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4" activeTab="49"/>
  </bookViews>
  <sheets>
    <sheet name="BW_POP_RATIO" sheetId="1" r:id="rId1"/>
    <sheet name="POP_%_NOT_BW" sheetId="2" r:id="rId2"/>
    <sheet name="WV_NEW_V" sheetId="3" r:id="rId3"/>
    <sheet name="WV_NEW_V_PC" sheetId="4" r:id="rId4"/>
    <sheet name="WV_NEW_R" sheetId="5" r:id="rId5"/>
    <sheet name="WV_NEW_R_PC" sheetId="6" r:id="rId6"/>
    <sheet name="WV_NEW_L" sheetId="7" r:id="rId7"/>
    <sheet name="WV_NEW_L_PC" sheetId="8" r:id="rId8"/>
    <sheet name="WV_NEW_D" sheetId="9" r:id="rId9"/>
    <sheet name="WV_NEW_D_PC" sheetId="10" r:id="rId10"/>
    <sheet name="WV_NEW_O" sheetId="11" r:id="rId11"/>
    <sheet name="WV_NEW_O_PC" sheetId="12" r:id="rId12"/>
    <sheet name="WV_NEW_T" sheetId="13" r:id="rId13"/>
    <sheet name="WV_NEW_T_PC" sheetId="14" r:id="rId14"/>
    <sheet name="WV_NEW_%" sheetId="15" r:id="rId15"/>
    <sheet name="WV_NEW_BNH_%" sheetId="16" r:id="rId16"/>
    <sheet name="WV_NEW_WNH_%" sheetId="17" r:id="rId17"/>
    <sheet name="WV_ADMIT_%" sheetId="18" r:id="rId18"/>
    <sheet name="WV_ADMIT_N" sheetId="19" r:id="rId19"/>
    <sheet name="WV_RACE_TOT" sheetId="20" r:id="rId20"/>
    <sheet name="WV_RACE_TOT_D" sheetId="21" r:id="rId21"/>
    <sheet name="WV_RACE_TOT_PC" sheetId="22" r:id="rId22"/>
    <sheet name="WV_RACE_TOT_PC_D" sheetId="23" r:id="rId23"/>
    <sheet name="WV_RACE_NEW" sheetId="24" r:id="rId24"/>
    <sheet name="WV_RACE_NEW_D" sheetId="25" r:id="rId25"/>
    <sheet name="WV_RACE_NEW_PC" sheetId="26" r:id="rId26"/>
    <sheet name="WV_RACE_NEW_PC_D" sheetId="27" r:id="rId27"/>
    <sheet name="WV_RACE_PP" sheetId="28" r:id="rId28"/>
    <sheet name="WV_RACE_PP_D" sheetId="29" r:id="rId29"/>
    <sheet name="WV_RACE_PP_PC" sheetId="30" r:id="rId30"/>
    <sheet name="WV_RACE_PP_PC_D" sheetId="31" r:id="rId31"/>
    <sheet name="WV_RACE_OTHER" sheetId="32" r:id="rId32"/>
    <sheet name="WV_RACE_OTHER_D" sheetId="33" r:id="rId33"/>
    <sheet name="WV_RACE_OTHER_PC" sheetId="34" r:id="rId34"/>
    <sheet name="WV_RACE_OTH_PC_D" sheetId="35" r:id="rId35"/>
    <sheet name="WV_RACE_PP+OTH" sheetId="36" r:id="rId36"/>
    <sheet name="WV_RACE_PP+OTH_D" sheetId="37" r:id="rId37"/>
    <sheet name="WV_RACE_PP+OTH_PC" sheetId="38" r:id="rId38"/>
    <sheet name="WV_RACE_PP+OTH_PC_D" sheetId="39" r:id="rId39"/>
    <sheet name="WV_RACE_%_TOT" sheetId="40" r:id="rId40"/>
    <sheet name="WV_RACEBAL_%_TOT" sheetId="41" r:id="rId41"/>
    <sheet name="WV_RACEBAL_TOT" sheetId="42" r:id="rId42"/>
    <sheet name="WV_RACEBAL_TOT_PC" sheetId="43" r:id="rId43"/>
    <sheet name="WV_RACEBAL_%_NEW" sheetId="44" r:id="rId44"/>
    <sheet name="WV_RACEBAL_NEW" sheetId="45" r:id="rId45"/>
    <sheet name="WV_RACEBAL_NEW_PC" sheetId="46" r:id="rId46"/>
    <sheet name="WV_Data1" sheetId="47" r:id="rId47"/>
    <sheet name="WV_Data2" sheetId="48" r:id="rId48"/>
    <sheet name="WV_Data3" sheetId="49" r:id="rId49"/>
    <sheet name="WV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<sst xmlns="http://schemas.openxmlformats.org/spreadsheetml/2006/main" count="1537" uniqueCount="165">
  <si>
    <t xml:space="preserve">       Total |                                                          2</t>
  </si>
  <si>
    <t xml:space="preserve">. </t>
  </si>
  <si>
    <t>end of do-file</t>
  </si>
  <si>
    <t>---------</t>
  </si>
  <si>
    <t>Offense Cat</t>
  </si>
  <si>
    <t>egory, Aggr</t>
  </si>
  <si>
    <t>egated and Ra</t>
  </si>
  <si>
    <t>ce / Hispan</t>
  </si>
  <si>
    <t>ic</t>
  </si>
  <si>
    <t>--------</t>
  </si>
  <si>
    <t>Larceny/The</t>
  </si>
  <si>
    <t>ft --------</t>
  </si>
  <si>
    <t>--- Drugs -</t>
  </si>
  <si>
    <t>--- Total -</t>
  </si>
  <si>
    <t>------</t>
  </si>
  <si>
    <t>______</t>
  </si>
  <si>
    <t>___________</t>
  </si>
  <si>
    <t>____________</t>
  </si>
  <si>
    <t>_______</t>
  </si>
  <si>
    <t>WV: ta</t>
  </si>
  <si>
    <t>e year off_</t>
  </si>
  <si>
    <t>long if admi</t>
  </si>
  <si>
    <t>ttype_2==1 &amp;</t>
  </si>
  <si>
    <t>race==1 [fw</t>
  </si>
  <si>
    <t>=freq], col</t>
  </si>
  <si>
    <t>cell(10)</t>
  </si>
  <si>
    <t>O</t>
  </si>
  <si>
    <t>ffense Categ</t>
  </si>
  <si>
    <t>ory, Aggrega</t>
  </si>
  <si>
    <t>ted</t>
  </si>
  <si>
    <t>race==2 [fw</t>
  </si>
  <si>
    <t>WEST VIRGINIA</t>
  </si>
  <si>
    <t>-------</t>
  </si>
  <si>
    <t>__________</t>
  </si>
  <si>
    <t>WV: tab</t>
  </si>
  <si>
    <t>year race</t>
  </si>
  <si>
    <t>hisp if admi</t>
  </si>
  <si>
    <t>ttype_2==1 [</t>
  </si>
  <si>
    <t>fw=freq], ce</t>
  </si>
  <si>
    <t>ll(10) forma</t>
  </si>
  <si>
    <t>t(%9.0f)</t>
  </si>
  <si>
    <t>Hispanic</t>
  </si>
  <si>
    <t>Amerind, N</t>
  </si>
  <si>
    <t>Asian/PI,</t>
  </si>
  <si>
    <t>Race/Hisp</t>
  </si>
  <si>
    <t>_________</t>
  </si>
  <si>
    <t>______________________________</t>
  </si>
  <si>
    <t>WV: table</t>
  </si>
  <si>
    <t>ear racehi</t>
  </si>
  <si>
    <t>sp if admit</t>
  </si>
  <si>
    <t>type_2==1 &amp; racehisp&lt;3 &amp; off==2 [fw=freq], col</t>
  </si>
  <si>
    <t>R</t>
  </si>
  <si>
    <t>ace / Hispa</t>
  </si>
  <si>
    <t>nic</t>
  </si>
  <si>
    <t>type_2==1 &amp; racehisp&lt;3 &amp; off==3 [fw=freq], col</t>
  </si>
  <si>
    <t>type_2==1 &amp; racehisp&lt;3 &amp; off==4 [fw=freq], col</t>
  </si>
  <si>
    <t>type_2==1 &amp; racehisp&lt;3 &amp; off==5 [fw=freq], col</t>
  </si>
  <si>
    <t>type_2==1 &amp; racehisp&lt;3 [fw=freq], col</t>
  </si>
  <si>
    <t>Race</t>
  </si>
  <si>
    <t>/ Hispanic a</t>
  </si>
  <si>
    <t>nd Offense C</t>
  </si>
  <si>
    <t>ategory, Agg</t>
  </si>
  <si>
    <t>H ----------</t>
  </si>
  <si>
    <t>Asian/PI, N</t>
  </si>
  <si>
    <t>Race/Hisp N</t>
  </si>
  <si>
    <t>K ----------</t>
  </si>
  <si>
    <t>Admission</t>
  </si>
  <si>
    <t>Type,</t>
  </si>
  <si>
    <t>regated</t>
  </si>
  <si>
    <t>Aggregated</t>
  </si>
  <si>
    <t>and Year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</si>
  <si>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</si>
  <si>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</si>
  <si>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</si>
  <si>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</si>
  <si>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</si>
  <si>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</si>
  <si>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</si>
  <si>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</si>
  <si>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</si>
  <si>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</si>
  <si>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</si>
  <si>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</si>
  <si>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</si>
  <si>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</si>
  <si>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</si>
  <si>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</si>
  <si>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</si>
  <si>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</si>
  <si>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</si>
  <si>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</si>
  <si>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</si>
  <si>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</si>
  <si>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</si>
  <si>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</si>
  <si>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</si>
  <si>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</si>
  <si>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</si>
  <si>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</si>
  <si>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</si>
  <si>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</si>
  <si>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</si>
  <si>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</si>
  <si>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</si>
  <si>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</si>
  <si>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</si>
  <si>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</si>
  <si>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</si>
  <si>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----------</t>
  </si>
  <si>
    <t>-----------</t>
  </si>
  <si>
    <t>-------------</t>
  </si>
  <si>
    <t>------------</t>
  </si>
  <si>
    <t>Burglary/R</t>
  </si>
  <si>
    <t>Larceny/Th</t>
  </si>
  <si>
    <t>Other, NK</t>
  </si>
  <si>
    <t>Race /</t>
  </si>
  <si>
    <t>-------------------------------------------------------------------------------</t>
  </si>
  <si>
    <t xml:space="preserve">       log:  /home/j/jyocom/ncrp/state_graphics_tables_WV.log</t>
  </si>
  <si>
    <t xml:space="preserve">  log type:  text</t>
  </si>
  <si>
    <t xml:space="preserve"> opened on:  24 Dec 2002, 10:33:33</t>
  </si>
  <si>
    <t>*********************************************************************</t>
  </si>
  <si>
    <t>******************************** WV ********************************</t>
  </si>
  <si>
    <t>______________________________________________________________</t>
  </si>
  <si>
    <t xml:space="preserve">WV: table year racehisp off_long [fw=freq] if racehisp&lt;3 &amp; admittype_2==1, col </t>
  </si>
  <si>
    <t>&gt; scol</t>
  </si>
  <si>
    <t>------------------------------------------------------------------------------</t>
  </si>
  <si>
    <t xml:space="preserve">          |          Offense Category, Aggregated and Race / Hispanic         </t>
  </si>
  <si>
    <t xml:space="preserve">          | ----------- Violent -----------    ------- Burglary/Robbery ------</t>
  </si>
  <si>
    <t xml:space="preserve">     Year | White, NH  Black, NH      Total    White, NH  Black, NH      Total</t>
  </si>
  <si>
    <t>----------+-------------------------------------------------------------------</t>
  </si>
  <si>
    <t>WV: table year off_long if admittype_2==1  [fw=freq], col cell(10)</t>
  </si>
  <si>
    <t xml:space="preserve">       |                      Offense Category, Aggregated                     </t>
  </si>
  <si>
    <t xml:space="preserve">  Year |    Violent  Burglary/R  Larceny/Th       Drugs   Other, NK       Total</t>
  </si>
  <si>
    <t>-------+-----------------------------------------------------------------------</t>
  </si>
  <si>
    <t>WV: table year admittype_2 [fw=freq], col cell(10)</t>
  </si>
  <si>
    <t>----------------------------------------------------------------------</t>
  </si>
  <si>
    <t xml:space="preserve">          |                 Admission Type, Aggregated                </t>
  </si>
  <si>
    <t xml:space="preserve">     Year | New Senten  Parole Rev    Prob Rev    Other/NK       Total</t>
  </si>
  <si>
    <t>----------+-----------------------------------------------------------</t>
  </si>
  <si>
    <t>WV: table year racehisp [fw=freq], cell(10) format(%9.0f)</t>
  </si>
  <si>
    <t xml:space="preserve">       |                            Race / Hispanic                            </t>
  </si>
  <si>
    <t xml:space="preserve">  Year |  White, NH   Black, NH  Amerind, N  Asian/PI,    Hisp, All  Race/Hisp </t>
  </si>
  <si>
    <t>WV: table year racehisp if admittype_2==2|admittype_2==3 [fw=freq], cell(10) fo</t>
  </si>
  <si>
    <t>&gt; rmat(%9.0f)</t>
  </si>
  <si>
    <t xml:space="preserve">          |                      Race / Hispanic                      </t>
  </si>
  <si>
    <t xml:space="preserve">     Year |  White, NH   Black, NH  Amerind, N   Hisp, All  Race/Hisp </t>
  </si>
  <si>
    <t>WV: table year racehisp if admittype_2==5 [fw=freq], cell(10) format(%9.0f)</t>
  </si>
  <si>
    <t>WV: table year racehisp if racehisp&lt;6, c(mean totpop) format(%12.0f) cell(12)</t>
  </si>
  <si>
    <t xml:space="preserve">         |                           Race / Hispanic                           </t>
  </si>
  <si>
    <t xml:space="preserve">    Year |    White, NH     Black, NH   Amerind, NH  Asian/PI, NH     Hisp, All</t>
  </si>
  <si>
    <t>---------+---------------------------------------------------------------------</t>
  </si>
  <si>
    <t>WV: table year racehisp if admittype_2==1 &amp; racehisp&lt;3 &amp; off==1 [fw=freq], col</t>
  </si>
  <si>
    <t>-------------------------------------------</t>
  </si>
  <si>
    <t xml:space="preserve">          |         Race / Hispanic        </t>
  </si>
  <si>
    <t xml:space="preserve">     Year | White, NH  Black, NH      Total</t>
  </si>
  <si>
    <t>----------+--------------------------------</t>
  </si>
  <si>
    <t>table year off_long racehisp [fweight=freq], by(admittype_2) cell(10) row</t>
  </si>
  <si>
    <t>-------------------------------------------------------------------------</t>
  </si>
  <si>
    <t>Admission    |</t>
  </si>
  <si>
    <t xml:space="preserve">Type,        |      Race / Hispanic and Offense Category, Aggregated     </t>
  </si>
  <si>
    <t>Aggregated   | ------------------------ White, NH -----------------------</t>
  </si>
  <si>
    <t>and Year     |    Violent  Burglary/R  Larceny/Th       Drugs   Other, NK</t>
  </si>
  <si>
    <t>-------------+-----------------------------------------------------------</t>
  </si>
  <si>
    <t>New Sentence |</t>
  </si>
  <si>
    <t xml:space="preserve">             |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</si>
</sst>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b/>
      <sz val="10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WV_Data2!$AA$110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WV_Data2!$AA$111:$AA$127</c:f>
              <c:numCache>
                <c:ptCount val="17"/>
                <c:pt idx="0">
                  <c:v>95.72749277144608</c:v>
                </c:pt>
                <c:pt idx="1">
                  <c:v>95.75587707844733</c:v>
                </c:pt>
                <c:pt idx="2">
                  <c:v>95.78431218304726</c:v>
                </c:pt>
                <c:pt idx="3">
                  <c:v>95.7998912001768</c:v>
                </c:pt>
                <c:pt idx="4">
                  <c:v>95.82516186373569</c:v>
                </c:pt>
                <c:pt idx="5">
                  <c:v>95.84824053169797</c:v>
                </c:pt>
                <c:pt idx="6">
                  <c:v>95.8627816968457</c:v>
                </c:pt>
                <c:pt idx="7">
                  <c:v>95.85579986621894</c:v>
                </c:pt>
                <c:pt idx="8">
                  <c:v>95.85104537173592</c:v>
                </c:pt>
                <c:pt idx="9">
                  <c:v>95.83175940562582</c:v>
                </c:pt>
                <c:pt idx="10">
                  <c:v>95.78973217948231</c:v>
                </c:pt>
                <c:pt idx="11">
                  <c:v>95.76203333534966</c:v>
                </c:pt>
                <c:pt idx="12">
                  <c:v>95.74878059498177</c:v>
                </c:pt>
                <c:pt idx="13">
                  <c:v>95.72953677961806</c:v>
                </c:pt>
                <c:pt idx="14">
                  <c:v>95.7118575359608</c:v>
                </c:pt>
                <c:pt idx="15">
                  <c:v>95.70323366937353</c:v>
                </c:pt>
                <c:pt idx="16">
                  <c:v>95.76159094330266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WV_Data2!$AB$111:$AB$127</c:f>
              <c:numCache>
                <c:ptCount val="17"/>
                <c:pt idx="0">
                  <c:v>3.264982540420264</c:v>
                </c:pt>
                <c:pt idx="1">
                  <c:v>3.241114674941809</c:v>
                </c:pt>
                <c:pt idx="2">
                  <c:v>3.213553384412874</c:v>
                </c:pt>
                <c:pt idx="3">
                  <c:v>3.198226052882664</c:v>
                </c:pt>
                <c:pt idx="4">
                  <c:v>3.176066077333909</c:v>
                </c:pt>
                <c:pt idx="5">
                  <c:v>3.149198016404657</c:v>
                </c:pt>
                <c:pt idx="6">
                  <c:v>3.128335082521843</c:v>
                </c:pt>
                <c:pt idx="7">
                  <c:v>3.127508743467853</c:v>
                </c:pt>
                <c:pt idx="8">
                  <c:v>3.113537224754367</c:v>
                </c:pt>
                <c:pt idx="9">
                  <c:v>3.097157403478999</c:v>
                </c:pt>
                <c:pt idx="10">
                  <c:v>3.113514692109093</c:v>
                </c:pt>
                <c:pt idx="11">
                  <c:v>3.1277598447063224</c:v>
                </c:pt>
                <c:pt idx="12">
                  <c:v>3.1393637122643585</c:v>
                </c:pt>
                <c:pt idx="13">
                  <c:v>3.1401612879284744</c:v>
                </c:pt>
                <c:pt idx="14">
                  <c:v>3.14212255203273</c:v>
                </c:pt>
                <c:pt idx="15">
                  <c:v>3.1381783176794236</c:v>
                </c:pt>
                <c:pt idx="16">
                  <c:v>3.0742232119929516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WV_Data2!$AF$110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WV_Data2!$AF$111:$AF$127</c:f>
              <c:numCache>
                <c:ptCount val="17"/>
                <c:pt idx="0">
                  <c:v>1.007524688133656</c:v>
                </c:pt>
                <c:pt idx="1">
                  <c:v>1.003008246610864</c:v>
                </c:pt>
                <c:pt idx="2">
                  <c:v>1.0021344325398633</c:v>
                </c:pt>
                <c:pt idx="3">
                  <c:v>1.001882746940534</c:v>
                </c:pt>
                <c:pt idx="4">
                  <c:v>0.9987720589304039</c:v>
                </c:pt>
                <c:pt idx="5">
                  <c:v>1.0025614518973751</c:v>
                </c:pt>
                <c:pt idx="6">
                  <c:v>1.0088832206324558</c:v>
                </c:pt>
                <c:pt idx="7">
                  <c:v>1.0166913903132024</c:v>
                </c:pt>
                <c:pt idx="8">
                  <c:v>1.0354174035097117</c:v>
                </c:pt>
                <c:pt idx="9">
                  <c:v>1.071083190895184</c:v>
                </c:pt>
                <c:pt idx="10">
                  <c:v>1.0967531284085927</c:v>
                </c:pt>
                <c:pt idx="11">
                  <c:v>1.1102068199440214</c:v>
                </c:pt>
                <c:pt idx="12">
                  <c:v>1.1118556927538745</c:v>
                </c:pt>
                <c:pt idx="13">
                  <c:v>1.130301932453467</c:v>
                </c:pt>
                <c:pt idx="14">
                  <c:v>1.1460199120064671</c:v>
                </c:pt>
                <c:pt idx="15">
                  <c:v>1.1585880129470447</c:v>
                </c:pt>
                <c:pt idx="16">
                  <c:v>1.164185844704384</c:v>
                </c:pt>
              </c:numCache>
            </c:numRef>
          </c:yVal>
          <c:smooth val="0"/>
        </c:ser>
        <c:axId val="26240472"/>
        <c:axId val="34837657"/>
      </c:scatterChart>
      <c:scatterChart>
        <c:scatterStyle val="lineMarker"/>
        <c:varyColors val="0"/>
        <c:ser>
          <c:idx val="0"/>
          <c:order val="0"/>
          <c:tx>
            <c:strRef>
              <c:f>WV_Data2!$AG$110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WV_Data2!$AG$111:$AG$127</c:f>
              <c:numCache>
                <c:ptCount val="17"/>
                <c:pt idx="0">
                  <c:v>0.03410705165145779</c:v>
                </c:pt>
                <c:pt idx="1">
                  <c:v>0.03384768406733457</c:v>
                </c:pt>
                <c:pt idx="2">
                  <c:v>0.03354989257814639</c:v>
                </c:pt>
                <c:pt idx="3">
                  <c:v>0.03338444347707946</c:v>
                </c:pt>
                <c:pt idx="4">
                  <c:v>0.033144385206990895</c:v>
                </c:pt>
                <c:pt idx="5">
                  <c:v>0.032856085817904876</c:v>
                </c:pt>
                <c:pt idx="6">
                  <c:v>0.03263346866372832</c:v>
                </c:pt>
                <c:pt idx="7">
                  <c:v>0.032627224934044234</c:v>
                </c:pt>
                <c:pt idx="8">
                  <c:v>0.03248308052018879</c:v>
                </c:pt>
                <c:pt idx="9">
                  <c:v>0.03231869499932378</c:v>
                </c:pt>
                <c:pt idx="10">
                  <c:v>0.032503637094164387</c:v>
                </c:pt>
                <c:pt idx="11">
                  <c:v>0.03266179440606906</c:v>
                </c:pt>
                <c:pt idx="12">
                  <c:v>0.03278750593747921</c:v>
                </c:pt>
                <c:pt idx="13">
                  <c:v>0.03280242852482967</c:v>
                </c:pt>
                <c:pt idx="14">
                  <c:v>0.03282897890527486</c:v>
                </c:pt>
                <c:pt idx="15">
                  <c:v>0.03279072396363225</c:v>
                </c:pt>
                <c:pt idx="16">
                  <c:v>0.032102883647924144</c:v>
                </c:pt>
              </c:numCache>
            </c:numRef>
          </c:yVal>
          <c:smooth val="0"/>
        </c:ser>
        <c:axId val="45103458"/>
        <c:axId val="3277939"/>
      </c:scatterChart>
      <c:valAx>
        <c:axId val="2624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837657"/>
        <c:crosses val="autoZero"/>
        <c:crossBetween val="midCat"/>
        <c:dispUnits/>
        <c:majorUnit val="1"/>
      </c:valAx>
      <c:valAx>
        <c:axId val="3483765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6240472"/>
        <c:crosses val="autoZero"/>
        <c:crossBetween val="midCat"/>
        <c:dispUnits/>
        <c:majorUnit val="10"/>
      </c:valAx>
      <c:valAx>
        <c:axId val="45103458"/>
        <c:scaling>
          <c:orientation val="minMax"/>
        </c:scaling>
        <c:axPos val="b"/>
        <c:delete val="1"/>
        <c:majorTickMark val="in"/>
        <c:minorTickMark val="none"/>
        <c:tickLblPos val="nextTo"/>
        <c:crossAx val="3277939"/>
        <c:crosses val="max"/>
        <c:crossBetween val="midCat"/>
        <c:dispUnits/>
      </c:valAx>
      <c:valAx>
        <c:axId val="3277939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103458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WEST VIRGINIA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WV_Data3!$L$64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WV_Data3!$L$65:$L$81</c:f>
              <c:numCache>
                <c:ptCount val="17"/>
                <c:pt idx="0">
                  <c:v>2.3093931612960743</c:v>
                </c:pt>
                <c:pt idx="1">
                  <c:v>3.0337718397713402</c:v>
                </c:pt>
                <c:pt idx="2">
                  <c:v>3.0113159779330765</c:v>
                </c:pt>
                <c:pt idx="3">
                  <c:v>2.772702192375623</c:v>
                </c:pt>
                <c:pt idx="4">
                  <c:v>1.7977225102947703</c:v>
                </c:pt>
                <c:pt idx="5">
                  <c:v>2.7932546889625396</c:v>
                </c:pt>
                <c:pt idx="6">
                  <c:v>2.3097208644592278</c:v>
                </c:pt>
                <c:pt idx="7">
                  <c:v>2.1534201258644963</c:v>
                </c:pt>
                <c:pt idx="8">
                  <c:v>1.798555933639088</c:v>
                </c:pt>
                <c:pt idx="9">
                  <c:v>3.3522019921327284</c:v>
                </c:pt>
                <c:pt idx="10">
                  <c:v>4.368536649435855</c:v>
                </c:pt>
                <c:pt idx="11">
                  <c:v>2.9286393943344033</c:v>
                </c:pt>
                <c:pt idx="12">
                  <c:v>3.900952520818466</c:v>
                </c:pt>
                <c:pt idx="13">
                  <c:v>4.0199758342024134</c:v>
                </c:pt>
                <c:pt idx="14">
                  <c:v>4.833884146759025</c:v>
                </c:pt>
                <c:pt idx="15">
                  <c:v>6.805687247526306</c:v>
                </c:pt>
                <c:pt idx="16">
                  <c:v>5.779201002344622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WV_Data3!$M$43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WV_Data3!$M$65:$M$81</c:f>
              <c:numCache>
                <c:ptCount val="17"/>
                <c:pt idx="0">
                  <c:v>4.723963090101723</c:v>
                </c:pt>
                <c:pt idx="1">
                  <c:v>9.60322668416588</c:v>
                </c:pt>
                <c:pt idx="2">
                  <c:v>17.95127046036849</c:v>
                </c:pt>
                <c:pt idx="3">
                  <c:v>11.627520680376067</c:v>
                </c:pt>
                <c:pt idx="4">
                  <c:v>13.55978168751483</c:v>
                </c:pt>
                <c:pt idx="5">
                  <c:v>6.939986467026388</c:v>
                </c:pt>
                <c:pt idx="6">
                  <c:v>17.694417411306734</c:v>
                </c:pt>
                <c:pt idx="7">
                  <c:v>28.540849090260433</c:v>
                </c:pt>
                <c:pt idx="8">
                  <c:v>30.363649353432876</c:v>
                </c:pt>
                <c:pt idx="9">
                  <c:v>39.343324153224366</c:v>
                </c:pt>
                <c:pt idx="10">
                  <c:v>30.063487010805172</c:v>
                </c:pt>
                <c:pt idx="11">
                  <c:v>47.470023559196875</c:v>
                </c:pt>
                <c:pt idx="12">
                  <c:v>99.73055254225427</c:v>
                </c:pt>
                <c:pt idx="13">
                  <c:v>94.53947022882053</c:v>
                </c:pt>
                <c:pt idx="14">
                  <c:v>80.6338521946431</c:v>
                </c:pt>
                <c:pt idx="15">
                  <c:v>121.36349245435677</c:v>
                </c:pt>
                <c:pt idx="16">
                  <c:v>111.61317035410178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WV_Data3!$N$64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WV_Data3!$N$65:$N$81</c:f>
              <c:numCache>
                <c:ptCount val="17"/>
                <c:pt idx="0">
                  <c:v>2.389030816939475</c:v>
                </c:pt>
                <c:pt idx="1">
                  <c:v>3.2488526833951137</c:v>
                </c:pt>
                <c:pt idx="2">
                  <c:v>3.496279376030674</c:v>
                </c:pt>
                <c:pt idx="3">
                  <c:v>3.0587653213286634</c:v>
                </c:pt>
                <c:pt idx="4">
                  <c:v>2.175062043644795</c:v>
                </c:pt>
                <c:pt idx="5">
                  <c:v>2.9251659755732082</c:v>
                </c:pt>
                <c:pt idx="6">
                  <c:v>2.795910812681804</c:v>
                </c:pt>
                <c:pt idx="7">
                  <c:v>2.987165895357888</c:v>
                </c:pt>
                <c:pt idx="8">
                  <c:v>2.697245943314005</c:v>
                </c:pt>
                <c:pt idx="9">
                  <c:v>4.478972344585258</c:v>
                </c:pt>
                <c:pt idx="10">
                  <c:v>5.177424203623084</c:v>
                </c:pt>
                <c:pt idx="11">
                  <c:v>4.337427382846364</c:v>
                </c:pt>
                <c:pt idx="12">
                  <c:v>6.943217809298136</c:v>
                </c:pt>
                <c:pt idx="13">
                  <c:v>6.894929613333459</c:v>
                </c:pt>
                <c:pt idx="14">
                  <c:v>7.243223546493973</c:v>
                </c:pt>
                <c:pt idx="15">
                  <c:v>10.44285524415619</c:v>
                </c:pt>
                <c:pt idx="16">
                  <c:v>9.071097244402237</c:v>
                </c:pt>
              </c:numCache>
            </c:numRef>
          </c:yVal>
          <c:smooth val="1"/>
        </c:ser>
        <c:axId val="30553028"/>
        <c:axId val="6541797"/>
      </c:scatterChart>
      <c:valAx>
        <c:axId val="3055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41797"/>
        <c:crossesAt val="0"/>
        <c:crossBetween val="midCat"/>
        <c:dispUnits/>
        <c:majorUnit val="1"/>
      </c:valAx>
      <c:valAx>
        <c:axId val="6541797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553028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WV_Data1!$B$4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WV_Data1!$N$5:$N$21</c:f>
              <c:numCache>
                <c:ptCount val="17"/>
                <c:pt idx="0">
                  <c:v>33</c:v>
                </c:pt>
                <c:pt idx="1">
                  <c:v>59</c:v>
                </c:pt>
                <c:pt idx="2">
                  <c:v>75</c:v>
                </c:pt>
                <c:pt idx="3">
                  <c:v>54</c:v>
                </c:pt>
                <c:pt idx="4">
                  <c:v>59</c:v>
                </c:pt>
                <c:pt idx="5">
                  <c:v>37</c:v>
                </c:pt>
                <c:pt idx="6">
                  <c:v>65</c:v>
                </c:pt>
                <c:pt idx="7">
                  <c:v>65</c:v>
                </c:pt>
                <c:pt idx="8">
                  <c:v>63</c:v>
                </c:pt>
                <c:pt idx="9">
                  <c:v>93</c:v>
                </c:pt>
                <c:pt idx="10">
                  <c:v>111</c:v>
                </c:pt>
                <c:pt idx="11">
                  <c:v>102</c:v>
                </c:pt>
                <c:pt idx="12">
                  <c:v>163</c:v>
                </c:pt>
                <c:pt idx="13">
                  <c:v>175</c:v>
                </c:pt>
                <c:pt idx="14">
                  <c:v>176</c:v>
                </c:pt>
                <c:pt idx="15">
                  <c:v>256</c:v>
                </c:pt>
                <c:pt idx="16">
                  <c:v>259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WV_Data1!$C$4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WV_Data1!$O$5:$O$21</c:f>
              <c:numCache>
                <c:ptCount val="17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  <c:pt idx="12">
                  <c:v>9</c:v>
                </c:pt>
                <c:pt idx="13">
                  <c:v>6</c:v>
                </c:pt>
                <c:pt idx="14">
                  <c:v>12</c:v>
                </c:pt>
                <c:pt idx="15">
                  <c:v>13</c:v>
                </c:pt>
                <c:pt idx="16">
                  <c:v>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WV_Data1!$D$4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WV_Data1!$P$5:$P$21</c:f>
              <c:numCache>
                <c:ptCount val="17"/>
                <c:pt idx="0">
                  <c:v>36</c:v>
                </c:pt>
                <c:pt idx="1">
                  <c:v>64</c:v>
                </c:pt>
                <c:pt idx="2">
                  <c:v>80</c:v>
                </c:pt>
                <c:pt idx="3">
                  <c:v>61</c:v>
                </c:pt>
                <c:pt idx="4">
                  <c:v>64</c:v>
                </c:pt>
                <c:pt idx="5">
                  <c:v>40</c:v>
                </c:pt>
                <c:pt idx="6">
                  <c:v>67</c:v>
                </c:pt>
                <c:pt idx="7">
                  <c:v>68</c:v>
                </c:pt>
                <c:pt idx="8">
                  <c:v>67</c:v>
                </c:pt>
                <c:pt idx="9">
                  <c:v>97</c:v>
                </c:pt>
                <c:pt idx="10">
                  <c:v>116</c:v>
                </c:pt>
                <c:pt idx="11">
                  <c:v>104</c:v>
                </c:pt>
                <c:pt idx="12">
                  <c:v>172</c:v>
                </c:pt>
                <c:pt idx="13">
                  <c:v>181</c:v>
                </c:pt>
                <c:pt idx="14">
                  <c:v>188</c:v>
                </c:pt>
                <c:pt idx="15">
                  <c:v>269</c:v>
                </c:pt>
                <c:pt idx="16">
                  <c:v>275</c:v>
                </c:pt>
              </c:numCache>
            </c:numRef>
          </c:yVal>
          <c:smooth val="1"/>
        </c:ser>
        <c:axId val="58876174"/>
        <c:axId val="60123519"/>
      </c:scatterChart>
      <c:scatterChart>
        <c:scatterStyle val="lineMarker"/>
        <c:varyColors val="0"/>
        <c:ser>
          <c:idx val="5"/>
          <c:order val="3"/>
          <c:tx>
            <c:strRef>
              <c:f>WV_Data1!$A$23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WV_Data1!$O$28:$O$44</c:f>
              <c:numCache>
                <c:ptCount val="17"/>
                <c:pt idx="0">
                  <c:v>8.333333333333332</c:v>
                </c:pt>
                <c:pt idx="1">
                  <c:v>7.8125</c:v>
                </c:pt>
                <c:pt idx="2">
                  <c:v>6.25</c:v>
                </c:pt>
                <c:pt idx="3">
                  <c:v>11.475409836065573</c:v>
                </c:pt>
                <c:pt idx="4">
                  <c:v>7.8125</c:v>
                </c:pt>
                <c:pt idx="5">
                  <c:v>7.5</c:v>
                </c:pt>
                <c:pt idx="6">
                  <c:v>2.9850746268656714</c:v>
                </c:pt>
                <c:pt idx="7">
                  <c:v>4.411764705882353</c:v>
                </c:pt>
                <c:pt idx="8">
                  <c:v>5.970149253731343</c:v>
                </c:pt>
                <c:pt idx="9">
                  <c:v>4.123711340206185</c:v>
                </c:pt>
                <c:pt idx="10">
                  <c:v>4.310344827586207</c:v>
                </c:pt>
                <c:pt idx="11">
                  <c:v>1.9230769230769231</c:v>
                </c:pt>
                <c:pt idx="12">
                  <c:v>5.232558139534884</c:v>
                </c:pt>
                <c:pt idx="13">
                  <c:v>3.314917127071823</c:v>
                </c:pt>
                <c:pt idx="14">
                  <c:v>6.382978723404255</c:v>
                </c:pt>
                <c:pt idx="15">
                  <c:v>4.83271375464684</c:v>
                </c:pt>
                <c:pt idx="16">
                  <c:v>5.818181818181818</c:v>
                </c:pt>
              </c:numCache>
            </c:numRef>
          </c:yVal>
          <c:smooth val="0"/>
        </c:ser>
        <c:axId val="4240760"/>
        <c:axId val="38166841"/>
      </c:scatterChart>
      <c:valAx>
        <c:axId val="5887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123519"/>
        <c:crossesAt val="0"/>
        <c:crossBetween val="midCat"/>
        <c:dispUnits/>
        <c:majorUnit val="1"/>
      </c:valAx>
      <c:valAx>
        <c:axId val="60123519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876174"/>
        <c:crosses val="autoZero"/>
        <c:crossBetween val="midCat"/>
        <c:dispUnits/>
        <c:majorUnit val="50"/>
      </c:valAx>
      <c:valAx>
        <c:axId val="4240760"/>
        <c:scaling>
          <c:orientation val="minMax"/>
        </c:scaling>
        <c:axPos val="b"/>
        <c:delete val="1"/>
        <c:majorTickMark val="in"/>
        <c:minorTickMark val="none"/>
        <c:tickLblPos val="nextTo"/>
        <c:crossAx val="38166841"/>
        <c:crosses val="max"/>
        <c:crossBetween val="midCat"/>
        <c:dispUnits/>
      </c:valAx>
      <c:valAx>
        <c:axId val="38166841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407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WV_Data3!$L$84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WV_Data3!$L$85:$L$101</c:f>
              <c:numCache>
                <c:ptCount val="17"/>
                <c:pt idx="0">
                  <c:v>1.7723249842504758</c:v>
                </c:pt>
                <c:pt idx="1">
                  <c:v>3.196295331187662</c:v>
                </c:pt>
                <c:pt idx="2">
                  <c:v>4.106339969908741</c:v>
                </c:pt>
                <c:pt idx="3">
                  <c:v>2.9945183677656737</c:v>
                </c:pt>
                <c:pt idx="4">
                  <c:v>3.3145508783559827</c:v>
                </c:pt>
                <c:pt idx="5">
                  <c:v>2.109192316155387</c:v>
                </c:pt>
                <c:pt idx="6">
                  <c:v>3.7532964047462456</c:v>
                </c:pt>
                <c:pt idx="7">
                  <c:v>3.783035356248439</c:v>
                </c:pt>
                <c:pt idx="8">
                  <c:v>3.6551298006213724</c:v>
                </c:pt>
                <c:pt idx="9">
                  <c:v>5.375082504626617</c:v>
                </c:pt>
                <c:pt idx="10">
                  <c:v>6.380362737991842</c:v>
                </c:pt>
                <c:pt idx="11">
                  <c:v>5.857278788668807</c:v>
                </c:pt>
                <c:pt idx="12">
                  <c:v>9.350812660197205</c:v>
                </c:pt>
                <c:pt idx="13">
                  <c:v>10.049939585506035</c:v>
                </c:pt>
                <c:pt idx="14">
                  <c:v>10.128138212257005</c:v>
                </c:pt>
                <c:pt idx="15">
                  <c:v>14.764880808192663</c:v>
                </c:pt>
                <c:pt idx="16">
                  <c:v>14.96813059607257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WV_Data3!$M$84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WV_Data3!$M$85:$M$101</c:f>
              <c:numCache>
                <c:ptCount val="17"/>
                <c:pt idx="0">
                  <c:v>4.723963090101723</c:v>
                </c:pt>
                <c:pt idx="1">
                  <c:v>8.002688903471565</c:v>
                </c:pt>
                <c:pt idx="2">
                  <c:v>8.159668391076586</c:v>
                </c:pt>
                <c:pt idx="3">
                  <c:v>11.627520680376067</c:v>
                </c:pt>
                <c:pt idx="4">
                  <c:v>8.47486355469677</c:v>
                </c:pt>
                <c:pt idx="5">
                  <c:v>5.204989850269792</c:v>
                </c:pt>
                <c:pt idx="6">
                  <c:v>3.538883482261346</c:v>
                </c:pt>
                <c:pt idx="7">
                  <c:v>5.351409204423832</c:v>
                </c:pt>
                <c:pt idx="8">
                  <c:v>7.144388083160678</c:v>
                </c:pt>
                <c:pt idx="9">
                  <c:v>7.153331664222612</c:v>
                </c:pt>
                <c:pt idx="10">
                  <c:v>8.84220206200152</c:v>
                </c:pt>
                <c:pt idx="11">
                  <c:v>3.5162980414219906</c:v>
                </c:pt>
                <c:pt idx="12">
                  <c:v>15.746929348776987</c:v>
                </c:pt>
                <c:pt idx="13">
                  <c:v>10.50438558098006</c:v>
                </c:pt>
                <c:pt idx="14">
                  <c:v>21.034917963819943</c:v>
                </c:pt>
                <c:pt idx="15">
                  <c:v>22.865585534878814</c:v>
                </c:pt>
                <c:pt idx="16">
                  <c:v>28.803398801058524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WV_Data3!$N$84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WV_Data3!$N$85:$N$101</c:f>
              <c:numCache>
                <c:ptCount val="17"/>
                <c:pt idx="0">
                  <c:v>1.86967629151785</c:v>
                </c:pt>
                <c:pt idx="1">
                  <c:v>3.3536543828594723</c:v>
                </c:pt>
                <c:pt idx="2">
                  <c:v>4.237914395188696</c:v>
                </c:pt>
                <c:pt idx="3">
                  <c:v>3.27341551931664</c:v>
                </c:pt>
                <c:pt idx="4">
                  <c:v>3.480099269831672</c:v>
                </c:pt>
                <c:pt idx="5">
                  <c:v>2.2076724343948744</c:v>
                </c:pt>
                <c:pt idx="6">
                  <c:v>3.7465204889936174</c:v>
                </c:pt>
                <c:pt idx="7">
                  <c:v>3.8325902053648373</c:v>
                </c:pt>
                <c:pt idx="8">
                  <c:v>3.7649057958757983</c:v>
                </c:pt>
                <c:pt idx="9">
                  <c:v>5.4307539678096255</c:v>
                </c:pt>
                <c:pt idx="10">
                  <c:v>6.457862447529868</c:v>
                </c:pt>
                <c:pt idx="11">
                  <c:v>5.783236510461819</c:v>
                </c:pt>
                <c:pt idx="12">
                  <c:v>9.553867705594234</c:v>
                </c:pt>
                <c:pt idx="13">
                  <c:v>10.06437306462384</c:v>
                </c:pt>
                <c:pt idx="14">
                  <c:v>10.474815590314362</c:v>
                </c:pt>
                <c:pt idx="15">
                  <c:v>15.022075190791522</c:v>
                </c:pt>
                <c:pt idx="16">
                  <c:v>15.39846754450997</c:v>
                </c:pt>
              </c:numCache>
            </c:numRef>
          </c:yVal>
          <c:smooth val="1"/>
        </c:ser>
        <c:axId val="7957250"/>
        <c:axId val="4506387"/>
      </c:scatterChart>
      <c:valAx>
        <c:axId val="795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06387"/>
        <c:crossesAt val="0"/>
        <c:crossBetween val="midCat"/>
        <c:dispUnits/>
        <c:majorUnit val="1"/>
      </c:valAx>
      <c:valAx>
        <c:axId val="450638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95725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WV_Data1!$B$4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WV_Data1!$Q$5:$Q$21</c:f>
              <c:numCache>
                <c:ptCount val="17"/>
                <c:pt idx="0">
                  <c:v>395</c:v>
                </c:pt>
                <c:pt idx="1">
                  <c:v>643</c:v>
                </c:pt>
                <c:pt idx="2">
                  <c:v>651</c:v>
                </c:pt>
                <c:pt idx="3">
                  <c:v>435</c:v>
                </c:pt>
                <c:pt idx="4">
                  <c:v>526</c:v>
                </c:pt>
                <c:pt idx="5">
                  <c:v>470</c:v>
                </c:pt>
                <c:pt idx="6">
                  <c:v>604</c:v>
                </c:pt>
                <c:pt idx="7">
                  <c:v>524</c:v>
                </c:pt>
                <c:pt idx="8">
                  <c:v>446</c:v>
                </c:pt>
                <c:pt idx="9">
                  <c:v>566</c:v>
                </c:pt>
                <c:pt idx="10">
                  <c:v>689</c:v>
                </c:pt>
                <c:pt idx="11">
                  <c:v>644</c:v>
                </c:pt>
                <c:pt idx="12">
                  <c:v>889</c:v>
                </c:pt>
                <c:pt idx="13">
                  <c:v>725</c:v>
                </c:pt>
                <c:pt idx="14">
                  <c:v>627</c:v>
                </c:pt>
                <c:pt idx="15">
                  <c:v>1063</c:v>
                </c:pt>
                <c:pt idx="16">
                  <c:v>1012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WV_Data1!$C$4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WV_Data1!$R$5:$R$21</c:f>
              <c:numCache>
                <c:ptCount val="17"/>
                <c:pt idx="0">
                  <c:v>53</c:v>
                </c:pt>
                <c:pt idx="1">
                  <c:v>75</c:v>
                </c:pt>
                <c:pt idx="2">
                  <c:v>87</c:v>
                </c:pt>
                <c:pt idx="3">
                  <c:v>66</c:v>
                </c:pt>
                <c:pt idx="4">
                  <c:v>72</c:v>
                </c:pt>
                <c:pt idx="5">
                  <c:v>55</c:v>
                </c:pt>
                <c:pt idx="6">
                  <c:v>80</c:v>
                </c:pt>
                <c:pt idx="7">
                  <c:v>70</c:v>
                </c:pt>
                <c:pt idx="8">
                  <c:v>83</c:v>
                </c:pt>
                <c:pt idx="9">
                  <c:v>102</c:v>
                </c:pt>
                <c:pt idx="10">
                  <c:v>87</c:v>
                </c:pt>
                <c:pt idx="11">
                  <c:v>89</c:v>
                </c:pt>
                <c:pt idx="12">
                  <c:v>174</c:v>
                </c:pt>
                <c:pt idx="13">
                  <c:v>121</c:v>
                </c:pt>
                <c:pt idx="14">
                  <c:v>106</c:v>
                </c:pt>
                <c:pt idx="15">
                  <c:v>210</c:v>
                </c:pt>
                <c:pt idx="16">
                  <c:v>164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WV_Data1!$D$4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WV_Data1!$S$5:$S$21</c:f>
              <c:numCache>
                <c:ptCount val="17"/>
                <c:pt idx="0">
                  <c:v>448</c:v>
                </c:pt>
                <c:pt idx="1">
                  <c:v>718</c:v>
                </c:pt>
                <c:pt idx="2">
                  <c:v>738</c:v>
                </c:pt>
                <c:pt idx="3">
                  <c:v>501</c:v>
                </c:pt>
                <c:pt idx="4">
                  <c:v>598</c:v>
                </c:pt>
                <c:pt idx="5">
                  <c:v>525</c:v>
                </c:pt>
                <c:pt idx="6">
                  <c:v>684</c:v>
                </c:pt>
                <c:pt idx="7">
                  <c:v>594</c:v>
                </c:pt>
                <c:pt idx="8">
                  <c:v>529</c:v>
                </c:pt>
                <c:pt idx="9">
                  <c:v>668</c:v>
                </c:pt>
                <c:pt idx="10">
                  <c:v>776</c:v>
                </c:pt>
                <c:pt idx="11">
                  <c:v>733</c:v>
                </c:pt>
                <c:pt idx="12">
                  <c:v>1063</c:v>
                </c:pt>
                <c:pt idx="13">
                  <c:v>846</c:v>
                </c:pt>
                <c:pt idx="14">
                  <c:v>733</c:v>
                </c:pt>
                <c:pt idx="15">
                  <c:v>1273</c:v>
                </c:pt>
                <c:pt idx="16">
                  <c:v>1176</c:v>
                </c:pt>
              </c:numCache>
            </c:numRef>
          </c:yVal>
          <c:smooth val="1"/>
        </c:ser>
        <c:axId val="40557484"/>
        <c:axId val="29473037"/>
      </c:scatterChart>
      <c:scatterChart>
        <c:scatterStyle val="lineMarker"/>
        <c:varyColors val="0"/>
        <c:ser>
          <c:idx val="5"/>
          <c:order val="3"/>
          <c:tx>
            <c:strRef>
              <c:f>WV_Data1!$A$23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WV_Data1!$R$28:$R$44</c:f>
              <c:numCache>
                <c:ptCount val="17"/>
                <c:pt idx="0">
                  <c:v>11.830357142857142</c:v>
                </c:pt>
                <c:pt idx="1">
                  <c:v>10.445682451253482</c:v>
                </c:pt>
                <c:pt idx="2">
                  <c:v>11.788617886178862</c:v>
                </c:pt>
                <c:pt idx="3">
                  <c:v>13.17365269461078</c:v>
                </c:pt>
                <c:pt idx="4">
                  <c:v>12.040133779264215</c:v>
                </c:pt>
                <c:pt idx="5">
                  <c:v>10.476190476190476</c:v>
                </c:pt>
                <c:pt idx="6">
                  <c:v>11.695906432748536</c:v>
                </c:pt>
                <c:pt idx="7">
                  <c:v>11.784511784511785</c:v>
                </c:pt>
                <c:pt idx="8">
                  <c:v>15.689981096408317</c:v>
                </c:pt>
                <c:pt idx="9">
                  <c:v>15.269461077844312</c:v>
                </c:pt>
                <c:pt idx="10">
                  <c:v>11.211340206185568</c:v>
                </c:pt>
                <c:pt idx="11">
                  <c:v>12.141882673942701</c:v>
                </c:pt>
                <c:pt idx="12">
                  <c:v>16.36876763875823</c:v>
                </c:pt>
                <c:pt idx="13">
                  <c:v>14.30260047281324</c:v>
                </c:pt>
                <c:pt idx="14">
                  <c:v>14.461118690313779</c:v>
                </c:pt>
                <c:pt idx="15">
                  <c:v>16.496465043205028</c:v>
                </c:pt>
                <c:pt idx="16">
                  <c:v>13.945578231292515</c:v>
                </c:pt>
              </c:numCache>
            </c:numRef>
          </c:yVal>
          <c:smooth val="0"/>
        </c:ser>
        <c:axId val="63930742"/>
        <c:axId val="38505767"/>
      </c:scatterChart>
      <c:valAx>
        <c:axId val="40557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473037"/>
        <c:crossesAt val="0"/>
        <c:crossBetween val="midCat"/>
        <c:dispUnits/>
        <c:majorUnit val="1"/>
      </c:valAx>
      <c:valAx>
        <c:axId val="29473037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557484"/>
        <c:crosses val="autoZero"/>
        <c:crossBetween val="midCat"/>
        <c:dispUnits/>
        <c:majorUnit val="150"/>
      </c:valAx>
      <c:valAx>
        <c:axId val="63930742"/>
        <c:scaling>
          <c:orientation val="minMax"/>
        </c:scaling>
        <c:axPos val="b"/>
        <c:delete val="1"/>
        <c:majorTickMark val="in"/>
        <c:minorTickMark val="none"/>
        <c:tickLblPos val="nextTo"/>
        <c:crossAx val="38505767"/>
        <c:crosses val="max"/>
        <c:crossBetween val="midCat"/>
        <c:dispUnits/>
      </c:valAx>
      <c:valAx>
        <c:axId val="38505767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93074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WV_Data3!$L$104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WV_Data3!$L$105:$L$121</c:f>
              <c:numCache>
                <c:ptCount val="17"/>
                <c:pt idx="0">
                  <c:v>21.214192993301147</c:v>
                </c:pt>
                <c:pt idx="1">
                  <c:v>34.834201660231635</c:v>
                </c:pt>
                <c:pt idx="2">
                  <c:v>35.64303093880787</c:v>
                </c:pt>
                <c:pt idx="3">
                  <c:v>24.122509073667924</c:v>
                </c:pt>
                <c:pt idx="4">
                  <c:v>29.550063762970286</c:v>
                </c:pt>
                <c:pt idx="5">
                  <c:v>26.79244293494681</c:v>
                </c:pt>
                <c:pt idx="6">
                  <c:v>34.87678505333434</c:v>
                </c:pt>
                <c:pt idx="7">
                  <c:v>30.49708502575665</c:v>
                </c:pt>
                <c:pt idx="8">
                  <c:v>25.875998271065587</c:v>
                </c:pt>
                <c:pt idx="9">
                  <c:v>32.71286771632973</c:v>
                </c:pt>
                <c:pt idx="10">
                  <c:v>39.60423357185927</c:v>
                </c:pt>
                <c:pt idx="11">
                  <c:v>36.981250391203055</c:v>
                </c:pt>
                <c:pt idx="12">
                  <c:v>50.999217514817886</c:v>
                </c:pt>
                <c:pt idx="13">
                  <c:v>41.63546399709642</c:v>
                </c:pt>
                <c:pt idx="14">
                  <c:v>36.081492381165575</c:v>
                </c:pt>
                <c:pt idx="15">
                  <c:v>61.30886054339375</c:v>
                </c:pt>
                <c:pt idx="16">
                  <c:v>58.48551414372758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WV_Data3!$M$104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WV_Data3!$M$105:$M$121</c:f>
              <c:numCache>
                <c:ptCount val="17"/>
                <c:pt idx="0">
                  <c:v>83.45668125846377</c:v>
                </c:pt>
                <c:pt idx="1">
                  <c:v>120.04033355207349</c:v>
                </c:pt>
                <c:pt idx="2">
                  <c:v>141.9782300047326</c:v>
                </c:pt>
                <c:pt idx="3">
                  <c:v>109.63090927211721</c:v>
                </c:pt>
                <c:pt idx="4">
                  <c:v>122.03803518763348</c:v>
                </c:pt>
                <c:pt idx="5">
                  <c:v>95.42481392161285</c:v>
                </c:pt>
                <c:pt idx="6">
                  <c:v>141.55533929045387</c:v>
                </c:pt>
                <c:pt idx="7">
                  <c:v>124.86621476988941</c:v>
                </c:pt>
                <c:pt idx="8">
                  <c:v>148.24605272558404</c:v>
                </c:pt>
                <c:pt idx="9">
                  <c:v>182.4099574376766</c:v>
                </c:pt>
                <c:pt idx="10">
                  <c:v>153.85431587882647</c:v>
                </c:pt>
                <c:pt idx="11">
                  <c:v>156.4752628432786</c:v>
                </c:pt>
                <c:pt idx="12">
                  <c:v>304.4406340763551</c:v>
                </c:pt>
                <c:pt idx="13">
                  <c:v>211.83844254976455</c:v>
                </c:pt>
                <c:pt idx="14">
                  <c:v>185.80844201374282</c:v>
                </c:pt>
                <c:pt idx="15">
                  <c:v>369.36715094804237</c:v>
                </c:pt>
                <c:pt idx="16">
                  <c:v>295.2348377108499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WV_Data3!$N$104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WV_Data3!$N$105:$N$121</c:f>
              <c:numCache>
                <c:ptCount val="17"/>
                <c:pt idx="0">
                  <c:v>23.2670827388888</c:v>
                </c:pt>
                <c:pt idx="1">
                  <c:v>37.623810107704706</c:v>
                </c:pt>
                <c:pt idx="2">
                  <c:v>39.094760295615714</c:v>
                </c:pt>
                <c:pt idx="3">
                  <c:v>26.88493729799404</c:v>
                </c:pt>
                <c:pt idx="4">
                  <c:v>32.517177552489684</c:v>
                </c:pt>
                <c:pt idx="5">
                  <c:v>28.975700701432725</c:v>
                </c:pt>
                <c:pt idx="6">
                  <c:v>38.248059917487076</c:v>
                </c:pt>
                <c:pt idx="7">
                  <c:v>33.478802676275194</c:v>
                </c:pt>
                <c:pt idx="8">
                  <c:v>29.725898000273094</c:v>
                </c:pt>
                <c:pt idx="9">
                  <c:v>37.39941907728691</c:v>
                </c:pt>
                <c:pt idx="10">
                  <c:v>43.20087292485498</c:v>
                </c:pt>
                <c:pt idx="11">
                  <c:v>40.76069579008186</c:v>
                </c:pt>
                <c:pt idx="12">
                  <c:v>59.04512425027134</c:v>
                </c:pt>
                <c:pt idx="13">
                  <c:v>47.04121332967828</c:v>
                </c:pt>
                <c:pt idx="14">
                  <c:v>40.84063738138525</c:v>
                </c:pt>
                <c:pt idx="15">
                  <c:v>71.08959746422903</c:v>
                </c:pt>
                <c:pt idx="16">
                  <c:v>65.8494466630681</c:v>
                </c:pt>
              </c:numCache>
            </c:numRef>
          </c:yVal>
          <c:smooth val="1"/>
        </c:ser>
        <c:axId val="11007584"/>
        <c:axId val="31959393"/>
      </c:scatterChart>
      <c:valAx>
        <c:axId val="1100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959393"/>
        <c:crossesAt val="0"/>
        <c:crossBetween val="midCat"/>
        <c:dispUnits/>
        <c:majorUnit val="1"/>
      </c:valAx>
      <c:valAx>
        <c:axId val="31959393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007584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WV_Data1!$J$48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WV_Data1!$J$49:$J$65</c:f>
              <c:numCache>
                <c:ptCount val="17"/>
                <c:pt idx="0">
                  <c:v>16.5929203539823</c:v>
                </c:pt>
                <c:pt idx="1">
                  <c:v>19.14008321775312</c:v>
                </c:pt>
                <c:pt idx="2">
                  <c:v>23.13937753721245</c:v>
                </c:pt>
                <c:pt idx="3">
                  <c:v>24.6031746031746</c:v>
                </c:pt>
                <c:pt idx="4">
                  <c:v>26.865671641791046</c:v>
                </c:pt>
                <c:pt idx="5">
                  <c:v>31.119544592030362</c:v>
                </c:pt>
                <c:pt idx="6">
                  <c:v>29.60812772133527</c:v>
                </c:pt>
                <c:pt idx="7">
                  <c:v>26.800670016750416</c:v>
                </c:pt>
                <c:pt idx="8">
                  <c:v>26.127819548872182</c:v>
                </c:pt>
                <c:pt idx="9">
                  <c:v>24.702380952380953</c:v>
                </c:pt>
                <c:pt idx="10">
                  <c:v>28.37150127226463</c:v>
                </c:pt>
                <c:pt idx="11">
                  <c:v>29.76995940460081</c:v>
                </c:pt>
                <c:pt idx="12">
                  <c:v>31.66202414113278</c:v>
                </c:pt>
                <c:pt idx="13">
                  <c:v>24.649532710280376</c:v>
                </c:pt>
                <c:pt idx="14">
                  <c:v>20.18970189701897</c:v>
                </c:pt>
                <c:pt idx="15">
                  <c:v>24.629773967264224</c:v>
                </c:pt>
                <c:pt idx="16">
                  <c:v>23.923444976076556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WV_Data1!$K$49:$K$65</c:f>
              <c:numCache>
                <c:ptCount val="17"/>
                <c:pt idx="0">
                  <c:v>35.61946902654867</c:v>
                </c:pt>
                <c:pt idx="1">
                  <c:v>34.674063800277395</c:v>
                </c:pt>
                <c:pt idx="2">
                  <c:v>32.74695534506089</c:v>
                </c:pt>
                <c:pt idx="3">
                  <c:v>30.357142857142854</c:v>
                </c:pt>
                <c:pt idx="4">
                  <c:v>34.660033167495854</c:v>
                </c:pt>
                <c:pt idx="5">
                  <c:v>31.87855787476281</c:v>
                </c:pt>
                <c:pt idx="6">
                  <c:v>31.059506531204644</c:v>
                </c:pt>
                <c:pt idx="7">
                  <c:v>29.145728643216078</c:v>
                </c:pt>
                <c:pt idx="8">
                  <c:v>27.631578947368425</c:v>
                </c:pt>
                <c:pt idx="9">
                  <c:v>28.125</c:v>
                </c:pt>
                <c:pt idx="10">
                  <c:v>22.519083969465647</c:v>
                </c:pt>
                <c:pt idx="11">
                  <c:v>25.304465493910687</c:v>
                </c:pt>
                <c:pt idx="12">
                  <c:v>24.141132776230272</c:v>
                </c:pt>
                <c:pt idx="13">
                  <c:v>23.598130841121495</c:v>
                </c:pt>
                <c:pt idx="14">
                  <c:v>19.91869918699187</c:v>
                </c:pt>
                <c:pt idx="15">
                  <c:v>24.78565861262666</c:v>
                </c:pt>
                <c:pt idx="16">
                  <c:v>23.444976076555022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WV_Data1!$L$49:$L$65</c:f>
              <c:numCache>
                <c:ptCount val="17"/>
                <c:pt idx="0">
                  <c:v>29.424778761061948</c:v>
                </c:pt>
                <c:pt idx="1">
                  <c:v>28.57142857142857</c:v>
                </c:pt>
                <c:pt idx="2">
                  <c:v>24.357239512855212</c:v>
                </c:pt>
                <c:pt idx="3">
                  <c:v>21.626984126984127</c:v>
                </c:pt>
                <c:pt idx="4">
                  <c:v>21.22719734660033</c:v>
                </c:pt>
                <c:pt idx="5">
                  <c:v>19.35483870967742</c:v>
                </c:pt>
                <c:pt idx="6">
                  <c:v>22.35123367198839</c:v>
                </c:pt>
                <c:pt idx="7">
                  <c:v>23.785594639865998</c:v>
                </c:pt>
                <c:pt idx="8">
                  <c:v>24.62406015037594</c:v>
                </c:pt>
                <c:pt idx="9">
                  <c:v>20.833333333333336</c:v>
                </c:pt>
                <c:pt idx="10">
                  <c:v>22.264631043256998</c:v>
                </c:pt>
                <c:pt idx="11">
                  <c:v>19.891745602165088</c:v>
                </c:pt>
                <c:pt idx="12">
                  <c:v>16.341689879294336</c:v>
                </c:pt>
                <c:pt idx="13">
                  <c:v>16.00467289719626</c:v>
                </c:pt>
                <c:pt idx="14">
                  <c:v>16.53116531165312</c:v>
                </c:pt>
                <c:pt idx="15">
                  <c:v>14.80904130943102</c:v>
                </c:pt>
                <c:pt idx="16">
                  <c:v>15.629984051036683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WV_Data1!$M$48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WV_Data1!$M$49:$M$65</c:f>
              <c:numCache>
                <c:ptCount val="17"/>
                <c:pt idx="0">
                  <c:v>10.398230088495575</c:v>
                </c:pt>
                <c:pt idx="1">
                  <c:v>8.737864077669903</c:v>
                </c:pt>
                <c:pt idx="2">
                  <c:v>8.930987821380242</c:v>
                </c:pt>
                <c:pt idx="3">
                  <c:v>11.30952380952381</c:v>
                </c:pt>
                <c:pt idx="4">
                  <c:v>6.633499170812604</c:v>
                </c:pt>
                <c:pt idx="5">
                  <c:v>10.056925996204933</c:v>
                </c:pt>
                <c:pt idx="6">
                  <c:v>7.256894049346879</c:v>
                </c:pt>
                <c:pt idx="7">
                  <c:v>8.877721943048575</c:v>
                </c:pt>
                <c:pt idx="8">
                  <c:v>9.022556390977442</c:v>
                </c:pt>
                <c:pt idx="9">
                  <c:v>11.904761904761903</c:v>
                </c:pt>
                <c:pt idx="10">
                  <c:v>11.83206106870229</c:v>
                </c:pt>
                <c:pt idx="11">
                  <c:v>10.690121786197563</c:v>
                </c:pt>
                <c:pt idx="12">
                  <c:v>11.792014856081709</c:v>
                </c:pt>
                <c:pt idx="13">
                  <c:v>14.602803738317757</c:v>
                </c:pt>
                <c:pt idx="14">
                  <c:v>17.88617886178862</c:v>
                </c:pt>
                <c:pt idx="15">
                  <c:v>14.65315666406859</c:v>
                </c:pt>
                <c:pt idx="16">
                  <c:v>14.433811802232855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WV_Data1!$N$48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WV_Data1!$N$49:$N$65</c:f>
              <c:numCache>
                <c:ptCount val="17"/>
                <c:pt idx="0">
                  <c:v>7.964601769911504</c:v>
                </c:pt>
                <c:pt idx="1">
                  <c:v>8.876560332871012</c:v>
                </c:pt>
                <c:pt idx="2">
                  <c:v>10.825439783491204</c:v>
                </c:pt>
                <c:pt idx="3">
                  <c:v>12.103174603174603</c:v>
                </c:pt>
                <c:pt idx="4">
                  <c:v>10.613598673300165</c:v>
                </c:pt>
                <c:pt idx="5">
                  <c:v>7.590132827324478</c:v>
                </c:pt>
                <c:pt idx="6">
                  <c:v>9.724238026124818</c:v>
                </c:pt>
                <c:pt idx="7">
                  <c:v>11.390284757118927</c:v>
                </c:pt>
                <c:pt idx="8">
                  <c:v>12.593984962406015</c:v>
                </c:pt>
                <c:pt idx="9">
                  <c:v>14.434523809523808</c:v>
                </c:pt>
                <c:pt idx="10">
                  <c:v>15.012722646310433</c:v>
                </c:pt>
                <c:pt idx="11">
                  <c:v>14.343707713125845</c:v>
                </c:pt>
                <c:pt idx="12">
                  <c:v>16.06313834726091</c:v>
                </c:pt>
                <c:pt idx="13">
                  <c:v>21.144859813084114</c:v>
                </c:pt>
                <c:pt idx="14">
                  <c:v>25.474254742547426</c:v>
                </c:pt>
                <c:pt idx="15">
                  <c:v>21.12236944660951</c:v>
                </c:pt>
                <c:pt idx="16">
                  <c:v>22.567783094098885</c:v>
                </c:pt>
              </c:numCache>
            </c:numRef>
          </c:yVal>
          <c:smooth val="0"/>
        </c:ser>
        <c:axId val="19199082"/>
        <c:axId val="38574011"/>
      </c:scatterChart>
      <c:valAx>
        <c:axId val="1919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574011"/>
        <c:crosses val="autoZero"/>
        <c:crossBetween val="midCat"/>
        <c:dispUnits/>
        <c:majorUnit val="1"/>
      </c:valAx>
      <c:valAx>
        <c:axId val="38574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1990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WEST VIRGINIA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92"/>
          <c:w val="0.94975"/>
          <c:h val="0.84875"/>
        </c:manualLayout>
      </c:layout>
      <c:scatterChart>
        <c:scatterStyle val="line"/>
        <c:varyColors val="0"/>
        <c:ser>
          <c:idx val="0"/>
          <c:order val="0"/>
          <c:tx>
            <c:strRef>
              <c:f>WV_Data1!$J$89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WV_Data1!$J$90:$J$106</c:f>
              <c:numCache>
                <c:ptCount val="17"/>
                <c:pt idx="0">
                  <c:v>13.20754716981132</c:v>
                </c:pt>
                <c:pt idx="1">
                  <c:v>24</c:v>
                </c:pt>
                <c:pt idx="2">
                  <c:v>20.689655172413794</c:v>
                </c:pt>
                <c:pt idx="3">
                  <c:v>18.181818181818183</c:v>
                </c:pt>
                <c:pt idx="4">
                  <c:v>23.61111111111111</c:v>
                </c:pt>
                <c:pt idx="5">
                  <c:v>32.72727272727273</c:v>
                </c:pt>
                <c:pt idx="6">
                  <c:v>28.749999999999996</c:v>
                </c:pt>
                <c:pt idx="7">
                  <c:v>28.57142857142857</c:v>
                </c:pt>
                <c:pt idx="8">
                  <c:v>33.734939759036145</c:v>
                </c:pt>
                <c:pt idx="9">
                  <c:v>27.450980392156865</c:v>
                </c:pt>
                <c:pt idx="10">
                  <c:v>29.88505747126437</c:v>
                </c:pt>
                <c:pt idx="11">
                  <c:v>28.08988764044944</c:v>
                </c:pt>
                <c:pt idx="12">
                  <c:v>22.988505747126435</c:v>
                </c:pt>
                <c:pt idx="13">
                  <c:v>18.181818181818183</c:v>
                </c:pt>
                <c:pt idx="14">
                  <c:v>19.81132075471698</c:v>
                </c:pt>
                <c:pt idx="15">
                  <c:v>27.61904761904762</c:v>
                </c:pt>
                <c:pt idx="16">
                  <c:v>21.951219512195124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WV_Data1!$K$90:$K$106</c:f>
              <c:numCache>
                <c:ptCount val="17"/>
                <c:pt idx="0">
                  <c:v>39.62264150943396</c:v>
                </c:pt>
                <c:pt idx="1">
                  <c:v>32</c:v>
                </c:pt>
                <c:pt idx="2">
                  <c:v>36.7816091954023</c:v>
                </c:pt>
                <c:pt idx="3">
                  <c:v>31.818181818181817</c:v>
                </c:pt>
                <c:pt idx="4">
                  <c:v>40.27777777777778</c:v>
                </c:pt>
                <c:pt idx="5">
                  <c:v>34.54545454545455</c:v>
                </c:pt>
                <c:pt idx="6">
                  <c:v>33.75</c:v>
                </c:pt>
                <c:pt idx="7">
                  <c:v>30</c:v>
                </c:pt>
                <c:pt idx="8">
                  <c:v>26.506024096385545</c:v>
                </c:pt>
                <c:pt idx="9">
                  <c:v>32.35294117647059</c:v>
                </c:pt>
                <c:pt idx="10">
                  <c:v>26.436781609195403</c:v>
                </c:pt>
                <c:pt idx="11">
                  <c:v>21.34831460674157</c:v>
                </c:pt>
                <c:pt idx="12">
                  <c:v>27.586206896551722</c:v>
                </c:pt>
                <c:pt idx="13">
                  <c:v>21.487603305785125</c:v>
                </c:pt>
                <c:pt idx="14">
                  <c:v>16.037735849056602</c:v>
                </c:pt>
                <c:pt idx="15">
                  <c:v>25.71428571428571</c:v>
                </c:pt>
                <c:pt idx="16">
                  <c:v>16.463414634146343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WV_Data1!$L$90:$L$106</c:f>
              <c:numCache>
                <c:ptCount val="17"/>
                <c:pt idx="0">
                  <c:v>35.84905660377358</c:v>
                </c:pt>
                <c:pt idx="1">
                  <c:v>29.333333333333332</c:v>
                </c:pt>
                <c:pt idx="2">
                  <c:v>24.137931034482758</c:v>
                </c:pt>
                <c:pt idx="3">
                  <c:v>28.78787878787879</c:v>
                </c:pt>
                <c:pt idx="4">
                  <c:v>18.055555555555554</c:v>
                </c:pt>
                <c:pt idx="5">
                  <c:v>20</c:v>
                </c:pt>
                <c:pt idx="6">
                  <c:v>22.5</c:v>
                </c:pt>
                <c:pt idx="7">
                  <c:v>14.285714285714285</c:v>
                </c:pt>
                <c:pt idx="8">
                  <c:v>14.457831325301203</c:v>
                </c:pt>
                <c:pt idx="9">
                  <c:v>14.705882352941178</c:v>
                </c:pt>
                <c:pt idx="10">
                  <c:v>18.39080459770115</c:v>
                </c:pt>
                <c:pt idx="11">
                  <c:v>17.97752808988764</c:v>
                </c:pt>
                <c:pt idx="12">
                  <c:v>11.494252873563218</c:v>
                </c:pt>
                <c:pt idx="13">
                  <c:v>10.743801652892563</c:v>
                </c:pt>
                <c:pt idx="14">
                  <c:v>9.433962264150944</c:v>
                </c:pt>
                <c:pt idx="15">
                  <c:v>7.6190476190476195</c:v>
                </c:pt>
                <c:pt idx="16">
                  <c:v>14.02439024390244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WV_Data1!$M$89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WV_Data1!$M$90:$M$106</c:f>
              <c:numCache>
                <c:ptCount val="17"/>
                <c:pt idx="0">
                  <c:v>5.660377358490567</c:v>
                </c:pt>
                <c:pt idx="1">
                  <c:v>8</c:v>
                </c:pt>
                <c:pt idx="2">
                  <c:v>12.643678160919542</c:v>
                </c:pt>
                <c:pt idx="3">
                  <c:v>10.606060606060606</c:v>
                </c:pt>
                <c:pt idx="4">
                  <c:v>11.11111111111111</c:v>
                </c:pt>
                <c:pt idx="5">
                  <c:v>7.2727272727272725</c:v>
                </c:pt>
                <c:pt idx="6">
                  <c:v>12.5</c:v>
                </c:pt>
                <c:pt idx="7">
                  <c:v>22.857142857142858</c:v>
                </c:pt>
                <c:pt idx="8">
                  <c:v>20.481927710843372</c:v>
                </c:pt>
                <c:pt idx="9">
                  <c:v>21.568627450980394</c:v>
                </c:pt>
                <c:pt idx="10">
                  <c:v>19.54022988505747</c:v>
                </c:pt>
                <c:pt idx="11">
                  <c:v>30.337078651685395</c:v>
                </c:pt>
                <c:pt idx="12">
                  <c:v>32.758620689655174</c:v>
                </c:pt>
                <c:pt idx="13">
                  <c:v>44.62809917355372</c:v>
                </c:pt>
                <c:pt idx="14">
                  <c:v>43.39622641509434</c:v>
                </c:pt>
                <c:pt idx="15">
                  <c:v>32.857142857142854</c:v>
                </c:pt>
                <c:pt idx="16">
                  <c:v>37.80487804878049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WV_Data1!$N$89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WV_Data1!$N$90:$N$106</c:f>
              <c:numCache>
                <c:ptCount val="17"/>
                <c:pt idx="0">
                  <c:v>5.660377358490567</c:v>
                </c:pt>
                <c:pt idx="1">
                  <c:v>6.666666666666667</c:v>
                </c:pt>
                <c:pt idx="2">
                  <c:v>5.747126436781609</c:v>
                </c:pt>
                <c:pt idx="3">
                  <c:v>10.606060606060606</c:v>
                </c:pt>
                <c:pt idx="4">
                  <c:v>6.944444444444445</c:v>
                </c:pt>
                <c:pt idx="5">
                  <c:v>5.454545454545454</c:v>
                </c:pt>
                <c:pt idx="6">
                  <c:v>2.5</c:v>
                </c:pt>
                <c:pt idx="7">
                  <c:v>4.285714285714286</c:v>
                </c:pt>
                <c:pt idx="8">
                  <c:v>4.819277108433735</c:v>
                </c:pt>
                <c:pt idx="9">
                  <c:v>3.9215686274509802</c:v>
                </c:pt>
                <c:pt idx="10">
                  <c:v>5.747126436781609</c:v>
                </c:pt>
                <c:pt idx="11">
                  <c:v>2.247191011235955</c:v>
                </c:pt>
                <c:pt idx="12">
                  <c:v>5.172413793103448</c:v>
                </c:pt>
                <c:pt idx="13">
                  <c:v>4.958677685950414</c:v>
                </c:pt>
                <c:pt idx="14">
                  <c:v>11.320754716981133</c:v>
                </c:pt>
                <c:pt idx="15">
                  <c:v>6.190476190476191</c:v>
                </c:pt>
                <c:pt idx="16">
                  <c:v>9.75609756097561</c:v>
                </c:pt>
              </c:numCache>
            </c:numRef>
          </c:yVal>
          <c:smooth val="0"/>
        </c:ser>
        <c:axId val="11621780"/>
        <c:axId val="37487157"/>
      </c:scatterChart>
      <c:valAx>
        <c:axId val="1162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7487157"/>
        <c:crosses val="autoZero"/>
        <c:crossBetween val="midCat"/>
        <c:dispUnits/>
        <c:majorUnit val="1"/>
      </c:valAx>
      <c:valAx>
        <c:axId val="37487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6217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375"/>
          <c:w val="0.95125"/>
          <c:h val="0.8505"/>
        </c:manualLayout>
      </c:layout>
      <c:scatterChart>
        <c:scatterStyle val="line"/>
        <c:varyColors val="0"/>
        <c:ser>
          <c:idx val="0"/>
          <c:order val="0"/>
          <c:tx>
            <c:strRef>
              <c:f>WV_Data1!$B$89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WV_Data1!$B$90:$B$106</c:f>
              <c:numCache>
                <c:ptCount val="17"/>
                <c:pt idx="0">
                  <c:v>17.21518987341772</c:v>
                </c:pt>
                <c:pt idx="1">
                  <c:v>18.662519440124417</c:v>
                </c:pt>
                <c:pt idx="2">
                  <c:v>23.502304147465438</c:v>
                </c:pt>
                <c:pt idx="3">
                  <c:v>25.74712643678161</c:v>
                </c:pt>
                <c:pt idx="4">
                  <c:v>27.376425855513308</c:v>
                </c:pt>
                <c:pt idx="5">
                  <c:v>30.638297872340424</c:v>
                </c:pt>
                <c:pt idx="6">
                  <c:v>29.47019867549669</c:v>
                </c:pt>
                <c:pt idx="7">
                  <c:v>26.14503816793893</c:v>
                </c:pt>
                <c:pt idx="8">
                  <c:v>24.663677130044842</c:v>
                </c:pt>
                <c:pt idx="9">
                  <c:v>24.204946996466433</c:v>
                </c:pt>
                <c:pt idx="10">
                  <c:v>28.30188679245283</c:v>
                </c:pt>
                <c:pt idx="11">
                  <c:v>29.96894409937888</c:v>
                </c:pt>
                <c:pt idx="12">
                  <c:v>32.8458942632171</c:v>
                </c:pt>
                <c:pt idx="13">
                  <c:v>25.79310344827586</c:v>
                </c:pt>
                <c:pt idx="14">
                  <c:v>19.936204146730464</c:v>
                </c:pt>
                <c:pt idx="15">
                  <c:v>23.98871119473189</c:v>
                </c:pt>
                <c:pt idx="16">
                  <c:v>22.82608695652174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WV_Data1!$C$90:$C$106</c:f>
              <c:numCache>
                <c:ptCount val="17"/>
                <c:pt idx="0">
                  <c:v>35.189873417721515</c:v>
                </c:pt>
                <c:pt idx="1">
                  <c:v>34.99222395023328</c:v>
                </c:pt>
                <c:pt idx="2">
                  <c:v>32.25806451612903</c:v>
                </c:pt>
                <c:pt idx="3">
                  <c:v>29.655172413793103</c:v>
                </c:pt>
                <c:pt idx="4">
                  <c:v>33.65019011406844</c:v>
                </c:pt>
                <c:pt idx="5">
                  <c:v>31.70212765957447</c:v>
                </c:pt>
                <c:pt idx="6">
                  <c:v>30.79470198675497</c:v>
                </c:pt>
                <c:pt idx="7">
                  <c:v>29.198473282442748</c:v>
                </c:pt>
                <c:pt idx="8">
                  <c:v>27.57847533632287</c:v>
                </c:pt>
                <c:pt idx="9">
                  <c:v>27.385159010600706</c:v>
                </c:pt>
                <c:pt idx="10">
                  <c:v>21.91582002902758</c:v>
                </c:pt>
                <c:pt idx="11">
                  <c:v>26.08695652173913</c:v>
                </c:pt>
                <c:pt idx="12">
                  <c:v>23.73453318335208</c:v>
                </c:pt>
                <c:pt idx="13">
                  <c:v>23.448275862068964</c:v>
                </c:pt>
                <c:pt idx="14">
                  <c:v>20.73365231259968</c:v>
                </c:pt>
                <c:pt idx="15">
                  <c:v>24.55315145813735</c:v>
                </c:pt>
                <c:pt idx="16">
                  <c:v>25.395256916996047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WV_Data1!$D$90:$D$106</c:f>
              <c:numCache>
                <c:ptCount val="17"/>
                <c:pt idx="0">
                  <c:v>28.354430379746837</c:v>
                </c:pt>
                <c:pt idx="1">
                  <c:v>28.46034214618974</c:v>
                </c:pt>
                <c:pt idx="2">
                  <c:v>24.270353302611365</c:v>
                </c:pt>
                <c:pt idx="3">
                  <c:v>20.689655172413794</c:v>
                </c:pt>
                <c:pt idx="4">
                  <c:v>21.673003802281368</c:v>
                </c:pt>
                <c:pt idx="5">
                  <c:v>19.361702127659576</c:v>
                </c:pt>
                <c:pt idx="6">
                  <c:v>22.350993377483444</c:v>
                </c:pt>
                <c:pt idx="7">
                  <c:v>25.190839694656486</c:v>
                </c:pt>
                <c:pt idx="8">
                  <c:v>26.681614349775785</c:v>
                </c:pt>
                <c:pt idx="9">
                  <c:v>21.73144876325088</c:v>
                </c:pt>
                <c:pt idx="10">
                  <c:v>22.641509433962266</c:v>
                </c:pt>
                <c:pt idx="11">
                  <c:v>20.18633540372671</c:v>
                </c:pt>
                <c:pt idx="12">
                  <c:v>17.435320584926885</c:v>
                </c:pt>
                <c:pt idx="13">
                  <c:v>16.96551724137931</c:v>
                </c:pt>
                <c:pt idx="14">
                  <c:v>17.862838915470494</c:v>
                </c:pt>
                <c:pt idx="15">
                  <c:v>16.27469426152399</c:v>
                </c:pt>
                <c:pt idx="16">
                  <c:v>16.304347826086957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WV_Data1!$E$89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WV_Data1!$E$90:$E$106</c:f>
              <c:numCache>
                <c:ptCount val="17"/>
                <c:pt idx="0">
                  <c:v>10.886075949367088</c:v>
                </c:pt>
                <c:pt idx="1">
                  <c:v>8.709175738724728</c:v>
                </c:pt>
                <c:pt idx="2">
                  <c:v>8.448540706605224</c:v>
                </c:pt>
                <c:pt idx="3">
                  <c:v>11.494252873563218</c:v>
                </c:pt>
                <c:pt idx="4">
                  <c:v>6.083650190114068</c:v>
                </c:pt>
                <c:pt idx="5">
                  <c:v>10.425531914893616</c:v>
                </c:pt>
                <c:pt idx="6">
                  <c:v>6.622516556291391</c:v>
                </c:pt>
                <c:pt idx="7">
                  <c:v>7.061068702290077</c:v>
                </c:pt>
                <c:pt idx="8">
                  <c:v>6.950672645739911</c:v>
                </c:pt>
                <c:pt idx="9">
                  <c:v>10.247349823321555</c:v>
                </c:pt>
                <c:pt idx="10">
                  <c:v>11.030478955007258</c:v>
                </c:pt>
                <c:pt idx="11">
                  <c:v>7.919254658385093</c:v>
                </c:pt>
                <c:pt idx="12">
                  <c:v>7.64904386951631</c:v>
                </c:pt>
                <c:pt idx="13">
                  <c:v>9.655172413793103</c:v>
                </c:pt>
                <c:pt idx="14">
                  <c:v>13.397129186602871</c:v>
                </c:pt>
                <c:pt idx="15">
                  <c:v>11.100658513640639</c:v>
                </c:pt>
                <c:pt idx="16">
                  <c:v>9.881422924901186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WV_Data1!$F$89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WV_Data1!$F$90:$F$106</c:f>
              <c:numCache>
                <c:ptCount val="17"/>
                <c:pt idx="0">
                  <c:v>8.354430379746836</c:v>
                </c:pt>
                <c:pt idx="1">
                  <c:v>9.17573872472784</c:v>
                </c:pt>
                <c:pt idx="2">
                  <c:v>11.52073732718894</c:v>
                </c:pt>
                <c:pt idx="3">
                  <c:v>12.413793103448276</c:v>
                </c:pt>
                <c:pt idx="4">
                  <c:v>11.216730038022813</c:v>
                </c:pt>
                <c:pt idx="5">
                  <c:v>7.872340425531915</c:v>
                </c:pt>
                <c:pt idx="6">
                  <c:v>10.76158940397351</c:v>
                </c:pt>
                <c:pt idx="7">
                  <c:v>12.404580152671755</c:v>
                </c:pt>
                <c:pt idx="8">
                  <c:v>14.125560538116591</c:v>
                </c:pt>
                <c:pt idx="9">
                  <c:v>16.431095406360424</c:v>
                </c:pt>
                <c:pt idx="10">
                  <c:v>16.110304789550074</c:v>
                </c:pt>
                <c:pt idx="11">
                  <c:v>15.838509316770185</c:v>
                </c:pt>
                <c:pt idx="12">
                  <c:v>18.335208098987625</c:v>
                </c:pt>
                <c:pt idx="13">
                  <c:v>24.137931034482758</c:v>
                </c:pt>
                <c:pt idx="14">
                  <c:v>28.07017543859649</c:v>
                </c:pt>
                <c:pt idx="15">
                  <c:v>24.082784571966133</c:v>
                </c:pt>
                <c:pt idx="16">
                  <c:v>25.592885375494074</c:v>
                </c:pt>
              </c:numCache>
            </c:numRef>
          </c:yVal>
          <c:smooth val="0"/>
        </c:ser>
        <c:axId val="1840094"/>
        <c:axId val="16560847"/>
      </c:scatterChart>
      <c:valAx>
        <c:axId val="1840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6560847"/>
        <c:crosses val="autoZero"/>
        <c:crossBetween val="midCat"/>
        <c:dispUnits/>
        <c:majorUnit val="1"/>
      </c:valAx>
      <c:valAx>
        <c:axId val="16560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400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WV_Data1!$J$109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WV_Data1!$J$110:$J$126</c:f>
              <c:numCache>
                <c:ptCount val="17"/>
                <c:pt idx="0">
                  <c:v>94.36325678496868</c:v>
                </c:pt>
                <c:pt idx="1">
                  <c:v>97.30094466936572</c:v>
                </c:pt>
                <c:pt idx="2">
                  <c:v>96.98162729658793</c:v>
                </c:pt>
                <c:pt idx="3">
                  <c:v>97.10982658959537</c:v>
                </c:pt>
                <c:pt idx="4">
                  <c:v>97.8896103896104</c:v>
                </c:pt>
                <c:pt idx="5">
                  <c:v>98.50467289719627</c:v>
                </c:pt>
                <c:pt idx="6">
                  <c:v>99.42279942279943</c:v>
                </c:pt>
                <c:pt idx="7">
                  <c:v>98.0295566502463</c:v>
                </c:pt>
                <c:pt idx="8">
                  <c:v>96.37681159420289</c:v>
                </c:pt>
                <c:pt idx="9">
                  <c:v>96.55172413793103</c:v>
                </c:pt>
                <c:pt idx="10">
                  <c:v>99.36788874841972</c:v>
                </c:pt>
                <c:pt idx="11">
                  <c:v>88.92900120336944</c:v>
                </c:pt>
                <c:pt idx="12">
                  <c:v>85.20569620253164</c:v>
                </c:pt>
                <c:pt idx="13">
                  <c:v>84.5014807502468</c:v>
                </c:pt>
                <c:pt idx="14">
                  <c:v>90.44117647058823</c:v>
                </c:pt>
                <c:pt idx="15">
                  <c:v>87.99725651577504</c:v>
                </c:pt>
                <c:pt idx="16">
                  <c:v>93.026706231454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WV_Data1!$K$110:$K$126</c:f>
              <c:numCache>
                <c:ptCount val="17"/>
                <c:pt idx="0">
                  <c:v>5.427974947807933</c:v>
                </c:pt>
                <c:pt idx="1">
                  <c:v>2.564102564102564</c:v>
                </c:pt>
                <c:pt idx="2">
                  <c:v>3.0183727034120733</c:v>
                </c:pt>
                <c:pt idx="3">
                  <c:v>2.8901734104046244</c:v>
                </c:pt>
                <c:pt idx="4">
                  <c:v>2.1103896103896105</c:v>
                </c:pt>
                <c:pt idx="5">
                  <c:v>0.9345794392523363</c:v>
                </c:pt>
                <c:pt idx="6">
                  <c:v>0.5772005772005772</c:v>
                </c:pt>
                <c:pt idx="7">
                  <c:v>1.9704433497536946</c:v>
                </c:pt>
                <c:pt idx="8">
                  <c:v>3.4420289855072466</c:v>
                </c:pt>
                <c:pt idx="9">
                  <c:v>3.4482758620689653</c:v>
                </c:pt>
                <c:pt idx="10">
                  <c:v>0.6321112515802781</c:v>
                </c:pt>
                <c:pt idx="11">
                  <c:v>10.95066185318893</c:v>
                </c:pt>
                <c:pt idx="12">
                  <c:v>14.794303797468356</c:v>
                </c:pt>
                <c:pt idx="13">
                  <c:v>15.301085883514315</c:v>
                </c:pt>
                <c:pt idx="14">
                  <c:v>9.436274509803921</c:v>
                </c:pt>
                <c:pt idx="15">
                  <c:v>12.002743484224967</c:v>
                </c:pt>
                <c:pt idx="16">
                  <c:v>6.824925816023739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WV_Data1!$L$110:$L$126</c:f>
              <c:numCache>
                <c:ptCount val="17"/>
                <c:pt idx="0">
                  <c:v>0.20876826722338201</c:v>
                </c:pt>
                <c:pt idx="1">
                  <c:v>0.1349527665317139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0.5607476635514018</c:v>
                </c:pt>
                <c:pt idx="6">
                  <c:v>0</c:v>
                </c:pt>
                <c:pt idx="7">
                  <c:v>0</c:v>
                </c:pt>
                <c:pt idx="8">
                  <c:v>0.18115942028985507</c:v>
                </c:pt>
                <c:pt idx="9">
                  <c:v>0</c:v>
                </c:pt>
                <c:pt idx="10">
                  <c:v>0</c:v>
                </c:pt>
                <c:pt idx="11">
                  <c:v>0.12033694344163659</c:v>
                </c:pt>
                <c:pt idx="12">
                  <c:v>0</c:v>
                </c:pt>
                <c:pt idx="13">
                  <c:v>0.19743336623889435</c:v>
                </c:pt>
                <c:pt idx="14">
                  <c:v>0.12254901960784313</c:v>
                </c:pt>
                <c:pt idx="15">
                  <c:v>0</c:v>
                </c:pt>
                <c:pt idx="16">
                  <c:v>0.1483679525222552</c:v>
                </c:pt>
              </c:numCache>
            </c:numRef>
          </c:yVal>
          <c:smooth val="0"/>
        </c:ser>
        <c:axId val="14829896"/>
        <c:axId val="66360201"/>
      </c:scatterChart>
      <c:valAx>
        <c:axId val="1482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360201"/>
        <c:crosses val="autoZero"/>
        <c:crossBetween val="midCat"/>
        <c:dispUnits/>
        <c:majorUnit val="1"/>
      </c:valAx>
      <c:valAx>
        <c:axId val="66360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829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WV_Data1!$B$109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WV_Data1!$B$110:$B$126</c:f>
              <c:numCache>
                <c:ptCount val="17"/>
                <c:pt idx="0">
                  <c:v>452</c:v>
                </c:pt>
                <c:pt idx="1">
                  <c:v>721</c:v>
                </c:pt>
                <c:pt idx="2">
                  <c:v>739</c:v>
                </c:pt>
                <c:pt idx="3">
                  <c:v>504</c:v>
                </c:pt>
                <c:pt idx="4">
                  <c:v>603</c:v>
                </c:pt>
                <c:pt idx="5">
                  <c:v>527</c:v>
                </c:pt>
                <c:pt idx="6">
                  <c:v>689</c:v>
                </c:pt>
                <c:pt idx="7">
                  <c:v>597</c:v>
                </c:pt>
                <c:pt idx="8">
                  <c:v>532</c:v>
                </c:pt>
                <c:pt idx="9">
                  <c:v>672</c:v>
                </c:pt>
                <c:pt idx="10">
                  <c:v>786</c:v>
                </c:pt>
                <c:pt idx="11">
                  <c:v>739</c:v>
                </c:pt>
                <c:pt idx="12">
                  <c:v>1077</c:v>
                </c:pt>
                <c:pt idx="13">
                  <c:v>856</c:v>
                </c:pt>
                <c:pt idx="14">
                  <c:v>738</c:v>
                </c:pt>
                <c:pt idx="15">
                  <c:v>1283</c:v>
                </c:pt>
                <c:pt idx="16">
                  <c:v>1254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WV_Data1!$F$110:$F$126</c:f>
              <c:numCache>
                <c:ptCount val="17"/>
                <c:pt idx="0">
                  <c:v>26</c:v>
                </c:pt>
                <c:pt idx="1">
                  <c:v>19</c:v>
                </c:pt>
                <c:pt idx="2">
                  <c:v>23</c:v>
                </c:pt>
                <c:pt idx="3">
                  <c:v>15</c:v>
                </c:pt>
                <c:pt idx="4">
                  <c:v>13</c:v>
                </c:pt>
                <c:pt idx="5">
                  <c:v>5</c:v>
                </c:pt>
                <c:pt idx="6">
                  <c:v>4</c:v>
                </c:pt>
                <c:pt idx="7">
                  <c:v>12</c:v>
                </c:pt>
                <c:pt idx="8">
                  <c:v>19</c:v>
                </c:pt>
                <c:pt idx="9">
                  <c:v>24</c:v>
                </c:pt>
                <c:pt idx="10">
                  <c:v>5</c:v>
                </c:pt>
                <c:pt idx="11">
                  <c:v>91</c:v>
                </c:pt>
                <c:pt idx="12">
                  <c:v>187</c:v>
                </c:pt>
                <c:pt idx="13">
                  <c:v>155</c:v>
                </c:pt>
                <c:pt idx="14">
                  <c:v>77</c:v>
                </c:pt>
                <c:pt idx="15">
                  <c:v>175</c:v>
                </c:pt>
                <c:pt idx="16">
                  <c:v>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WV_Data1!$E$110:$E$126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WV_Data1!$G$109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WV_Data1!$G$110:$G$126</c:f>
              <c:numCache>
                <c:ptCount val="17"/>
                <c:pt idx="0">
                  <c:v>479</c:v>
                </c:pt>
                <c:pt idx="1">
                  <c:v>741</c:v>
                </c:pt>
                <c:pt idx="2">
                  <c:v>762</c:v>
                </c:pt>
                <c:pt idx="3">
                  <c:v>519</c:v>
                </c:pt>
                <c:pt idx="4">
                  <c:v>616</c:v>
                </c:pt>
                <c:pt idx="5">
                  <c:v>535</c:v>
                </c:pt>
                <c:pt idx="6">
                  <c:v>693</c:v>
                </c:pt>
                <c:pt idx="7">
                  <c:v>609</c:v>
                </c:pt>
                <c:pt idx="8">
                  <c:v>552</c:v>
                </c:pt>
                <c:pt idx="9">
                  <c:v>696</c:v>
                </c:pt>
                <c:pt idx="10">
                  <c:v>791</c:v>
                </c:pt>
                <c:pt idx="11">
                  <c:v>831</c:v>
                </c:pt>
                <c:pt idx="12">
                  <c:v>1264</c:v>
                </c:pt>
                <c:pt idx="13">
                  <c:v>1013</c:v>
                </c:pt>
                <c:pt idx="14">
                  <c:v>816</c:v>
                </c:pt>
                <c:pt idx="15">
                  <c:v>1458</c:v>
                </c:pt>
                <c:pt idx="16">
                  <c:v>1348</c:v>
                </c:pt>
              </c:numCache>
            </c:numRef>
          </c:yVal>
          <c:smooth val="0"/>
        </c:ser>
        <c:axId val="60370898"/>
        <c:axId val="6467171"/>
      </c:scatterChart>
      <c:valAx>
        <c:axId val="6037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67171"/>
        <c:crosses val="autoZero"/>
        <c:crossBetween val="midCat"/>
        <c:dispUnits/>
        <c:majorUnit val="1"/>
      </c:valAx>
      <c:valAx>
        <c:axId val="6467171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370898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WV_Data2!$AC$111:$AC$127</c:f>
              <c:numCache>
                <c:ptCount val="17"/>
                <c:pt idx="0">
                  <c:v>0.09207923235430814</c:v>
                </c:pt>
                <c:pt idx="1">
                  <c:v>0.09622861636737233</c:v>
                </c:pt>
                <c:pt idx="2">
                  <c:v>0.10231640995788822</c:v>
                </c:pt>
                <c:pt idx="3">
                  <c:v>0.10779044984051901</c:v>
                </c:pt>
                <c:pt idx="4">
                  <c:v>0.11299641846035248</c:v>
                </c:pt>
                <c:pt idx="5">
                  <c:v>0.11982218453381356</c:v>
                </c:pt>
                <c:pt idx="6">
                  <c:v>0.1271482913306675</c:v>
                </c:pt>
                <c:pt idx="7">
                  <c:v>0.1321073975121633</c:v>
                </c:pt>
                <c:pt idx="8">
                  <c:v>0.13813721630152617</c:v>
                </c:pt>
                <c:pt idx="9">
                  <c:v>0.1366409262559943</c:v>
                </c:pt>
                <c:pt idx="10">
                  <c:v>0.13990911688770766</c:v>
                </c:pt>
                <c:pt idx="11">
                  <c:v>0.13544204257378373</c:v>
                </c:pt>
                <c:pt idx="12">
                  <c:v>0.1307839346135255</c:v>
                </c:pt>
                <c:pt idx="13">
                  <c:v>0.1304575138965015</c:v>
                </c:pt>
                <c:pt idx="14">
                  <c:v>0.1290491014481259</c:v>
                </c:pt>
                <c:pt idx="15">
                  <c:v>0.13214195821797128</c:v>
                </c:pt>
                <c:pt idx="16">
                  <c:v>0.1282840268123578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WV_Data2!$AD$111:$AD$127</c:f>
              <c:numCache>
                <c:ptCount val="17"/>
                <c:pt idx="0">
                  <c:v>0.3196295854532293</c:v>
                </c:pt>
                <c:pt idx="1">
                  <c:v>0.3300823104827979</c:v>
                </c:pt>
                <c:pt idx="2">
                  <c:v>0.343030055117656</c:v>
                </c:pt>
                <c:pt idx="3">
                  <c:v>0.35583067177515837</c:v>
                </c:pt>
                <c:pt idx="4">
                  <c:v>0.36536764749424117</c:v>
                </c:pt>
                <c:pt idx="5">
                  <c:v>0.3793003214928107</c:v>
                </c:pt>
                <c:pt idx="6">
                  <c:v>0.39533874474689906</c:v>
                </c:pt>
                <c:pt idx="7">
                  <c:v>0.40904199263478946</c:v>
                </c:pt>
                <c:pt idx="8">
                  <c:v>0.4230313222245208</c:v>
                </c:pt>
                <c:pt idx="9">
                  <c:v>0.43866888364307866</c:v>
                </c:pt>
                <c:pt idx="10">
                  <c:v>0.4577742612374662</c:v>
                </c:pt>
                <c:pt idx="11">
                  <c:v>0.4511985218505463</c:v>
                </c:pt>
                <c:pt idx="12">
                  <c:v>0.4462912510436349</c:v>
                </c:pt>
                <c:pt idx="13">
                  <c:v>0.45382502200405395</c:v>
                </c:pt>
                <c:pt idx="14">
                  <c:v>0.45616075893870195</c:v>
                </c:pt>
                <c:pt idx="15">
                  <c:v>0.4638767823157188</c:v>
                </c:pt>
                <c:pt idx="16">
                  <c:v>0.46421329460830757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WV_Data2!$AE$111:$AE$127</c:f>
              <c:numCache>
                <c:ptCount val="17"/>
                <c:pt idx="0">
                  <c:v>0.5958158703261178</c:v>
                </c:pt>
                <c:pt idx="1">
                  <c:v>0.5766973197606889</c:v>
                </c:pt>
                <c:pt idx="2">
                  <c:v>0.5567879674643256</c:v>
                </c:pt>
                <c:pt idx="3">
                  <c:v>0.5382616253248589</c:v>
                </c:pt>
                <c:pt idx="4">
                  <c:v>0.520407992975811</c:v>
                </c:pt>
                <c:pt idx="5">
                  <c:v>0.5034389458707516</c:v>
                </c:pt>
                <c:pt idx="6">
                  <c:v>0.48639618455488687</c:v>
                </c:pt>
                <c:pt idx="7">
                  <c:v>0.47554200016625</c:v>
                </c:pt>
                <c:pt idx="8">
                  <c:v>0.47424886498366153</c:v>
                </c:pt>
                <c:pt idx="9">
                  <c:v>0.4957733809961107</c:v>
                </c:pt>
                <c:pt idx="10">
                  <c:v>0.4990697502834247</c:v>
                </c:pt>
                <c:pt idx="11">
                  <c:v>0.5235662555196894</c:v>
                </c:pt>
                <c:pt idx="12">
                  <c:v>0.5347805070967174</c:v>
                </c:pt>
                <c:pt idx="13">
                  <c:v>0.546019396552909</c:v>
                </c:pt>
                <c:pt idx="14">
                  <c:v>0.5608100516196406</c:v>
                </c:pt>
                <c:pt idx="15">
                  <c:v>0.5625692724133515</c:v>
                </c:pt>
                <c:pt idx="16">
                  <c:v>0.5716885232837169</c:v>
                </c:pt>
              </c:numCache>
            </c:numRef>
          </c:yVal>
          <c:smooth val="0"/>
        </c:ser>
        <c:axId val="29501452"/>
        <c:axId val="64186477"/>
      </c:scatterChart>
      <c:valAx>
        <c:axId val="2950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186477"/>
        <c:crosses val="autoZero"/>
        <c:crossBetween val="midCat"/>
        <c:dispUnits/>
        <c:majorUnit val="1"/>
      </c:valAx>
      <c:valAx>
        <c:axId val="64186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5014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WV_Data2!$K$4:$K$20</c:f>
              <c:numCache>
                <c:ptCount val="17"/>
                <c:pt idx="0">
                  <c:v>417</c:v>
                </c:pt>
                <c:pt idx="1">
                  <c:v>662</c:v>
                </c:pt>
                <c:pt idx="2">
                  <c:v>674</c:v>
                </c:pt>
                <c:pt idx="3">
                  <c:v>450</c:v>
                </c:pt>
                <c:pt idx="4">
                  <c:v>538</c:v>
                </c:pt>
                <c:pt idx="5">
                  <c:v>477</c:v>
                </c:pt>
                <c:pt idx="6">
                  <c:v>608</c:v>
                </c:pt>
                <c:pt idx="7">
                  <c:v>535</c:v>
                </c:pt>
                <c:pt idx="8">
                  <c:v>464</c:v>
                </c:pt>
                <c:pt idx="9">
                  <c:v>583</c:v>
                </c:pt>
                <c:pt idx="10">
                  <c:v>693</c:v>
                </c:pt>
                <c:pt idx="11">
                  <c:v>719</c:v>
                </c:pt>
                <c:pt idx="12">
                  <c:v>1039</c:v>
                </c:pt>
                <c:pt idx="13">
                  <c:v>842</c:v>
                </c:pt>
                <c:pt idx="14">
                  <c:v>685</c:v>
                </c:pt>
                <c:pt idx="15">
                  <c:v>1206</c:v>
                </c:pt>
                <c:pt idx="16">
                  <c:v>1091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WV_Data2!$L$4:$L$20</c:f>
              <c:numCache>
                <c:ptCount val="17"/>
                <c:pt idx="0">
                  <c:v>57</c:v>
                </c:pt>
                <c:pt idx="1">
                  <c:v>76</c:v>
                </c:pt>
                <c:pt idx="2">
                  <c:v>87</c:v>
                </c:pt>
                <c:pt idx="3">
                  <c:v>66</c:v>
                </c:pt>
                <c:pt idx="4">
                  <c:v>73</c:v>
                </c:pt>
                <c:pt idx="5">
                  <c:v>56</c:v>
                </c:pt>
                <c:pt idx="6">
                  <c:v>80</c:v>
                </c:pt>
                <c:pt idx="7">
                  <c:v>71</c:v>
                </c:pt>
                <c:pt idx="8">
                  <c:v>85</c:v>
                </c:pt>
                <c:pt idx="9">
                  <c:v>109</c:v>
                </c:pt>
                <c:pt idx="10">
                  <c:v>88</c:v>
                </c:pt>
                <c:pt idx="11">
                  <c:v>105</c:v>
                </c:pt>
                <c:pt idx="12">
                  <c:v>210</c:v>
                </c:pt>
                <c:pt idx="13">
                  <c:v>158</c:v>
                </c:pt>
                <c:pt idx="14">
                  <c:v>126</c:v>
                </c:pt>
                <c:pt idx="15">
                  <c:v>242</c:v>
                </c:pt>
                <c:pt idx="16">
                  <c:v>175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WV_Data2!$M$4:$M$20</c:f>
              <c:numCache>
                <c:ptCount val="17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10</c:v>
                </c:pt>
                <c:pt idx="11">
                  <c:v>11</c:v>
                </c:pt>
                <c:pt idx="12">
                  <c:v>17</c:v>
                </c:pt>
                <c:pt idx="13">
                  <c:v>13</c:v>
                </c:pt>
                <c:pt idx="14">
                  <c:v>5</c:v>
                </c:pt>
                <c:pt idx="15">
                  <c:v>12</c:v>
                </c:pt>
                <c:pt idx="16">
                  <c:v>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WV_Data2!$N$3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WV_Data2!$N$4:$N$20</c:f>
              <c:numCache>
                <c:ptCount val="17"/>
                <c:pt idx="0">
                  <c:v>479</c:v>
                </c:pt>
                <c:pt idx="1">
                  <c:v>742</c:v>
                </c:pt>
                <c:pt idx="2">
                  <c:v>763</c:v>
                </c:pt>
                <c:pt idx="3">
                  <c:v>521</c:v>
                </c:pt>
                <c:pt idx="4">
                  <c:v>616</c:v>
                </c:pt>
                <c:pt idx="5">
                  <c:v>535</c:v>
                </c:pt>
                <c:pt idx="6">
                  <c:v>695</c:v>
                </c:pt>
                <c:pt idx="7">
                  <c:v>611</c:v>
                </c:pt>
                <c:pt idx="8">
                  <c:v>553</c:v>
                </c:pt>
                <c:pt idx="9">
                  <c:v>697</c:v>
                </c:pt>
                <c:pt idx="10">
                  <c:v>791</c:v>
                </c:pt>
                <c:pt idx="11">
                  <c:v>835</c:v>
                </c:pt>
                <c:pt idx="12">
                  <c:v>1266</c:v>
                </c:pt>
                <c:pt idx="13">
                  <c:v>1013</c:v>
                </c:pt>
                <c:pt idx="14">
                  <c:v>816</c:v>
                </c:pt>
                <c:pt idx="15">
                  <c:v>1460</c:v>
                </c:pt>
                <c:pt idx="16">
                  <c:v>1349</c:v>
                </c:pt>
              </c:numCache>
            </c:numRef>
          </c:yVal>
          <c:smooth val="0"/>
        </c:ser>
        <c:axId val="58204540"/>
        <c:axId val="54078813"/>
      </c:scatterChart>
      <c:valAx>
        <c:axId val="5820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078813"/>
        <c:crosses val="autoZero"/>
        <c:crossBetween val="midCat"/>
        <c:dispUnits/>
        <c:majorUnit val="1"/>
      </c:valAx>
      <c:valAx>
        <c:axId val="54078813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204540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WV_Data2!$K$4:$K$20</c:f>
              <c:numCache>
                <c:ptCount val="17"/>
                <c:pt idx="0">
                  <c:v>417</c:v>
                </c:pt>
                <c:pt idx="1">
                  <c:v>662</c:v>
                </c:pt>
                <c:pt idx="2">
                  <c:v>674</c:v>
                </c:pt>
                <c:pt idx="3">
                  <c:v>450</c:v>
                </c:pt>
                <c:pt idx="4">
                  <c:v>538</c:v>
                </c:pt>
                <c:pt idx="5">
                  <c:v>477</c:v>
                </c:pt>
                <c:pt idx="6">
                  <c:v>608</c:v>
                </c:pt>
                <c:pt idx="7">
                  <c:v>535</c:v>
                </c:pt>
                <c:pt idx="8">
                  <c:v>464</c:v>
                </c:pt>
                <c:pt idx="9">
                  <c:v>583</c:v>
                </c:pt>
                <c:pt idx="10">
                  <c:v>693</c:v>
                </c:pt>
                <c:pt idx="11">
                  <c:v>719</c:v>
                </c:pt>
                <c:pt idx="12">
                  <c:v>1039</c:v>
                </c:pt>
                <c:pt idx="13">
                  <c:v>842</c:v>
                </c:pt>
                <c:pt idx="14">
                  <c:v>685</c:v>
                </c:pt>
                <c:pt idx="15">
                  <c:v>1206</c:v>
                </c:pt>
                <c:pt idx="16">
                  <c:v>1091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WV_Data2!$L$4:$L$20</c:f>
              <c:numCache>
                <c:ptCount val="17"/>
                <c:pt idx="0">
                  <c:v>57</c:v>
                </c:pt>
                <c:pt idx="1">
                  <c:v>76</c:v>
                </c:pt>
                <c:pt idx="2">
                  <c:v>87</c:v>
                </c:pt>
                <c:pt idx="3">
                  <c:v>66</c:v>
                </c:pt>
                <c:pt idx="4">
                  <c:v>73</c:v>
                </c:pt>
                <c:pt idx="5">
                  <c:v>56</c:v>
                </c:pt>
                <c:pt idx="6">
                  <c:v>80</c:v>
                </c:pt>
                <c:pt idx="7">
                  <c:v>71</c:v>
                </c:pt>
                <c:pt idx="8">
                  <c:v>85</c:v>
                </c:pt>
                <c:pt idx="9">
                  <c:v>109</c:v>
                </c:pt>
                <c:pt idx="10">
                  <c:v>88</c:v>
                </c:pt>
                <c:pt idx="11">
                  <c:v>105</c:v>
                </c:pt>
                <c:pt idx="12">
                  <c:v>210</c:v>
                </c:pt>
                <c:pt idx="13">
                  <c:v>158</c:v>
                </c:pt>
                <c:pt idx="14">
                  <c:v>126</c:v>
                </c:pt>
                <c:pt idx="15">
                  <c:v>242</c:v>
                </c:pt>
                <c:pt idx="16">
                  <c:v>175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WV_Data2!$D$4:$D$20</c:f>
              <c:numCache>
                <c:ptCount val="1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WV_Data2!$E$3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WV_Data2!$F$3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WV_Data2!$F$4:$F$20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9</c:v>
                </c:pt>
                <c:pt idx="11">
                  <c:v>4</c:v>
                </c:pt>
                <c:pt idx="12">
                  <c:v>11</c:v>
                </c:pt>
                <c:pt idx="13">
                  <c:v>11</c:v>
                </c:pt>
                <c:pt idx="14">
                  <c:v>5</c:v>
                </c:pt>
                <c:pt idx="15">
                  <c:v>9</c:v>
                </c:pt>
                <c:pt idx="16">
                  <c:v>82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WV_Data2!$G$3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WV_Data2!$G$4:$G$20</c:f>
              <c:numCache>
                <c:ptCount val="17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1">
                  <c:v>4</c:v>
                </c:pt>
                <c:pt idx="12">
                  <c:v>2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WV_Data2!$N$3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WV_Data2!$N$4:$N$20</c:f>
              <c:numCache>
                <c:ptCount val="17"/>
                <c:pt idx="0">
                  <c:v>479</c:v>
                </c:pt>
                <c:pt idx="1">
                  <c:v>742</c:v>
                </c:pt>
                <c:pt idx="2">
                  <c:v>763</c:v>
                </c:pt>
                <c:pt idx="3">
                  <c:v>521</c:v>
                </c:pt>
                <c:pt idx="4">
                  <c:v>616</c:v>
                </c:pt>
                <c:pt idx="5">
                  <c:v>535</c:v>
                </c:pt>
                <c:pt idx="6">
                  <c:v>695</c:v>
                </c:pt>
                <c:pt idx="7">
                  <c:v>611</c:v>
                </c:pt>
                <c:pt idx="8">
                  <c:v>553</c:v>
                </c:pt>
                <c:pt idx="9">
                  <c:v>697</c:v>
                </c:pt>
                <c:pt idx="10">
                  <c:v>791</c:v>
                </c:pt>
                <c:pt idx="11">
                  <c:v>835</c:v>
                </c:pt>
                <c:pt idx="12">
                  <c:v>1266</c:v>
                </c:pt>
                <c:pt idx="13">
                  <c:v>1013</c:v>
                </c:pt>
                <c:pt idx="14">
                  <c:v>816</c:v>
                </c:pt>
                <c:pt idx="15">
                  <c:v>1460</c:v>
                </c:pt>
                <c:pt idx="16">
                  <c:v>1349</c:v>
                </c:pt>
              </c:numCache>
            </c:numRef>
          </c:yVal>
          <c:smooth val="0"/>
        </c:ser>
        <c:axId val="16947270"/>
        <c:axId val="18307703"/>
      </c:scatterChart>
      <c:valAx>
        <c:axId val="1694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8307703"/>
        <c:crosses val="autoZero"/>
        <c:crossBetween val="midCat"/>
        <c:dispUnits/>
        <c:majorUnit val="1"/>
      </c:valAx>
      <c:valAx>
        <c:axId val="18307703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947270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WV_Data2!$AK$4:$AK$20</c:f>
              <c:numCache>
                <c:ptCount val="17"/>
                <c:pt idx="0">
                  <c:v>22.395742982801465</c:v>
                </c:pt>
                <c:pt idx="1">
                  <c:v>35.86351710586835</c:v>
                </c:pt>
                <c:pt idx="2">
                  <c:v>36.902308529579884</c:v>
                </c:pt>
                <c:pt idx="3">
                  <c:v>24.95431973138061</c:v>
                </c:pt>
                <c:pt idx="4">
                  <c:v>30.22420970433083</c:v>
                </c:pt>
                <c:pt idx="5">
                  <c:v>27.191479319084316</c:v>
                </c:pt>
                <c:pt idx="6">
                  <c:v>35.10775713978026</c:v>
                </c:pt>
                <c:pt idx="7">
                  <c:v>31.137291009121768</c:v>
                </c:pt>
                <c:pt idx="8">
                  <c:v>26.92032107124312</c:v>
                </c:pt>
                <c:pt idx="9">
                  <c:v>33.69540967954105</c:v>
                </c:pt>
                <c:pt idx="10">
                  <c:v>39.834156553408526</c:v>
                </c:pt>
                <c:pt idx="11">
                  <c:v>41.28807302993012</c:v>
                </c:pt>
                <c:pt idx="12">
                  <c:v>59.60425984015273</c:v>
                </c:pt>
                <c:pt idx="13">
                  <c:v>48.35456646283475</c:v>
                </c:pt>
                <c:pt idx="14">
                  <c:v>39.419174292022994</c:v>
                </c:pt>
                <c:pt idx="15">
                  <c:v>69.55643068234512</c:v>
                </c:pt>
                <c:pt idx="16">
                  <c:v>63.05108293557983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WV_Data2!$AL$4:$AL$20</c:f>
              <c:numCache>
                <c:ptCount val="17"/>
                <c:pt idx="0">
                  <c:v>89.75529871193272</c:v>
                </c:pt>
                <c:pt idx="1">
                  <c:v>121.64087133276782</c:v>
                </c:pt>
                <c:pt idx="2">
                  <c:v>141.9782300047326</c:v>
                </c:pt>
                <c:pt idx="3">
                  <c:v>109.63090927211721</c:v>
                </c:pt>
                <c:pt idx="4">
                  <c:v>123.73300789857284</c:v>
                </c:pt>
                <c:pt idx="5">
                  <c:v>97.15981053836944</c:v>
                </c:pt>
                <c:pt idx="6">
                  <c:v>141.55533929045387</c:v>
                </c:pt>
                <c:pt idx="7">
                  <c:v>126.65001783803069</c:v>
                </c:pt>
                <c:pt idx="8">
                  <c:v>151.8182467671644</c:v>
                </c:pt>
                <c:pt idx="9">
                  <c:v>194.92828785006617</c:v>
                </c:pt>
                <c:pt idx="10">
                  <c:v>155.62275629122678</c:v>
                </c:pt>
                <c:pt idx="11">
                  <c:v>184.60564717465454</c:v>
                </c:pt>
                <c:pt idx="12">
                  <c:v>367.4283514714631</c:v>
                </c:pt>
                <c:pt idx="13">
                  <c:v>276.61548696580826</c:v>
                </c:pt>
                <c:pt idx="14">
                  <c:v>220.8666386201094</c:v>
                </c:pt>
                <c:pt idx="15">
                  <c:v>425.65166918774406</c:v>
                </c:pt>
                <c:pt idx="16">
                  <c:v>315.0371743865776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WV_Data2!$AR$4:$AR$20</c:f>
              <c:numCache>
                <c:ptCount val="17"/>
                <c:pt idx="0">
                  <c:v>25.51410930244425</c:v>
                </c:pt>
                <c:pt idx="1">
                  <c:v>15.51590380139643</c:v>
                </c:pt>
                <c:pt idx="2">
                  <c:v>5.233136218535768</c:v>
                </c:pt>
                <c:pt idx="3">
                  <c:v>15.907524258974496</c:v>
                </c:pt>
                <c:pt idx="4">
                  <c:v>26.949819436209776</c:v>
                </c:pt>
                <c:pt idx="5">
                  <c:v>10.899776554580631</c:v>
                </c:pt>
                <c:pt idx="6">
                  <c:v>27.4333369911116</c:v>
                </c:pt>
                <c:pt idx="7">
                  <c:v>16.46180860403863</c:v>
                </c:pt>
                <c:pt idx="8">
                  <c:v>16.112573177936515</c:v>
                </c:pt>
                <c:pt idx="9">
                  <c:v>20.68466232288758</c:v>
                </c:pt>
                <c:pt idx="10">
                  <c:v>50.203323460013046</c:v>
                </c:pt>
                <c:pt idx="11">
                  <c:v>34.67234632720788</c:v>
                </c:pt>
                <c:pt idx="12">
                  <c:v>74.10334947139611</c:v>
                </c:pt>
                <c:pt idx="13">
                  <c:v>63.2295719844358</c:v>
                </c:pt>
                <c:pt idx="14">
                  <c:v>24.030374393233046</c:v>
                </c:pt>
                <c:pt idx="15">
                  <c:v>47.64173415912339</c:v>
                </c:pt>
                <c:pt idx="16">
                  <c:v>389.80794827914053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WV_Data2!$AQ$3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WV_Data2!$AQ$4:$AQ$20</c:f>
              <c:numCache>
                <c:ptCount val="17"/>
                <c:pt idx="0">
                  <c:v>24.626439027199105</c:v>
                </c:pt>
                <c:pt idx="1">
                  <c:v>38.491446546948936</c:v>
                </c:pt>
                <c:pt idx="2">
                  <c:v>40.01405474006597</c:v>
                </c:pt>
                <c:pt idx="3">
                  <c:v>27.678080023119964</c:v>
                </c:pt>
                <c:pt idx="4">
                  <c:v>33.16140722800244</c:v>
                </c:pt>
                <c:pt idx="5">
                  <c:v>29.23158628617887</c:v>
                </c:pt>
                <c:pt idx="6">
                  <c:v>38.47107639304044</c:v>
                </c:pt>
                <c:pt idx="7">
                  <c:v>34.086832719565784</c:v>
                </c:pt>
                <c:pt idx="8">
                  <c:v>30.75276997372946</c:v>
                </c:pt>
                <c:pt idx="9">
                  <c:v>38.605077260003256</c:v>
                </c:pt>
                <c:pt idx="10">
                  <c:v>43.55297578047097</c:v>
                </c:pt>
                <c:pt idx="11">
                  <c:v>45.91721703171313</c:v>
                </c:pt>
                <c:pt idx="12">
                  <c:v>69.53904293184515</c:v>
                </c:pt>
                <c:pt idx="13">
                  <c:v>55.69045999880153</c:v>
                </c:pt>
                <c:pt idx="14">
                  <c:v>44.94411727770838</c:v>
                </c:pt>
                <c:pt idx="15">
                  <c:v>80.58782748464415</c:v>
                </c:pt>
                <c:pt idx="16">
                  <c:v>74.65709757112624</c:v>
                </c:pt>
              </c:numCache>
            </c:numRef>
          </c:yVal>
          <c:smooth val="0"/>
        </c:ser>
        <c:axId val="30551600"/>
        <c:axId val="6528945"/>
      </c:scatterChart>
      <c:valAx>
        <c:axId val="3055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28945"/>
        <c:crosses val="autoZero"/>
        <c:crossBetween val="midCat"/>
        <c:dispUnits/>
        <c:majorUnit val="1"/>
      </c:valAx>
      <c:valAx>
        <c:axId val="6528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55160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WV_Data2!$AK$4:$AK$20</c:f>
              <c:numCache>
                <c:ptCount val="17"/>
                <c:pt idx="0">
                  <c:v>22.395742982801465</c:v>
                </c:pt>
                <c:pt idx="1">
                  <c:v>35.86351710586835</c:v>
                </c:pt>
                <c:pt idx="2">
                  <c:v>36.902308529579884</c:v>
                </c:pt>
                <c:pt idx="3">
                  <c:v>24.95431973138061</c:v>
                </c:pt>
                <c:pt idx="4">
                  <c:v>30.22420970433083</c:v>
                </c:pt>
                <c:pt idx="5">
                  <c:v>27.191479319084316</c:v>
                </c:pt>
                <c:pt idx="6">
                  <c:v>35.10775713978026</c:v>
                </c:pt>
                <c:pt idx="7">
                  <c:v>31.137291009121768</c:v>
                </c:pt>
                <c:pt idx="8">
                  <c:v>26.92032107124312</c:v>
                </c:pt>
                <c:pt idx="9">
                  <c:v>33.69540967954105</c:v>
                </c:pt>
                <c:pt idx="10">
                  <c:v>39.834156553408526</c:v>
                </c:pt>
                <c:pt idx="11">
                  <c:v>41.28807302993012</c:v>
                </c:pt>
                <c:pt idx="12">
                  <c:v>59.60425984015273</c:v>
                </c:pt>
                <c:pt idx="13">
                  <c:v>48.35456646283475</c:v>
                </c:pt>
                <c:pt idx="14">
                  <c:v>39.419174292022994</c:v>
                </c:pt>
                <c:pt idx="15">
                  <c:v>69.55643068234512</c:v>
                </c:pt>
                <c:pt idx="16">
                  <c:v>63.05108293557983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WV_Data2!$AL$4:$AL$20</c:f>
              <c:numCache>
                <c:ptCount val="17"/>
                <c:pt idx="0">
                  <c:v>89.75529871193272</c:v>
                </c:pt>
                <c:pt idx="1">
                  <c:v>121.64087133276782</c:v>
                </c:pt>
                <c:pt idx="2">
                  <c:v>141.9782300047326</c:v>
                </c:pt>
                <c:pt idx="3">
                  <c:v>109.63090927211721</c:v>
                </c:pt>
                <c:pt idx="4">
                  <c:v>123.73300789857284</c:v>
                </c:pt>
                <c:pt idx="5">
                  <c:v>97.15981053836944</c:v>
                </c:pt>
                <c:pt idx="6">
                  <c:v>141.55533929045387</c:v>
                </c:pt>
                <c:pt idx="7">
                  <c:v>126.65001783803069</c:v>
                </c:pt>
                <c:pt idx="8">
                  <c:v>151.8182467671644</c:v>
                </c:pt>
                <c:pt idx="9">
                  <c:v>194.92828785006617</c:v>
                </c:pt>
                <c:pt idx="10">
                  <c:v>155.62275629122678</c:v>
                </c:pt>
                <c:pt idx="11">
                  <c:v>184.60564717465454</c:v>
                </c:pt>
                <c:pt idx="12">
                  <c:v>367.4283514714631</c:v>
                </c:pt>
                <c:pt idx="13">
                  <c:v>276.61548696580826</c:v>
                </c:pt>
                <c:pt idx="14">
                  <c:v>220.8666386201094</c:v>
                </c:pt>
                <c:pt idx="15">
                  <c:v>425.65166918774406</c:v>
                </c:pt>
                <c:pt idx="16">
                  <c:v>315.0371743865776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WV_Data2!$AM$4:$AM$20</c:f>
              <c:numCache>
                <c:ptCount val="17"/>
                <c:pt idx="0">
                  <c:v>111.66945840312674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47.64173415912339</c:v>
                </c:pt>
                <c:pt idx="5">
                  <c:v>0</c:v>
                </c:pt>
                <c:pt idx="6">
                  <c:v>43.535045711798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81.20178643930167</c:v>
                </c:pt>
                <c:pt idx="12">
                  <c:v>167.99664006719865</c:v>
                </c:pt>
                <c:pt idx="13">
                  <c:v>42.14075010535188</c:v>
                </c:pt>
                <c:pt idx="14">
                  <c:v>0</c:v>
                </c:pt>
                <c:pt idx="15">
                  <c:v>41.77109440267335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WV_Data2!$AN$3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14.734050390452333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12.626262626262626</c:v>
                </c:pt>
                <c:pt idx="10">
                  <c:v>12.027904738994467</c:v>
                </c:pt>
                <c:pt idx="11">
                  <c:v>12.18769043266301</c:v>
                </c:pt>
                <c:pt idx="12">
                  <c:v>0</c:v>
                </c:pt>
                <c:pt idx="13">
                  <c:v>12.113870381586917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WV_Data2!$AO$3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WV_Data2!$AO$4:$AO$20</c:f>
              <c:numCache>
                <c:ptCount val="17"/>
                <c:pt idx="0">
                  <c:v>25.88661661920787</c:v>
                </c:pt>
                <c:pt idx="1">
                  <c:v>26.98569758028245</c:v>
                </c:pt>
                <c:pt idx="2">
                  <c:v>9.41885655081473</c:v>
                </c:pt>
                <c:pt idx="3">
                  <c:v>29.609159099881566</c:v>
                </c:pt>
                <c:pt idx="4">
                  <c:v>31.033412640943414</c:v>
                </c:pt>
                <c:pt idx="5">
                  <c:v>21.706099413935316</c:v>
                </c:pt>
                <c:pt idx="6">
                  <c:v>45.52179355866621</c:v>
                </c:pt>
                <c:pt idx="7">
                  <c:v>35.19474425152511</c:v>
                </c:pt>
                <c:pt idx="8">
                  <c:v>35.17823639774859</c:v>
                </c:pt>
                <c:pt idx="9">
                  <c:v>33.51580828957658</c:v>
                </c:pt>
                <c:pt idx="10">
                  <c:v>99.29390997352162</c:v>
                </c:pt>
                <c:pt idx="11">
                  <c:v>42.01239365612856</c:v>
                </c:pt>
                <c:pt idx="12">
                  <c:v>112.98274445357437</c:v>
                </c:pt>
                <c:pt idx="13">
                  <c:v>110.75312122432541</c:v>
                </c:pt>
                <c:pt idx="14">
                  <c:v>49.10626595953644</c:v>
                </c:pt>
                <c:pt idx="15">
                  <c:v>88.30455259026688</c:v>
                </c:pt>
                <c:pt idx="16">
                  <c:v>793.8044530493707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WV_Data2!$AQ$3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WV_Data2!$AQ$4:$AQ$20</c:f>
              <c:numCache>
                <c:ptCount val="17"/>
                <c:pt idx="0">
                  <c:v>24.626439027199105</c:v>
                </c:pt>
                <c:pt idx="1">
                  <c:v>38.491446546948936</c:v>
                </c:pt>
                <c:pt idx="2">
                  <c:v>40.01405474006597</c:v>
                </c:pt>
                <c:pt idx="3">
                  <c:v>27.678080023119964</c:v>
                </c:pt>
                <c:pt idx="4">
                  <c:v>33.16140722800244</c:v>
                </c:pt>
                <c:pt idx="5">
                  <c:v>29.23158628617887</c:v>
                </c:pt>
                <c:pt idx="6">
                  <c:v>38.47107639304044</c:v>
                </c:pt>
                <c:pt idx="7">
                  <c:v>34.086832719565784</c:v>
                </c:pt>
                <c:pt idx="8">
                  <c:v>30.75276997372946</c:v>
                </c:pt>
                <c:pt idx="9">
                  <c:v>38.605077260003256</c:v>
                </c:pt>
                <c:pt idx="10">
                  <c:v>43.55297578047097</c:v>
                </c:pt>
                <c:pt idx="11">
                  <c:v>45.91721703171313</c:v>
                </c:pt>
                <c:pt idx="12">
                  <c:v>69.53904293184515</c:v>
                </c:pt>
                <c:pt idx="13">
                  <c:v>55.69045999880153</c:v>
                </c:pt>
                <c:pt idx="14">
                  <c:v>44.94411727770838</c:v>
                </c:pt>
                <c:pt idx="15">
                  <c:v>80.58782748464415</c:v>
                </c:pt>
                <c:pt idx="16">
                  <c:v>74.65709757112624</c:v>
                </c:pt>
              </c:numCache>
            </c:numRef>
          </c:yVal>
          <c:smooth val="0"/>
        </c:ser>
        <c:axId val="58760506"/>
        <c:axId val="59082507"/>
      </c:scatterChart>
      <c:valAx>
        <c:axId val="5876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082507"/>
        <c:crosses val="autoZero"/>
        <c:crossBetween val="midCat"/>
        <c:dispUnits/>
        <c:majorUnit val="1"/>
      </c:valAx>
      <c:valAx>
        <c:axId val="59082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76050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WV_Data2!$K$25:$K$41</c:f>
              <c:numCache>
                <c:ptCount val="17"/>
                <c:pt idx="0">
                  <c:v>395</c:v>
                </c:pt>
                <c:pt idx="1">
                  <c:v>643</c:v>
                </c:pt>
                <c:pt idx="2">
                  <c:v>651</c:v>
                </c:pt>
                <c:pt idx="3">
                  <c:v>435</c:v>
                </c:pt>
                <c:pt idx="4">
                  <c:v>526</c:v>
                </c:pt>
                <c:pt idx="5">
                  <c:v>470</c:v>
                </c:pt>
                <c:pt idx="6">
                  <c:v>604</c:v>
                </c:pt>
                <c:pt idx="7">
                  <c:v>524</c:v>
                </c:pt>
                <c:pt idx="8">
                  <c:v>446</c:v>
                </c:pt>
                <c:pt idx="9">
                  <c:v>566</c:v>
                </c:pt>
                <c:pt idx="10">
                  <c:v>689</c:v>
                </c:pt>
                <c:pt idx="11">
                  <c:v>644</c:v>
                </c:pt>
                <c:pt idx="12">
                  <c:v>889</c:v>
                </c:pt>
                <c:pt idx="13">
                  <c:v>725</c:v>
                </c:pt>
                <c:pt idx="14">
                  <c:v>627</c:v>
                </c:pt>
                <c:pt idx="15">
                  <c:v>1063</c:v>
                </c:pt>
                <c:pt idx="16">
                  <c:v>1012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WV_Data2!$L$25:$L$41</c:f>
              <c:numCache>
                <c:ptCount val="17"/>
                <c:pt idx="0">
                  <c:v>53</c:v>
                </c:pt>
                <c:pt idx="1">
                  <c:v>75</c:v>
                </c:pt>
                <c:pt idx="2">
                  <c:v>87</c:v>
                </c:pt>
                <c:pt idx="3">
                  <c:v>66</c:v>
                </c:pt>
                <c:pt idx="4">
                  <c:v>72</c:v>
                </c:pt>
                <c:pt idx="5">
                  <c:v>55</c:v>
                </c:pt>
                <c:pt idx="6">
                  <c:v>80</c:v>
                </c:pt>
                <c:pt idx="7">
                  <c:v>70</c:v>
                </c:pt>
                <c:pt idx="8">
                  <c:v>83</c:v>
                </c:pt>
                <c:pt idx="9">
                  <c:v>102</c:v>
                </c:pt>
                <c:pt idx="10">
                  <c:v>87</c:v>
                </c:pt>
                <c:pt idx="11">
                  <c:v>89</c:v>
                </c:pt>
                <c:pt idx="12">
                  <c:v>174</c:v>
                </c:pt>
                <c:pt idx="13">
                  <c:v>121</c:v>
                </c:pt>
                <c:pt idx="14">
                  <c:v>106</c:v>
                </c:pt>
                <c:pt idx="15">
                  <c:v>210</c:v>
                </c:pt>
                <c:pt idx="16">
                  <c:v>164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WV_Data2!$M$25:$M$41</c:f>
              <c:numCache>
                <c:ptCount val="17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10</c:v>
                </c:pt>
                <c:pt idx="11">
                  <c:v>10</c:v>
                </c:pt>
                <c:pt idx="12">
                  <c:v>15</c:v>
                </c:pt>
                <c:pt idx="13">
                  <c:v>10</c:v>
                </c:pt>
                <c:pt idx="14">
                  <c:v>5</c:v>
                </c:pt>
                <c:pt idx="15">
                  <c:v>12</c:v>
                </c:pt>
                <c:pt idx="16">
                  <c:v>79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WV_Data2!$N$24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WV_Data2!$N$25:$N$41</c:f>
              <c:numCache>
                <c:ptCount val="17"/>
                <c:pt idx="0">
                  <c:v>452</c:v>
                </c:pt>
                <c:pt idx="1">
                  <c:v>722</c:v>
                </c:pt>
                <c:pt idx="2">
                  <c:v>740</c:v>
                </c:pt>
                <c:pt idx="3">
                  <c:v>506</c:v>
                </c:pt>
                <c:pt idx="4">
                  <c:v>603</c:v>
                </c:pt>
                <c:pt idx="5">
                  <c:v>527</c:v>
                </c:pt>
                <c:pt idx="6">
                  <c:v>690</c:v>
                </c:pt>
                <c:pt idx="7">
                  <c:v>598</c:v>
                </c:pt>
                <c:pt idx="8">
                  <c:v>533</c:v>
                </c:pt>
                <c:pt idx="9">
                  <c:v>673</c:v>
                </c:pt>
                <c:pt idx="10">
                  <c:v>786</c:v>
                </c:pt>
                <c:pt idx="11">
                  <c:v>743</c:v>
                </c:pt>
                <c:pt idx="12">
                  <c:v>1078</c:v>
                </c:pt>
                <c:pt idx="13">
                  <c:v>856</c:v>
                </c:pt>
                <c:pt idx="14">
                  <c:v>738</c:v>
                </c:pt>
                <c:pt idx="15">
                  <c:v>1285</c:v>
                </c:pt>
                <c:pt idx="16">
                  <c:v>1255</c:v>
                </c:pt>
              </c:numCache>
            </c:numRef>
          </c:yVal>
          <c:smooth val="0"/>
        </c:ser>
        <c:axId val="61980516"/>
        <c:axId val="20953733"/>
      </c:scatterChart>
      <c:valAx>
        <c:axId val="6198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953733"/>
        <c:crosses val="autoZero"/>
        <c:crossBetween val="midCat"/>
        <c:dispUnits/>
        <c:majorUnit val="1"/>
      </c:valAx>
      <c:valAx>
        <c:axId val="20953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980516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WEST VIRGINIA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WV_Data2!$B$25:$B$41</c:f>
              <c:numCache>
                <c:ptCount val="17"/>
                <c:pt idx="0">
                  <c:v>395</c:v>
                </c:pt>
                <c:pt idx="1">
                  <c:v>643</c:v>
                </c:pt>
                <c:pt idx="2">
                  <c:v>651</c:v>
                </c:pt>
                <c:pt idx="3">
                  <c:v>435</c:v>
                </c:pt>
                <c:pt idx="4">
                  <c:v>526</c:v>
                </c:pt>
                <c:pt idx="5">
                  <c:v>470</c:v>
                </c:pt>
                <c:pt idx="6">
                  <c:v>604</c:v>
                </c:pt>
                <c:pt idx="7">
                  <c:v>524</c:v>
                </c:pt>
                <c:pt idx="8">
                  <c:v>446</c:v>
                </c:pt>
                <c:pt idx="9">
                  <c:v>566</c:v>
                </c:pt>
                <c:pt idx="10">
                  <c:v>689</c:v>
                </c:pt>
                <c:pt idx="11">
                  <c:v>644</c:v>
                </c:pt>
                <c:pt idx="12">
                  <c:v>889</c:v>
                </c:pt>
                <c:pt idx="13">
                  <c:v>725</c:v>
                </c:pt>
                <c:pt idx="14">
                  <c:v>627</c:v>
                </c:pt>
                <c:pt idx="15">
                  <c:v>1063</c:v>
                </c:pt>
                <c:pt idx="16">
                  <c:v>1012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WV_Data2!$C$25:$C$41</c:f>
              <c:numCache>
                <c:ptCount val="17"/>
                <c:pt idx="0">
                  <c:v>53</c:v>
                </c:pt>
                <c:pt idx="1">
                  <c:v>75</c:v>
                </c:pt>
                <c:pt idx="2">
                  <c:v>87</c:v>
                </c:pt>
                <c:pt idx="3">
                  <c:v>66</c:v>
                </c:pt>
                <c:pt idx="4">
                  <c:v>72</c:v>
                </c:pt>
                <c:pt idx="5">
                  <c:v>55</c:v>
                </c:pt>
                <c:pt idx="6">
                  <c:v>80</c:v>
                </c:pt>
                <c:pt idx="7">
                  <c:v>70</c:v>
                </c:pt>
                <c:pt idx="8">
                  <c:v>83</c:v>
                </c:pt>
                <c:pt idx="9">
                  <c:v>102</c:v>
                </c:pt>
                <c:pt idx="10">
                  <c:v>87</c:v>
                </c:pt>
                <c:pt idx="11">
                  <c:v>89</c:v>
                </c:pt>
                <c:pt idx="12">
                  <c:v>174</c:v>
                </c:pt>
                <c:pt idx="13">
                  <c:v>121</c:v>
                </c:pt>
                <c:pt idx="14">
                  <c:v>106</c:v>
                </c:pt>
                <c:pt idx="15">
                  <c:v>210</c:v>
                </c:pt>
                <c:pt idx="16">
                  <c:v>164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WV_Data2!$D$25:$D$41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WV_Data2!$E$24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WV_Data2!$F$24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WV_Data2!$F$25:$F$41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9</c:v>
                </c:pt>
                <c:pt idx="11">
                  <c:v>4</c:v>
                </c:pt>
                <c:pt idx="12">
                  <c:v>10</c:v>
                </c:pt>
                <c:pt idx="13">
                  <c:v>9</c:v>
                </c:pt>
                <c:pt idx="14">
                  <c:v>5</c:v>
                </c:pt>
                <c:pt idx="15">
                  <c:v>9</c:v>
                </c:pt>
                <c:pt idx="16">
                  <c:v>78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WV_Data2!$G$24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WV_Data2!$G$25:$G$41</c:f>
              <c:numCache>
                <c:ptCount val="17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1">
                  <c:v>4</c:v>
                </c:pt>
                <c:pt idx="12">
                  <c:v>1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WV_Data2!$N$3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WV_Data2!$H$25:$H$41</c:f>
              <c:numCache>
                <c:ptCount val="17"/>
                <c:pt idx="0">
                  <c:v>452</c:v>
                </c:pt>
                <c:pt idx="1">
                  <c:v>722</c:v>
                </c:pt>
                <c:pt idx="2">
                  <c:v>740</c:v>
                </c:pt>
                <c:pt idx="3">
                  <c:v>506</c:v>
                </c:pt>
                <c:pt idx="4">
                  <c:v>603</c:v>
                </c:pt>
                <c:pt idx="5">
                  <c:v>527</c:v>
                </c:pt>
                <c:pt idx="6">
                  <c:v>690</c:v>
                </c:pt>
                <c:pt idx="7">
                  <c:v>598</c:v>
                </c:pt>
                <c:pt idx="8">
                  <c:v>533</c:v>
                </c:pt>
                <c:pt idx="9">
                  <c:v>673</c:v>
                </c:pt>
                <c:pt idx="10">
                  <c:v>786</c:v>
                </c:pt>
                <c:pt idx="11">
                  <c:v>743</c:v>
                </c:pt>
                <c:pt idx="12">
                  <c:v>1078</c:v>
                </c:pt>
                <c:pt idx="13">
                  <c:v>856</c:v>
                </c:pt>
                <c:pt idx="14">
                  <c:v>738</c:v>
                </c:pt>
                <c:pt idx="15">
                  <c:v>1285</c:v>
                </c:pt>
                <c:pt idx="16">
                  <c:v>1255</c:v>
                </c:pt>
              </c:numCache>
            </c:numRef>
          </c:yVal>
          <c:smooth val="0"/>
        </c:ser>
        <c:axId val="54365870"/>
        <c:axId val="19530783"/>
      </c:scatterChart>
      <c:valAx>
        <c:axId val="5436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9530783"/>
        <c:crosses val="autoZero"/>
        <c:crossBetween val="midCat"/>
        <c:dispUnits/>
        <c:majorUnit val="1"/>
      </c:valAx>
      <c:valAx>
        <c:axId val="1953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365870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WV_Data2!$AK$25:$AK$41</c:f>
              <c:numCache>
                <c:ptCount val="17"/>
                <c:pt idx="0">
                  <c:v>21.214192993301147</c:v>
                </c:pt>
                <c:pt idx="1">
                  <c:v>34.834201660231635</c:v>
                </c:pt>
                <c:pt idx="2">
                  <c:v>35.64303093880787</c:v>
                </c:pt>
                <c:pt idx="3">
                  <c:v>24.122509073667924</c:v>
                </c:pt>
                <c:pt idx="4">
                  <c:v>29.550063762970286</c:v>
                </c:pt>
                <c:pt idx="5">
                  <c:v>26.79244293494681</c:v>
                </c:pt>
                <c:pt idx="6">
                  <c:v>34.87678505333434</c:v>
                </c:pt>
                <c:pt idx="7">
                  <c:v>30.49708502575665</c:v>
                </c:pt>
                <c:pt idx="8">
                  <c:v>25.875998271065587</c:v>
                </c:pt>
                <c:pt idx="9">
                  <c:v>32.71286771632973</c:v>
                </c:pt>
                <c:pt idx="10">
                  <c:v>39.60423357185927</c:v>
                </c:pt>
                <c:pt idx="11">
                  <c:v>36.981250391203055</c:v>
                </c:pt>
                <c:pt idx="12">
                  <c:v>50.999217514817886</c:v>
                </c:pt>
                <c:pt idx="13">
                  <c:v>41.63546399709642</c:v>
                </c:pt>
                <c:pt idx="14">
                  <c:v>36.081492381165575</c:v>
                </c:pt>
                <c:pt idx="15">
                  <c:v>61.30886054339375</c:v>
                </c:pt>
                <c:pt idx="16">
                  <c:v>58.48551414372758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WV_Data2!$AL$25:$AL$41</c:f>
              <c:numCache>
                <c:ptCount val="17"/>
                <c:pt idx="0">
                  <c:v>83.45668125846377</c:v>
                </c:pt>
                <c:pt idx="1">
                  <c:v>120.04033355207349</c:v>
                </c:pt>
                <c:pt idx="2">
                  <c:v>141.9782300047326</c:v>
                </c:pt>
                <c:pt idx="3">
                  <c:v>109.63090927211721</c:v>
                </c:pt>
                <c:pt idx="4">
                  <c:v>122.03803518763348</c:v>
                </c:pt>
                <c:pt idx="5">
                  <c:v>95.42481392161285</c:v>
                </c:pt>
                <c:pt idx="6">
                  <c:v>141.55533929045387</c:v>
                </c:pt>
                <c:pt idx="7">
                  <c:v>124.86621476988941</c:v>
                </c:pt>
                <c:pt idx="8">
                  <c:v>148.24605272558404</c:v>
                </c:pt>
                <c:pt idx="9">
                  <c:v>182.4099574376766</c:v>
                </c:pt>
                <c:pt idx="10">
                  <c:v>153.85431587882647</c:v>
                </c:pt>
                <c:pt idx="11">
                  <c:v>156.4752628432786</c:v>
                </c:pt>
                <c:pt idx="12">
                  <c:v>304.4406340763551</c:v>
                </c:pt>
                <c:pt idx="13">
                  <c:v>211.83844254976455</c:v>
                </c:pt>
                <c:pt idx="14">
                  <c:v>185.80844201374282</c:v>
                </c:pt>
                <c:pt idx="15">
                  <c:v>369.36715094804237</c:v>
                </c:pt>
                <c:pt idx="16">
                  <c:v>295.2348377108499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WV_Data2!$AR$25:$AR$41</c:f>
              <c:numCache>
                <c:ptCount val="17"/>
                <c:pt idx="0">
                  <c:v>20.411287441955402</c:v>
                </c:pt>
                <c:pt idx="1">
                  <c:v>15.51590380139643</c:v>
                </c:pt>
                <c:pt idx="2">
                  <c:v>5.233136218535768</c:v>
                </c:pt>
                <c:pt idx="3">
                  <c:v>15.907524258974496</c:v>
                </c:pt>
                <c:pt idx="4">
                  <c:v>26.949819436209776</c:v>
                </c:pt>
                <c:pt idx="5">
                  <c:v>10.899776554580631</c:v>
                </c:pt>
                <c:pt idx="6">
                  <c:v>27.4333369911116</c:v>
                </c:pt>
                <c:pt idx="7">
                  <c:v>16.46180860403863</c:v>
                </c:pt>
                <c:pt idx="8">
                  <c:v>16.112573177936515</c:v>
                </c:pt>
                <c:pt idx="9">
                  <c:v>20.68466232288758</c:v>
                </c:pt>
                <c:pt idx="10">
                  <c:v>50.203323460013046</c:v>
                </c:pt>
                <c:pt idx="11">
                  <c:v>29.719153994749615</c:v>
                </c:pt>
                <c:pt idx="12">
                  <c:v>69.16312617330304</c:v>
                </c:pt>
                <c:pt idx="13">
                  <c:v>48.63813229571984</c:v>
                </c:pt>
                <c:pt idx="14">
                  <c:v>24.030374393233046</c:v>
                </c:pt>
                <c:pt idx="15">
                  <c:v>47.64173415912339</c:v>
                </c:pt>
                <c:pt idx="16">
                  <c:v>370.7929264118654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WV_Data2!$AQ$24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WV_Data2!$AQ$25:$AQ$41</c:f>
              <c:numCache>
                <c:ptCount val="17"/>
                <c:pt idx="0">
                  <c:v>23.238309896229634</c:v>
                </c:pt>
                <c:pt idx="1">
                  <c:v>37.4539412491875</c:v>
                </c:pt>
                <c:pt idx="2">
                  <c:v>38.80786436126975</c:v>
                </c:pt>
                <c:pt idx="3">
                  <c:v>26.881206318039734</c:v>
                </c:pt>
                <c:pt idx="4">
                  <c:v>32.461572335203684</c:v>
                </c:pt>
                <c:pt idx="5">
                  <c:v>28.794478453862176</c:v>
                </c:pt>
                <c:pt idx="6">
                  <c:v>38.194306059277565</c:v>
                </c:pt>
                <c:pt idx="7">
                  <c:v>33.36158095957502</c:v>
                </c:pt>
                <c:pt idx="8">
                  <c:v>29.64055406147885</c:v>
                </c:pt>
                <c:pt idx="9">
                  <c:v>37.27577761259999</c:v>
                </c:pt>
                <c:pt idx="10">
                  <c:v>43.277672520164586</c:v>
                </c:pt>
                <c:pt idx="11">
                  <c:v>40.858074556362695</c:v>
                </c:pt>
                <c:pt idx="12">
                  <c:v>59.21254998462012</c:v>
                </c:pt>
                <c:pt idx="13">
                  <c:v>47.05926333561116</c:v>
                </c:pt>
                <c:pt idx="14">
                  <c:v>40.64798842028037</c:v>
                </c:pt>
                <c:pt idx="15">
                  <c:v>70.92832761490942</c:v>
                </c:pt>
                <c:pt idx="16">
                  <c:v>69.45489803688913</c:v>
                </c:pt>
              </c:numCache>
            </c:numRef>
          </c:yVal>
          <c:smooth val="0"/>
        </c:ser>
        <c:axId val="41559320"/>
        <c:axId val="38489561"/>
      </c:scatterChart>
      <c:valAx>
        <c:axId val="4155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489561"/>
        <c:crosses val="autoZero"/>
        <c:crossBetween val="midCat"/>
        <c:dispUnits/>
        <c:majorUnit val="1"/>
      </c:valAx>
      <c:valAx>
        <c:axId val="38489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5593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WV_Data2!$AK$25:$AK$41</c:f>
              <c:numCache>
                <c:ptCount val="17"/>
                <c:pt idx="0">
                  <c:v>21.214192993301147</c:v>
                </c:pt>
                <c:pt idx="1">
                  <c:v>34.834201660231635</c:v>
                </c:pt>
                <c:pt idx="2">
                  <c:v>35.64303093880787</c:v>
                </c:pt>
                <c:pt idx="3">
                  <c:v>24.122509073667924</c:v>
                </c:pt>
                <c:pt idx="4">
                  <c:v>29.550063762970286</c:v>
                </c:pt>
                <c:pt idx="5">
                  <c:v>26.79244293494681</c:v>
                </c:pt>
                <c:pt idx="6">
                  <c:v>34.87678505333434</c:v>
                </c:pt>
                <c:pt idx="7">
                  <c:v>30.49708502575665</c:v>
                </c:pt>
                <c:pt idx="8">
                  <c:v>25.875998271065587</c:v>
                </c:pt>
                <c:pt idx="9">
                  <c:v>32.71286771632973</c:v>
                </c:pt>
                <c:pt idx="10">
                  <c:v>39.60423357185927</c:v>
                </c:pt>
                <c:pt idx="11">
                  <c:v>36.981250391203055</c:v>
                </c:pt>
                <c:pt idx="12">
                  <c:v>50.999217514817886</c:v>
                </c:pt>
                <c:pt idx="13">
                  <c:v>41.63546399709642</c:v>
                </c:pt>
                <c:pt idx="14">
                  <c:v>36.081492381165575</c:v>
                </c:pt>
                <c:pt idx="15">
                  <c:v>61.30886054339375</c:v>
                </c:pt>
                <c:pt idx="16">
                  <c:v>58.48551414372758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WV_Data2!$AL$25:$AL$41</c:f>
              <c:numCache>
                <c:ptCount val="17"/>
                <c:pt idx="0">
                  <c:v>83.45668125846377</c:v>
                </c:pt>
                <c:pt idx="1">
                  <c:v>120.04033355207349</c:v>
                </c:pt>
                <c:pt idx="2">
                  <c:v>141.9782300047326</c:v>
                </c:pt>
                <c:pt idx="3">
                  <c:v>109.63090927211721</c:v>
                </c:pt>
                <c:pt idx="4">
                  <c:v>122.03803518763348</c:v>
                </c:pt>
                <c:pt idx="5">
                  <c:v>95.42481392161285</c:v>
                </c:pt>
                <c:pt idx="6">
                  <c:v>141.55533929045387</c:v>
                </c:pt>
                <c:pt idx="7">
                  <c:v>124.86621476988941</c:v>
                </c:pt>
                <c:pt idx="8">
                  <c:v>148.24605272558404</c:v>
                </c:pt>
                <c:pt idx="9">
                  <c:v>182.4099574376766</c:v>
                </c:pt>
                <c:pt idx="10">
                  <c:v>153.85431587882647</c:v>
                </c:pt>
                <c:pt idx="11">
                  <c:v>156.4752628432786</c:v>
                </c:pt>
                <c:pt idx="12">
                  <c:v>304.4406340763551</c:v>
                </c:pt>
                <c:pt idx="13">
                  <c:v>211.83844254976455</c:v>
                </c:pt>
                <c:pt idx="14">
                  <c:v>185.80844201374282</c:v>
                </c:pt>
                <c:pt idx="15">
                  <c:v>369.36715094804237</c:v>
                </c:pt>
                <c:pt idx="16">
                  <c:v>295.2348377108499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WV_Data2!$AM$25:$AM$41</c:f>
              <c:numCache>
                <c:ptCount val="17"/>
                <c:pt idx="0">
                  <c:v>55.83472920156337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47.64173415912339</c:v>
                </c:pt>
                <c:pt idx="5">
                  <c:v>0</c:v>
                </c:pt>
                <c:pt idx="6">
                  <c:v>43.535045711798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40.600893219650835</c:v>
                </c:pt>
                <c:pt idx="12">
                  <c:v>167.99664006719865</c:v>
                </c:pt>
                <c:pt idx="13">
                  <c:v>0</c:v>
                </c:pt>
                <c:pt idx="14">
                  <c:v>0</c:v>
                </c:pt>
                <c:pt idx="15">
                  <c:v>41.77109440267335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WV_Data2!$AN$24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14.734050390452333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12.626262626262626</c:v>
                </c:pt>
                <c:pt idx="10">
                  <c:v>12.027904738994467</c:v>
                </c:pt>
                <c:pt idx="11">
                  <c:v>12.18769043266301</c:v>
                </c:pt>
                <c:pt idx="12">
                  <c:v>0</c:v>
                </c:pt>
                <c:pt idx="13">
                  <c:v>12.113870381586917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WV_Data2!$AO$24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WV_Data2!$AO$25:$AO$41</c:f>
              <c:numCache>
                <c:ptCount val="17"/>
                <c:pt idx="0">
                  <c:v>25.88661661920787</c:v>
                </c:pt>
                <c:pt idx="1">
                  <c:v>26.98569758028245</c:v>
                </c:pt>
                <c:pt idx="2">
                  <c:v>9.41885655081473</c:v>
                </c:pt>
                <c:pt idx="3">
                  <c:v>29.609159099881566</c:v>
                </c:pt>
                <c:pt idx="4">
                  <c:v>31.033412640943414</c:v>
                </c:pt>
                <c:pt idx="5">
                  <c:v>21.706099413935316</c:v>
                </c:pt>
                <c:pt idx="6">
                  <c:v>45.52179355866621</c:v>
                </c:pt>
                <c:pt idx="7">
                  <c:v>35.19474425152511</c:v>
                </c:pt>
                <c:pt idx="8">
                  <c:v>35.17823639774859</c:v>
                </c:pt>
                <c:pt idx="9">
                  <c:v>33.51580828957658</c:v>
                </c:pt>
                <c:pt idx="10">
                  <c:v>99.29390997352162</c:v>
                </c:pt>
                <c:pt idx="11">
                  <c:v>42.01239365612856</c:v>
                </c:pt>
                <c:pt idx="12">
                  <c:v>102.71158586688578</c:v>
                </c:pt>
                <c:pt idx="13">
                  <c:v>90.61619009262988</c:v>
                </c:pt>
                <c:pt idx="14">
                  <c:v>49.10626595953644</c:v>
                </c:pt>
                <c:pt idx="15">
                  <c:v>88.30455259026688</c:v>
                </c:pt>
                <c:pt idx="16">
                  <c:v>755.082284607938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WV_Data2!$AQ$24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WV_Data2!$AQ$25:$AQ$41</c:f>
              <c:numCache>
                <c:ptCount val="17"/>
                <c:pt idx="0">
                  <c:v>23.238309896229634</c:v>
                </c:pt>
                <c:pt idx="1">
                  <c:v>37.4539412491875</c:v>
                </c:pt>
                <c:pt idx="2">
                  <c:v>38.80786436126975</c:v>
                </c:pt>
                <c:pt idx="3">
                  <c:v>26.881206318039734</c:v>
                </c:pt>
                <c:pt idx="4">
                  <c:v>32.461572335203684</c:v>
                </c:pt>
                <c:pt idx="5">
                  <c:v>28.794478453862176</c:v>
                </c:pt>
                <c:pt idx="6">
                  <c:v>38.194306059277565</c:v>
                </c:pt>
                <c:pt idx="7">
                  <c:v>33.36158095957502</c:v>
                </c:pt>
                <c:pt idx="8">
                  <c:v>29.64055406147885</c:v>
                </c:pt>
                <c:pt idx="9">
                  <c:v>37.27577761259999</c:v>
                </c:pt>
                <c:pt idx="10">
                  <c:v>43.277672520164586</c:v>
                </c:pt>
                <c:pt idx="11">
                  <c:v>40.858074556362695</c:v>
                </c:pt>
                <c:pt idx="12">
                  <c:v>59.21254998462012</c:v>
                </c:pt>
                <c:pt idx="13">
                  <c:v>47.05926333561116</c:v>
                </c:pt>
                <c:pt idx="14">
                  <c:v>40.64798842028037</c:v>
                </c:pt>
                <c:pt idx="15">
                  <c:v>70.92832761490942</c:v>
                </c:pt>
                <c:pt idx="16">
                  <c:v>69.45489803688913</c:v>
                </c:pt>
              </c:numCache>
            </c:numRef>
          </c:yVal>
          <c:smooth val="0"/>
        </c:ser>
        <c:axId val="10861730"/>
        <c:axId val="30646707"/>
      </c:scatterChart>
      <c:valAx>
        <c:axId val="10861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646707"/>
        <c:crosses val="autoZero"/>
        <c:crossBetween val="midCat"/>
        <c:dispUnits/>
        <c:majorUnit val="1"/>
      </c:valAx>
      <c:valAx>
        <c:axId val="30646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8617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WEST VIRGINIA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WV_Data2!$K$69:$K$85</c:f>
              <c:numCache>
                <c:ptCount val="17"/>
                <c:pt idx="0">
                  <c:v>21</c:v>
                </c:pt>
                <c:pt idx="1">
                  <c:v>18</c:v>
                </c:pt>
                <c:pt idx="2">
                  <c:v>23</c:v>
                </c:pt>
                <c:pt idx="3">
                  <c:v>15</c:v>
                </c:pt>
                <c:pt idx="4">
                  <c:v>12</c:v>
                </c:pt>
                <c:pt idx="5">
                  <c:v>5</c:v>
                </c:pt>
                <c:pt idx="6">
                  <c:v>4</c:v>
                </c:pt>
                <c:pt idx="7">
                  <c:v>11</c:v>
                </c:pt>
                <c:pt idx="8">
                  <c:v>17</c:v>
                </c:pt>
                <c:pt idx="9">
                  <c:v>17</c:v>
                </c:pt>
                <c:pt idx="10">
                  <c:v>4</c:v>
                </c:pt>
                <c:pt idx="11">
                  <c:v>75</c:v>
                </c:pt>
                <c:pt idx="12">
                  <c:v>150</c:v>
                </c:pt>
                <c:pt idx="13">
                  <c:v>116</c:v>
                </c:pt>
                <c:pt idx="14">
                  <c:v>57</c:v>
                </c:pt>
                <c:pt idx="15">
                  <c:v>143</c:v>
                </c:pt>
                <c:pt idx="16">
                  <c:v>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WV_Data2!$L$69:$L$85</c:f>
              <c:numCache>
                <c:ptCount val="17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7</c:v>
                </c:pt>
                <c:pt idx="10">
                  <c:v>1</c:v>
                </c:pt>
                <c:pt idx="11">
                  <c:v>16</c:v>
                </c:pt>
                <c:pt idx="12">
                  <c:v>36</c:v>
                </c:pt>
                <c:pt idx="13">
                  <c:v>37</c:v>
                </c:pt>
                <c:pt idx="14">
                  <c:v>20</c:v>
                </c:pt>
                <c:pt idx="15">
                  <c:v>32</c:v>
                </c:pt>
                <c:pt idx="16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WV_Data2!$M$69:$M$85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WV_Data2!$N$68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WV_Data2!$N$69:$N$85</c:f>
              <c:numCache>
                <c:ptCount val="17"/>
                <c:pt idx="0">
                  <c:v>26</c:v>
                </c:pt>
                <c:pt idx="1">
                  <c:v>19</c:v>
                </c:pt>
                <c:pt idx="2">
                  <c:v>23</c:v>
                </c:pt>
                <c:pt idx="3">
                  <c:v>15</c:v>
                </c:pt>
                <c:pt idx="4">
                  <c:v>13</c:v>
                </c:pt>
                <c:pt idx="5">
                  <c:v>5</c:v>
                </c:pt>
                <c:pt idx="6">
                  <c:v>4</c:v>
                </c:pt>
                <c:pt idx="7">
                  <c:v>12</c:v>
                </c:pt>
                <c:pt idx="8">
                  <c:v>19</c:v>
                </c:pt>
                <c:pt idx="9">
                  <c:v>24</c:v>
                </c:pt>
                <c:pt idx="10">
                  <c:v>5</c:v>
                </c:pt>
                <c:pt idx="11">
                  <c:v>91</c:v>
                </c:pt>
                <c:pt idx="12">
                  <c:v>187</c:v>
                </c:pt>
                <c:pt idx="13">
                  <c:v>155</c:v>
                </c:pt>
                <c:pt idx="14">
                  <c:v>77</c:v>
                </c:pt>
                <c:pt idx="15">
                  <c:v>175</c:v>
                </c:pt>
                <c:pt idx="16">
                  <c:v>92</c:v>
                </c:pt>
              </c:numCache>
            </c:numRef>
          </c:yVal>
          <c:smooth val="0"/>
        </c:ser>
        <c:axId val="7384908"/>
        <c:axId val="66464173"/>
      </c:scatterChart>
      <c:valAx>
        <c:axId val="738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464173"/>
        <c:crosses val="autoZero"/>
        <c:crossBetween val="midCat"/>
        <c:dispUnits/>
        <c:majorUnit val="1"/>
      </c:valAx>
      <c:valAx>
        <c:axId val="66464173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384908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WV_Data2!$B$69:$B$85</c:f>
              <c:numCache>
                <c:ptCount val="17"/>
                <c:pt idx="0">
                  <c:v>21</c:v>
                </c:pt>
                <c:pt idx="1">
                  <c:v>18</c:v>
                </c:pt>
                <c:pt idx="2">
                  <c:v>23</c:v>
                </c:pt>
                <c:pt idx="3">
                  <c:v>15</c:v>
                </c:pt>
                <c:pt idx="4">
                  <c:v>12</c:v>
                </c:pt>
                <c:pt idx="5">
                  <c:v>5</c:v>
                </c:pt>
                <c:pt idx="6">
                  <c:v>4</c:v>
                </c:pt>
                <c:pt idx="7">
                  <c:v>11</c:v>
                </c:pt>
                <c:pt idx="8">
                  <c:v>17</c:v>
                </c:pt>
                <c:pt idx="9">
                  <c:v>17</c:v>
                </c:pt>
                <c:pt idx="10">
                  <c:v>4</c:v>
                </c:pt>
                <c:pt idx="11">
                  <c:v>75</c:v>
                </c:pt>
                <c:pt idx="12">
                  <c:v>150</c:v>
                </c:pt>
                <c:pt idx="13">
                  <c:v>116</c:v>
                </c:pt>
                <c:pt idx="14">
                  <c:v>57</c:v>
                </c:pt>
                <c:pt idx="15">
                  <c:v>143</c:v>
                </c:pt>
                <c:pt idx="16">
                  <c:v>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WV_Data2!$C$69:$C$85</c:f>
              <c:numCache>
                <c:ptCount val="17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7</c:v>
                </c:pt>
                <c:pt idx="10">
                  <c:v>1</c:v>
                </c:pt>
                <c:pt idx="11">
                  <c:v>16</c:v>
                </c:pt>
                <c:pt idx="12">
                  <c:v>36</c:v>
                </c:pt>
                <c:pt idx="13">
                  <c:v>37</c:v>
                </c:pt>
                <c:pt idx="14">
                  <c:v>20</c:v>
                </c:pt>
                <c:pt idx="15">
                  <c:v>32</c:v>
                </c:pt>
                <c:pt idx="16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WV_Data2!$D$69:$D$85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WV_Data2!$E$68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WV_Data2!$F$68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WV_Data2!$F$69:$F$85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WV_Data2!$G$68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WV_Data2!$H$68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WV_Data2!$H$69:$H$85</c:f>
              <c:numCache>
                <c:ptCount val="17"/>
                <c:pt idx="0">
                  <c:v>26</c:v>
                </c:pt>
                <c:pt idx="1">
                  <c:v>19</c:v>
                </c:pt>
                <c:pt idx="2">
                  <c:v>23</c:v>
                </c:pt>
                <c:pt idx="3">
                  <c:v>15</c:v>
                </c:pt>
                <c:pt idx="4">
                  <c:v>13</c:v>
                </c:pt>
                <c:pt idx="5">
                  <c:v>5</c:v>
                </c:pt>
                <c:pt idx="6">
                  <c:v>4</c:v>
                </c:pt>
                <c:pt idx="7">
                  <c:v>12</c:v>
                </c:pt>
                <c:pt idx="8">
                  <c:v>19</c:v>
                </c:pt>
                <c:pt idx="9">
                  <c:v>24</c:v>
                </c:pt>
                <c:pt idx="10">
                  <c:v>5</c:v>
                </c:pt>
                <c:pt idx="11">
                  <c:v>91</c:v>
                </c:pt>
                <c:pt idx="12">
                  <c:v>187</c:v>
                </c:pt>
                <c:pt idx="13">
                  <c:v>155</c:v>
                </c:pt>
                <c:pt idx="14">
                  <c:v>77</c:v>
                </c:pt>
                <c:pt idx="15">
                  <c:v>175</c:v>
                </c:pt>
                <c:pt idx="16">
                  <c:v>92</c:v>
                </c:pt>
              </c:numCache>
            </c:numRef>
          </c:yVal>
          <c:smooth val="0"/>
        </c:ser>
        <c:axId val="61306646"/>
        <c:axId val="14888903"/>
      </c:scatterChart>
      <c:valAx>
        <c:axId val="61306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4888903"/>
        <c:crosses val="autoZero"/>
        <c:crossBetween val="midCat"/>
        <c:dispUnits/>
        <c:majorUnit val="1"/>
      </c:valAx>
      <c:valAx>
        <c:axId val="14888903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306646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WV_Data1!$B$4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WV_Data1!$B$5:$B$21</c:f>
              <c:numCache>
                <c:ptCount val="17"/>
                <c:pt idx="0">
                  <c:v>68</c:v>
                </c:pt>
                <c:pt idx="1">
                  <c:v>121</c:v>
                </c:pt>
                <c:pt idx="2">
                  <c:v>154</c:v>
                </c:pt>
                <c:pt idx="3">
                  <c:v>117</c:v>
                </c:pt>
                <c:pt idx="4">
                  <c:v>148</c:v>
                </c:pt>
                <c:pt idx="5">
                  <c:v>145</c:v>
                </c:pt>
                <c:pt idx="6">
                  <c:v>178</c:v>
                </c:pt>
                <c:pt idx="7">
                  <c:v>137</c:v>
                </c:pt>
                <c:pt idx="8">
                  <c:v>110</c:v>
                </c:pt>
                <c:pt idx="9">
                  <c:v>137</c:v>
                </c:pt>
                <c:pt idx="10">
                  <c:v>195</c:v>
                </c:pt>
                <c:pt idx="11">
                  <c:v>193</c:v>
                </c:pt>
                <c:pt idx="12">
                  <c:v>292</c:v>
                </c:pt>
                <c:pt idx="13">
                  <c:v>187</c:v>
                </c:pt>
                <c:pt idx="14">
                  <c:v>126</c:v>
                </c:pt>
                <c:pt idx="15">
                  <c:v>256</c:v>
                </c:pt>
                <c:pt idx="16">
                  <c:v>231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WV_Data1!$C$4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WV_Data1!$C$5:$C$21</c:f>
              <c:numCache>
                <c:ptCount val="17"/>
                <c:pt idx="0">
                  <c:v>7</c:v>
                </c:pt>
                <c:pt idx="1">
                  <c:v>20</c:v>
                </c:pt>
                <c:pt idx="2">
                  <c:v>18</c:v>
                </c:pt>
                <c:pt idx="3">
                  <c:v>13</c:v>
                </c:pt>
                <c:pt idx="4">
                  <c:v>19</c:v>
                </c:pt>
                <c:pt idx="5">
                  <c:v>18</c:v>
                </c:pt>
                <c:pt idx="6">
                  <c:v>23</c:v>
                </c:pt>
                <c:pt idx="7">
                  <c:v>20</c:v>
                </c:pt>
                <c:pt idx="8">
                  <c:v>28</c:v>
                </c:pt>
                <c:pt idx="9">
                  <c:v>28</c:v>
                </c:pt>
                <c:pt idx="10">
                  <c:v>26</c:v>
                </c:pt>
                <c:pt idx="11">
                  <c:v>25</c:v>
                </c:pt>
                <c:pt idx="12">
                  <c:v>40</c:v>
                </c:pt>
                <c:pt idx="13">
                  <c:v>22</c:v>
                </c:pt>
                <c:pt idx="14">
                  <c:v>21</c:v>
                </c:pt>
                <c:pt idx="15">
                  <c:v>58</c:v>
                </c:pt>
                <c:pt idx="16">
                  <c:v>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WV_Data1!$D$4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WV_Data1!$D$5:$D$21</c:f>
              <c:numCache>
                <c:ptCount val="17"/>
                <c:pt idx="0">
                  <c:v>75</c:v>
                </c:pt>
                <c:pt idx="1">
                  <c:v>141</c:v>
                </c:pt>
                <c:pt idx="2">
                  <c:v>172</c:v>
                </c:pt>
                <c:pt idx="3">
                  <c:v>130</c:v>
                </c:pt>
                <c:pt idx="4">
                  <c:v>167</c:v>
                </c:pt>
                <c:pt idx="5">
                  <c:v>163</c:v>
                </c:pt>
                <c:pt idx="6">
                  <c:v>201</c:v>
                </c:pt>
                <c:pt idx="7">
                  <c:v>157</c:v>
                </c:pt>
                <c:pt idx="8">
                  <c:v>138</c:v>
                </c:pt>
                <c:pt idx="9">
                  <c:v>165</c:v>
                </c:pt>
                <c:pt idx="10">
                  <c:v>221</c:v>
                </c:pt>
                <c:pt idx="11">
                  <c:v>218</c:v>
                </c:pt>
                <c:pt idx="12">
                  <c:v>332</c:v>
                </c:pt>
                <c:pt idx="13">
                  <c:v>209</c:v>
                </c:pt>
                <c:pt idx="14">
                  <c:v>147</c:v>
                </c:pt>
                <c:pt idx="15">
                  <c:v>314</c:v>
                </c:pt>
                <c:pt idx="16">
                  <c:v>267</c:v>
                </c:pt>
              </c:numCache>
            </c:numRef>
          </c:yVal>
          <c:smooth val="1"/>
        </c:ser>
        <c:axId val="40807382"/>
        <c:axId val="31722119"/>
      </c:scatterChart>
      <c:scatterChart>
        <c:scatterStyle val="lineMarker"/>
        <c:varyColors val="0"/>
        <c:ser>
          <c:idx val="5"/>
          <c:order val="3"/>
          <c:tx>
            <c:strRef>
              <c:f>WV_Data1!$A$23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WV_Data1!$C$28:$C$44</c:f>
              <c:numCache>
                <c:ptCount val="17"/>
                <c:pt idx="0">
                  <c:v>9.333333333333334</c:v>
                </c:pt>
                <c:pt idx="1">
                  <c:v>14.184397163120568</c:v>
                </c:pt>
                <c:pt idx="2">
                  <c:v>10.465116279069768</c:v>
                </c:pt>
                <c:pt idx="3">
                  <c:v>10</c:v>
                </c:pt>
                <c:pt idx="4">
                  <c:v>11.377245508982035</c:v>
                </c:pt>
                <c:pt idx="5">
                  <c:v>11.042944785276074</c:v>
                </c:pt>
                <c:pt idx="6">
                  <c:v>11.442786069651742</c:v>
                </c:pt>
                <c:pt idx="7">
                  <c:v>12.738853503184714</c:v>
                </c:pt>
                <c:pt idx="8">
                  <c:v>20.28985507246377</c:v>
                </c:pt>
                <c:pt idx="9">
                  <c:v>16.969696969696972</c:v>
                </c:pt>
                <c:pt idx="10">
                  <c:v>11.76470588235294</c:v>
                </c:pt>
                <c:pt idx="11">
                  <c:v>11.46788990825688</c:v>
                </c:pt>
                <c:pt idx="12">
                  <c:v>12.048192771084338</c:v>
                </c:pt>
                <c:pt idx="13">
                  <c:v>10.526315789473683</c:v>
                </c:pt>
                <c:pt idx="14">
                  <c:v>14.285714285714285</c:v>
                </c:pt>
                <c:pt idx="15">
                  <c:v>18.471337579617835</c:v>
                </c:pt>
                <c:pt idx="16">
                  <c:v>13.48314606741573</c:v>
                </c:pt>
              </c:numCache>
            </c:numRef>
          </c:yVal>
          <c:smooth val="0"/>
        </c:ser>
        <c:axId val="17063616"/>
        <c:axId val="19354817"/>
      </c:scatterChart>
      <c:valAx>
        <c:axId val="4080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1722119"/>
        <c:crossesAt val="0"/>
        <c:crossBetween val="midCat"/>
        <c:dispUnits/>
        <c:majorUnit val="1"/>
      </c:valAx>
      <c:valAx>
        <c:axId val="3172211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807382"/>
        <c:crosses val="autoZero"/>
        <c:crossBetween val="midCat"/>
        <c:dispUnits/>
        <c:majorUnit val="50"/>
      </c:valAx>
      <c:valAx>
        <c:axId val="17063616"/>
        <c:scaling>
          <c:orientation val="minMax"/>
        </c:scaling>
        <c:axPos val="b"/>
        <c:delete val="1"/>
        <c:majorTickMark val="in"/>
        <c:minorTickMark val="none"/>
        <c:tickLblPos val="nextTo"/>
        <c:crossAx val="19354817"/>
        <c:crosses val="max"/>
        <c:crossBetween val="midCat"/>
        <c:dispUnits/>
      </c:valAx>
      <c:valAx>
        <c:axId val="19354817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063616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WEST VIRGINIA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WV_Data2!$AK$69:$AK$85</c:f>
              <c:numCache>
                <c:ptCount val="17"/>
                <c:pt idx="0">
                  <c:v>1.1278431717957573</c:v>
                </c:pt>
                <c:pt idx="1">
                  <c:v>0.9751409484979308</c:v>
                </c:pt>
                <c:pt idx="2">
                  <c:v>1.2592775907720137</c:v>
                </c:pt>
                <c:pt idx="3">
                  <c:v>0.831810657712687</c:v>
                </c:pt>
                <c:pt idx="4">
                  <c:v>0.6741459413605388</c:v>
                </c:pt>
                <c:pt idx="5">
                  <c:v>0.2850259886696469</c:v>
                </c:pt>
                <c:pt idx="6">
                  <c:v>0.23097208644592276</c:v>
                </c:pt>
                <c:pt idx="7">
                  <c:v>0.6402059833651206</c:v>
                </c:pt>
                <c:pt idx="8">
                  <c:v>0.9863048668343385</c:v>
                </c:pt>
                <c:pt idx="9">
                  <c:v>0.9825419632113169</c:v>
                </c:pt>
                <c:pt idx="10">
                  <c:v>0.22992298154925553</c:v>
                </c:pt>
                <c:pt idx="11">
                  <c:v>4.306822638727064</c:v>
                </c:pt>
                <c:pt idx="12">
                  <c:v>8.605042325334852</c:v>
                </c:pt>
                <c:pt idx="13">
                  <c:v>6.6616742395354285</c:v>
                </c:pt>
                <c:pt idx="14">
                  <c:v>3.2801356710150524</c:v>
                </c:pt>
                <c:pt idx="15">
                  <c:v>8.247570138951371</c:v>
                </c:pt>
                <c:pt idx="16">
                  <c:v>4.507776781828805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WV_Data2!$AL$69:$AL$85</c:f>
              <c:numCache>
                <c:ptCount val="17"/>
                <c:pt idx="0">
                  <c:v>6.298617453468964</c:v>
                </c:pt>
                <c:pt idx="1">
                  <c:v>1.6005377806943133</c:v>
                </c:pt>
                <c:pt idx="2">
                  <c:v>0</c:v>
                </c:pt>
                <c:pt idx="3">
                  <c:v>0</c:v>
                </c:pt>
                <c:pt idx="4">
                  <c:v>1.6949727109393538</c:v>
                </c:pt>
                <c:pt idx="5">
                  <c:v>0</c:v>
                </c:pt>
                <c:pt idx="6">
                  <c:v>0</c:v>
                </c:pt>
                <c:pt idx="7">
                  <c:v>1.783803068141277</c:v>
                </c:pt>
                <c:pt idx="8">
                  <c:v>3.572194041580339</c:v>
                </c:pt>
                <c:pt idx="9">
                  <c:v>12.51833041238957</c:v>
                </c:pt>
                <c:pt idx="10">
                  <c:v>1.7684404124003041</c:v>
                </c:pt>
                <c:pt idx="11">
                  <c:v>28.130384331375925</c:v>
                </c:pt>
                <c:pt idx="12">
                  <c:v>62.98771739510795</c:v>
                </c:pt>
                <c:pt idx="13">
                  <c:v>64.7770444160437</c:v>
                </c:pt>
                <c:pt idx="14">
                  <c:v>35.058196606366565</c:v>
                </c:pt>
                <c:pt idx="15">
                  <c:v>56.2845182397017</c:v>
                </c:pt>
                <c:pt idx="16">
                  <c:v>19.802336675727734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WV_Data2!$AR$69:$AR$86</c:f>
              <c:numCache>
                <c:ptCount val="18"/>
                <c:pt idx="0">
                  <c:v>5.1028218604888504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4.940223298093073</c:v>
                </c:pt>
                <c:pt idx="13">
                  <c:v>9.72762645914397</c:v>
                </c:pt>
                <c:pt idx="14">
                  <c:v>0</c:v>
                </c:pt>
                <c:pt idx="15">
                  <c:v>0</c:v>
                </c:pt>
                <c:pt idx="16">
                  <c:v>14.261266400456359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WV_Data2!$AQ$46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WV_Data2!$AQ$69:$AQ$85</c:f>
              <c:numCache>
                <c:ptCount val="17"/>
                <c:pt idx="0">
                  <c:v>1.336716940933563</c:v>
                </c:pt>
                <c:pt idx="1">
                  <c:v>0.9856300328733554</c:v>
                </c:pt>
                <c:pt idx="2">
                  <c:v>1.206190378796222</c:v>
                </c:pt>
                <c:pt idx="3">
                  <c:v>0.7968737050802291</c:v>
                </c:pt>
                <c:pt idx="4">
                  <c:v>0.6998348927987528</c:v>
                </c:pt>
                <c:pt idx="5">
                  <c:v>0.2731923951979333</c:v>
                </c:pt>
                <c:pt idx="6">
                  <c:v>0.22141626701030473</c:v>
                </c:pt>
                <c:pt idx="7">
                  <c:v>0.6694631630683952</c:v>
                </c:pt>
                <c:pt idx="8">
                  <c:v>1.0566051166380825</c:v>
                </c:pt>
                <c:pt idx="9">
                  <c:v>1.3292996474032686</c:v>
                </c:pt>
                <c:pt idx="10">
                  <c:v>0.2753032603063905</c:v>
                </c:pt>
                <c:pt idx="11">
                  <c:v>5.004151796270532</c:v>
                </c:pt>
                <c:pt idx="12">
                  <c:v>10.271564793250429</c:v>
                </c:pt>
                <c:pt idx="13">
                  <c:v>8.521245113340807</c:v>
                </c:pt>
                <c:pt idx="14">
                  <c:v>4.241050282332775</c:v>
                </c:pt>
                <c:pt idx="15">
                  <c:v>9.659499869734743</c:v>
                </c:pt>
                <c:pt idx="16">
                  <c:v>5.091514437763983</c:v>
                </c:pt>
              </c:numCache>
            </c:numRef>
          </c:yVal>
          <c:smooth val="0"/>
        </c:ser>
        <c:axId val="66891264"/>
        <c:axId val="65150465"/>
      </c:scatterChart>
      <c:valAx>
        <c:axId val="66891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150465"/>
        <c:crosses val="autoZero"/>
        <c:crossBetween val="midCat"/>
        <c:dispUnits/>
        <c:majorUnit val="1"/>
      </c:valAx>
      <c:valAx>
        <c:axId val="65150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891264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WV_Data2!$AK$69:$AK$85</c:f>
              <c:numCache>
                <c:ptCount val="17"/>
                <c:pt idx="0">
                  <c:v>1.1278431717957573</c:v>
                </c:pt>
                <c:pt idx="1">
                  <c:v>0.9751409484979308</c:v>
                </c:pt>
                <c:pt idx="2">
                  <c:v>1.2592775907720137</c:v>
                </c:pt>
                <c:pt idx="3">
                  <c:v>0.831810657712687</c:v>
                </c:pt>
                <c:pt idx="4">
                  <c:v>0.6741459413605388</c:v>
                </c:pt>
                <c:pt idx="5">
                  <c:v>0.2850259886696469</c:v>
                </c:pt>
                <c:pt idx="6">
                  <c:v>0.23097208644592276</c:v>
                </c:pt>
                <c:pt idx="7">
                  <c:v>0.6402059833651206</c:v>
                </c:pt>
                <c:pt idx="8">
                  <c:v>0.9863048668343385</c:v>
                </c:pt>
                <c:pt idx="9">
                  <c:v>0.9825419632113169</c:v>
                </c:pt>
                <c:pt idx="10">
                  <c:v>0.22992298154925553</c:v>
                </c:pt>
                <c:pt idx="11">
                  <c:v>4.306822638727064</c:v>
                </c:pt>
                <c:pt idx="12">
                  <c:v>8.605042325334852</c:v>
                </c:pt>
                <c:pt idx="13">
                  <c:v>6.6616742395354285</c:v>
                </c:pt>
                <c:pt idx="14">
                  <c:v>3.2801356710150524</c:v>
                </c:pt>
                <c:pt idx="15">
                  <c:v>8.247570138951371</c:v>
                </c:pt>
                <c:pt idx="16">
                  <c:v>4.507776781828805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WV_Data2!$AL$69:$AL$85</c:f>
              <c:numCache>
                <c:ptCount val="17"/>
                <c:pt idx="0">
                  <c:v>6.298617453468964</c:v>
                </c:pt>
                <c:pt idx="1">
                  <c:v>1.6005377806943133</c:v>
                </c:pt>
                <c:pt idx="2">
                  <c:v>0</c:v>
                </c:pt>
                <c:pt idx="3">
                  <c:v>0</c:v>
                </c:pt>
                <c:pt idx="4">
                  <c:v>1.6949727109393538</c:v>
                </c:pt>
                <c:pt idx="5">
                  <c:v>0</c:v>
                </c:pt>
                <c:pt idx="6">
                  <c:v>0</c:v>
                </c:pt>
                <c:pt idx="7">
                  <c:v>1.783803068141277</c:v>
                </c:pt>
                <c:pt idx="8">
                  <c:v>3.572194041580339</c:v>
                </c:pt>
                <c:pt idx="9">
                  <c:v>12.51833041238957</c:v>
                </c:pt>
                <c:pt idx="10">
                  <c:v>1.7684404124003041</c:v>
                </c:pt>
                <c:pt idx="11">
                  <c:v>28.130384331375925</c:v>
                </c:pt>
                <c:pt idx="12">
                  <c:v>62.98771739510795</c:v>
                </c:pt>
                <c:pt idx="13">
                  <c:v>64.7770444160437</c:v>
                </c:pt>
                <c:pt idx="14">
                  <c:v>35.058196606366565</c:v>
                </c:pt>
                <c:pt idx="15">
                  <c:v>56.2845182397017</c:v>
                </c:pt>
                <c:pt idx="16">
                  <c:v>19.802336675727734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WV_Data2!$AM$69:$AM$85</c:f>
              <c:numCache>
                <c:ptCount val="17"/>
                <c:pt idx="0">
                  <c:v>55.83472920156337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WV_Data2!$AN$68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WV_Data2!$AO$68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WV_Data2!$AO$69:$AO$85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10.271158586688578</c:v>
                </c:pt>
                <c:pt idx="13">
                  <c:v>20.13693113169553</c:v>
                </c:pt>
                <c:pt idx="14">
                  <c:v>0</c:v>
                </c:pt>
                <c:pt idx="15">
                  <c:v>0</c:v>
                </c:pt>
                <c:pt idx="16">
                  <c:v>29.04162633107454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WV_Data2!$AQ$24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WV_Data2!$AQ$69:$AQ$85</c:f>
              <c:numCache>
                <c:ptCount val="17"/>
                <c:pt idx="0">
                  <c:v>1.336716940933563</c:v>
                </c:pt>
                <c:pt idx="1">
                  <c:v>0.9856300328733554</c:v>
                </c:pt>
                <c:pt idx="2">
                  <c:v>1.206190378796222</c:v>
                </c:pt>
                <c:pt idx="3">
                  <c:v>0.7968737050802291</c:v>
                </c:pt>
                <c:pt idx="4">
                  <c:v>0.6998348927987528</c:v>
                </c:pt>
                <c:pt idx="5">
                  <c:v>0.2731923951979333</c:v>
                </c:pt>
                <c:pt idx="6">
                  <c:v>0.22141626701030473</c:v>
                </c:pt>
                <c:pt idx="7">
                  <c:v>0.6694631630683952</c:v>
                </c:pt>
                <c:pt idx="8">
                  <c:v>1.0566051166380825</c:v>
                </c:pt>
                <c:pt idx="9">
                  <c:v>1.3292996474032686</c:v>
                </c:pt>
                <c:pt idx="10">
                  <c:v>0.2753032603063905</c:v>
                </c:pt>
                <c:pt idx="11">
                  <c:v>5.004151796270532</c:v>
                </c:pt>
                <c:pt idx="12">
                  <c:v>10.271564793250429</c:v>
                </c:pt>
                <c:pt idx="13">
                  <c:v>8.521245113340807</c:v>
                </c:pt>
                <c:pt idx="14">
                  <c:v>4.241050282332775</c:v>
                </c:pt>
                <c:pt idx="15">
                  <c:v>9.659499869734743</c:v>
                </c:pt>
                <c:pt idx="16">
                  <c:v>5.091514437763983</c:v>
                </c:pt>
              </c:numCache>
            </c:numRef>
          </c:yVal>
          <c:smooth val="0"/>
        </c:ser>
        <c:axId val="49483274"/>
        <c:axId val="42696283"/>
      </c:scatterChart>
      <c:valAx>
        <c:axId val="4948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696283"/>
        <c:crosses val="autoZero"/>
        <c:crossBetween val="midCat"/>
        <c:dispUnits/>
        <c:majorUnit val="1"/>
      </c:valAx>
      <c:valAx>
        <c:axId val="42696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483274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WEST VIRGINIA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WV_Data2!$K$90:$K$106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WV_Data2!$L$90:$L$106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WV_Data2!$M$90:$M$106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WV_Data2!$N$89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WV_Data2!$N$90:$N$106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</c:numCache>
            </c:numRef>
          </c:yVal>
          <c:smooth val="0"/>
        </c:ser>
        <c:axId val="48722228"/>
        <c:axId val="35846869"/>
      </c:scatterChart>
      <c:valAx>
        <c:axId val="48722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846869"/>
        <c:crosses val="autoZero"/>
        <c:crossBetween val="midCat"/>
        <c:dispUnits/>
        <c:majorUnit val="1"/>
      </c:valAx>
      <c:valAx>
        <c:axId val="3584686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722228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WEST VIRGINIA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WV_Data2!$B$90:$B$106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WV_Data2!$C$90:$C$106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WV_Data2!$D$90:$D$106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WV_Data2!$E$24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WV_Data2!$F$24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WV_Data2!$F$90:$F$106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WV_Data2!$G$68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WV_Data2!$N$3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WV_Data2!$H$90:$H$106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</c:numCache>
            </c:numRef>
          </c:yVal>
          <c:smooth val="0"/>
        </c:ser>
        <c:axId val="54186366"/>
        <c:axId val="17915247"/>
      </c:scatterChart>
      <c:valAx>
        <c:axId val="5418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7915247"/>
        <c:crosses val="autoZero"/>
        <c:crossBetween val="midCat"/>
        <c:dispUnits/>
        <c:majorUnit val="1"/>
      </c:valAx>
      <c:valAx>
        <c:axId val="1791524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186366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WEST VIRGINIA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WV_Data2!$AK$90:$AK$106</c:f>
              <c:numCache>
                <c:ptCount val="17"/>
                <c:pt idx="0">
                  <c:v>0.05370681770455987</c:v>
                </c:pt>
                <c:pt idx="1">
                  <c:v>0.05417449713877393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0.11401039546785875</c:v>
                </c:pt>
                <c:pt idx="6">
                  <c:v>0</c:v>
                </c:pt>
                <c:pt idx="7">
                  <c:v>0</c:v>
                </c:pt>
                <c:pt idx="8">
                  <c:v>0.05801793334319638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0.05742822620289163</c:v>
                </c:pt>
                <c:pt idx="14">
                  <c:v>0.05754623984236934</c:v>
                </c:pt>
                <c:pt idx="15">
                  <c:v>0</c:v>
                </c:pt>
                <c:pt idx="16">
                  <c:v>0.057792010023446215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WV_Data2!$AL$90:$AL$106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1.734996616756597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WV_Data2!$AR$90:$AR$106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4.953192332458269</c:v>
                </c:pt>
                <c:pt idx="12">
                  <c:v>0</c:v>
                </c:pt>
                <c:pt idx="13">
                  <c:v>4.863813229571985</c:v>
                </c:pt>
                <c:pt idx="14">
                  <c:v>0</c:v>
                </c:pt>
                <c:pt idx="15">
                  <c:v>0</c:v>
                </c:pt>
                <c:pt idx="16">
                  <c:v>4.753755466818787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WV_Data2!$AQ$89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WV_Data2!$AQ$90:$AQ$106</c:f>
              <c:numCache>
                <c:ptCount val="17"/>
                <c:pt idx="0">
                  <c:v>0.05141219003590628</c:v>
                </c:pt>
                <c:pt idx="1">
                  <c:v>0.051875264888071336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0.16391543711876</c:v>
                </c:pt>
                <c:pt idx="6">
                  <c:v>0</c:v>
                </c:pt>
                <c:pt idx="7">
                  <c:v>0</c:v>
                </c:pt>
                <c:pt idx="8">
                  <c:v>0.05561079561253067</c:v>
                </c:pt>
                <c:pt idx="9">
                  <c:v>0</c:v>
                </c:pt>
                <c:pt idx="10">
                  <c:v>0</c:v>
                </c:pt>
                <c:pt idx="11">
                  <c:v>0.05499067907989596</c:v>
                </c:pt>
                <c:pt idx="12">
                  <c:v>0</c:v>
                </c:pt>
                <c:pt idx="13">
                  <c:v>0.1099515498495588</c:v>
                </c:pt>
                <c:pt idx="14">
                  <c:v>0.05507857509523085</c:v>
                </c:pt>
                <c:pt idx="15">
                  <c:v>0</c:v>
                </c:pt>
                <c:pt idx="16">
                  <c:v>0.11068509647313009</c:v>
                </c:pt>
              </c:numCache>
            </c:numRef>
          </c:yVal>
          <c:smooth val="0"/>
        </c:ser>
        <c:axId val="27019496"/>
        <c:axId val="41848873"/>
      </c:scatterChart>
      <c:valAx>
        <c:axId val="27019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848873"/>
        <c:crosses val="autoZero"/>
        <c:crossBetween val="midCat"/>
        <c:dispUnits/>
        <c:majorUnit val="1"/>
      </c:valAx>
      <c:valAx>
        <c:axId val="41848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019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WV_Data2!$AK$90:$AK$106</c:f>
              <c:numCache>
                <c:ptCount val="17"/>
                <c:pt idx="0">
                  <c:v>0.05370681770455987</c:v>
                </c:pt>
                <c:pt idx="1">
                  <c:v>0.05417449713877393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0.11401039546785875</c:v>
                </c:pt>
                <c:pt idx="6">
                  <c:v>0</c:v>
                </c:pt>
                <c:pt idx="7">
                  <c:v>0</c:v>
                </c:pt>
                <c:pt idx="8">
                  <c:v>0.05801793334319638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0.05742822620289163</c:v>
                </c:pt>
                <c:pt idx="14">
                  <c:v>0.05754623984236934</c:v>
                </c:pt>
                <c:pt idx="15">
                  <c:v>0</c:v>
                </c:pt>
                <c:pt idx="16">
                  <c:v>0.057792010023446215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WV_Data2!$AL$90:$AL$106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1.734996616756597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WV_Data2!$AM$90:$AM$106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40.600893219650835</c:v>
                </c:pt>
                <c:pt idx="12">
                  <c:v>0</c:v>
                </c:pt>
                <c:pt idx="13">
                  <c:v>42.14075010535188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WV_Data2!$AN$89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WV_Data2!$AO$68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WV_Data2!$AO$90:$AO$106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9.68054211035818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WV_Data2!$AQ$24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WV_Data2!$AQ$90:$AQ$105</c:f>
              <c:numCache>
                <c:ptCount val="16"/>
                <c:pt idx="0">
                  <c:v>0.05141219003590628</c:v>
                </c:pt>
                <c:pt idx="1">
                  <c:v>0.051875264888071336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0.16391543711876</c:v>
                </c:pt>
                <c:pt idx="6">
                  <c:v>0</c:v>
                </c:pt>
                <c:pt idx="7">
                  <c:v>0</c:v>
                </c:pt>
                <c:pt idx="8">
                  <c:v>0.05561079561253067</c:v>
                </c:pt>
                <c:pt idx="9">
                  <c:v>0</c:v>
                </c:pt>
                <c:pt idx="10">
                  <c:v>0</c:v>
                </c:pt>
                <c:pt idx="11">
                  <c:v>0.05499067907989596</c:v>
                </c:pt>
                <c:pt idx="12">
                  <c:v>0</c:v>
                </c:pt>
                <c:pt idx="13">
                  <c:v>0.1099515498495588</c:v>
                </c:pt>
                <c:pt idx="14">
                  <c:v>0.05507857509523085</c:v>
                </c:pt>
                <c:pt idx="15">
                  <c:v>0</c:v>
                </c:pt>
              </c:numCache>
            </c:numRef>
          </c:yVal>
          <c:smooth val="0"/>
        </c:ser>
        <c:axId val="41095538"/>
        <c:axId val="34315523"/>
      </c:scatterChart>
      <c:valAx>
        <c:axId val="410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315523"/>
        <c:crosses val="autoZero"/>
        <c:crossBetween val="midCat"/>
        <c:dispUnits/>
        <c:majorUnit val="1"/>
      </c:valAx>
      <c:valAx>
        <c:axId val="34315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095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WEST VIRGINIA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WV_Data2!$K$47:$K$63</c:f>
              <c:numCache>
                <c:ptCount val="17"/>
                <c:pt idx="0">
                  <c:v>22</c:v>
                </c:pt>
                <c:pt idx="1">
                  <c:v>19</c:v>
                </c:pt>
                <c:pt idx="2">
                  <c:v>23</c:v>
                </c:pt>
                <c:pt idx="3">
                  <c:v>15</c:v>
                </c:pt>
                <c:pt idx="4">
                  <c:v>12</c:v>
                </c:pt>
                <c:pt idx="5">
                  <c:v>7</c:v>
                </c:pt>
                <c:pt idx="6">
                  <c:v>4</c:v>
                </c:pt>
                <c:pt idx="7">
                  <c:v>11</c:v>
                </c:pt>
                <c:pt idx="8">
                  <c:v>18</c:v>
                </c:pt>
                <c:pt idx="9">
                  <c:v>17</c:v>
                </c:pt>
                <c:pt idx="10">
                  <c:v>4</c:v>
                </c:pt>
                <c:pt idx="11">
                  <c:v>75</c:v>
                </c:pt>
                <c:pt idx="12">
                  <c:v>150</c:v>
                </c:pt>
                <c:pt idx="13">
                  <c:v>117</c:v>
                </c:pt>
                <c:pt idx="14">
                  <c:v>58</c:v>
                </c:pt>
                <c:pt idx="15">
                  <c:v>143</c:v>
                </c:pt>
                <c:pt idx="16">
                  <c:v>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WV_Data2!$L$47:$L$63</c:f>
              <c:numCache>
                <c:ptCount val="17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7</c:v>
                </c:pt>
                <c:pt idx="10">
                  <c:v>1</c:v>
                </c:pt>
                <c:pt idx="11">
                  <c:v>16</c:v>
                </c:pt>
                <c:pt idx="12">
                  <c:v>36</c:v>
                </c:pt>
                <c:pt idx="13">
                  <c:v>37</c:v>
                </c:pt>
                <c:pt idx="14">
                  <c:v>20</c:v>
                </c:pt>
                <c:pt idx="15">
                  <c:v>32</c:v>
                </c:pt>
                <c:pt idx="16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WV_Data2!$M$47:$M$63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WV_Data2!$N$46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WV_Data2!$N$47:$N$63</c:f>
              <c:numCache>
                <c:ptCount val="17"/>
                <c:pt idx="0">
                  <c:v>27</c:v>
                </c:pt>
                <c:pt idx="1">
                  <c:v>20</c:v>
                </c:pt>
                <c:pt idx="2">
                  <c:v>23</c:v>
                </c:pt>
                <c:pt idx="3">
                  <c:v>15</c:v>
                </c:pt>
                <c:pt idx="4">
                  <c:v>13</c:v>
                </c:pt>
                <c:pt idx="5">
                  <c:v>8</c:v>
                </c:pt>
                <c:pt idx="6">
                  <c:v>5</c:v>
                </c:pt>
                <c:pt idx="7">
                  <c:v>13</c:v>
                </c:pt>
                <c:pt idx="8">
                  <c:v>20</c:v>
                </c:pt>
                <c:pt idx="9">
                  <c:v>24</c:v>
                </c:pt>
                <c:pt idx="10">
                  <c:v>5</c:v>
                </c:pt>
                <c:pt idx="11">
                  <c:v>92</c:v>
                </c:pt>
                <c:pt idx="12">
                  <c:v>188</c:v>
                </c:pt>
                <c:pt idx="13">
                  <c:v>157</c:v>
                </c:pt>
                <c:pt idx="14">
                  <c:v>78</c:v>
                </c:pt>
                <c:pt idx="15">
                  <c:v>175</c:v>
                </c:pt>
                <c:pt idx="16">
                  <c:v>94</c:v>
                </c:pt>
              </c:numCache>
            </c:numRef>
          </c:yVal>
          <c:smooth val="0"/>
        </c:ser>
        <c:axId val="40404252"/>
        <c:axId val="28093949"/>
      </c:scatterChart>
      <c:valAx>
        <c:axId val="40404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093949"/>
        <c:crosses val="autoZero"/>
        <c:crossBetween val="midCat"/>
        <c:dispUnits/>
        <c:majorUnit val="1"/>
      </c:valAx>
      <c:valAx>
        <c:axId val="28093949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404252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WV_Data2!$B$47:$B$63</c:f>
              <c:numCache>
                <c:ptCount val="17"/>
                <c:pt idx="0">
                  <c:v>22</c:v>
                </c:pt>
                <c:pt idx="1">
                  <c:v>19</c:v>
                </c:pt>
                <c:pt idx="2">
                  <c:v>23</c:v>
                </c:pt>
                <c:pt idx="3">
                  <c:v>15</c:v>
                </c:pt>
                <c:pt idx="4">
                  <c:v>12</c:v>
                </c:pt>
                <c:pt idx="5">
                  <c:v>7</c:v>
                </c:pt>
                <c:pt idx="6">
                  <c:v>4</c:v>
                </c:pt>
                <c:pt idx="7">
                  <c:v>11</c:v>
                </c:pt>
                <c:pt idx="8">
                  <c:v>18</c:v>
                </c:pt>
                <c:pt idx="9">
                  <c:v>17</c:v>
                </c:pt>
                <c:pt idx="10">
                  <c:v>4</c:v>
                </c:pt>
                <c:pt idx="11">
                  <c:v>75</c:v>
                </c:pt>
                <c:pt idx="12">
                  <c:v>150</c:v>
                </c:pt>
                <c:pt idx="13">
                  <c:v>117</c:v>
                </c:pt>
                <c:pt idx="14">
                  <c:v>58</c:v>
                </c:pt>
                <c:pt idx="15">
                  <c:v>143</c:v>
                </c:pt>
                <c:pt idx="16">
                  <c:v>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WV_Data2!$C$47:$C$63</c:f>
              <c:numCache>
                <c:ptCount val="17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7</c:v>
                </c:pt>
                <c:pt idx="10">
                  <c:v>1</c:v>
                </c:pt>
                <c:pt idx="11">
                  <c:v>16</c:v>
                </c:pt>
                <c:pt idx="12">
                  <c:v>36</c:v>
                </c:pt>
                <c:pt idx="13">
                  <c:v>37</c:v>
                </c:pt>
                <c:pt idx="14">
                  <c:v>20</c:v>
                </c:pt>
                <c:pt idx="15">
                  <c:v>32</c:v>
                </c:pt>
                <c:pt idx="16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WV_Data2!$D$47:$D$63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WV_Data2!$E$46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WV_Data2!$F$46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WV_Data2!$F$47:$F$63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WV_Data2!$G$46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WV_Data2!$G$47:$G$63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WV_Data2!$H$46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WV_Data2!$H$47:$H$63</c:f>
              <c:numCache>
                <c:ptCount val="17"/>
                <c:pt idx="0">
                  <c:v>27</c:v>
                </c:pt>
                <c:pt idx="1">
                  <c:v>20</c:v>
                </c:pt>
                <c:pt idx="2">
                  <c:v>23</c:v>
                </c:pt>
                <c:pt idx="3">
                  <c:v>15</c:v>
                </c:pt>
                <c:pt idx="4">
                  <c:v>13</c:v>
                </c:pt>
                <c:pt idx="5">
                  <c:v>8</c:v>
                </c:pt>
                <c:pt idx="6">
                  <c:v>5</c:v>
                </c:pt>
                <c:pt idx="7">
                  <c:v>13</c:v>
                </c:pt>
                <c:pt idx="8">
                  <c:v>20</c:v>
                </c:pt>
                <c:pt idx="9">
                  <c:v>24</c:v>
                </c:pt>
                <c:pt idx="10">
                  <c:v>5</c:v>
                </c:pt>
                <c:pt idx="11">
                  <c:v>92</c:v>
                </c:pt>
                <c:pt idx="12">
                  <c:v>188</c:v>
                </c:pt>
                <c:pt idx="13">
                  <c:v>157</c:v>
                </c:pt>
                <c:pt idx="14">
                  <c:v>78</c:v>
                </c:pt>
                <c:pt idx="15">
                  <c:v>175</c:v>
                </c:pt>
                <c:pt idx="16">
                  <c:v>94</c:v>
                </c:pt>
              </c:numCache>
            </c:numRef>
          </c:yVal>
          <c:smooth val="0"/>
        </c:ser>
        <c:axId val="51518950"/>
        <c:axId val="61017367"/>
      </c:scatterChart>
      <c:valAx>
        <c:axId val="5151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1017367"/>
        <c:crosses val="autoZero"/>
        <c:crossBetween val="midCat"/>
        <c:dispUnits/>
        <c:majorUnit val="1"/>
      </c:valAx>
      <c:valAx>
        <c:axId val="61017367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518950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WEST VIRGINIA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2"/>
          <c:w val="0.945"/>
          <c:h val="0.8432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WV_Data2!$AK$47:$AK$63</c:f>
              <c:numCache>
                <c:ptCount val="17"/>
                <c:pt idx="0">
                  <c:v>1.1815499895003172</c:v>
                </c:pt>
                <c:pt idx="1">
                  <c:v>1.0293154456367049</c:v>
                </c:pt>
                <c:pt idx="2">
                  <c:v>1.2592775907720137</c:v>
                </c:pt>
                <c:pt idx="3">
                  <c:v>0.831810657712687</c:v>
                </c:pt>
                <c:pt idx="4">
                  <c:v>0.6741459413605388</c:v>
                </c:pt>
                <c:pt idx="5">
                  <c:v>0.39903638413750564</c:v>
                </c:pt>
                <c:pt idx="6">
                  <c:v>0.23097208644592276</c:v>
                </c:pt>
                <c:pt idx="7">
                  <c:v>0.6402059833651206</c:v>
                </c:pt>
                <c:pt idx="8">
                  <c:v>1.0443228001775349</c:v>
                </c:pt>
                <c:pt idx="9">
                  <c:v>0.9825419632113169</c:v>
                </c:pt>
                <c:pt idx="10">
                  <c:v>0.22992298154925553</c:v>
                </c:pt>
                <c:pt idx="11">
                  <c:v>4.306822638727064</c:v>
                </c:pt>
                <c:pt idx="12">
                  <c:v>8.605042325334852</c:v>
                </c:pt>
                <c:pt idx="13">
                  <c:v>6.71910246573832</c:v>
                </c:pt>
                <c:pt idx="14">
                  <c:v>3.3376819108574214</c:v>
                </c:pt>
                <c:pt idx="15">
                  <c:v>8.247570138951371</c:v>
                </c:pt>
                <c:pt idx="16">
                  <c:v>4.565568791852251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WV_Data2!$AL$47:$AL$63</c:f>
              <c:numCache>
                <c:ptCount val="17"/>
                <c:pt idx="0">
                  <c:v>6.298617453468964</c:v>
                </c:pt>
                <c:pt idx="1">
                  <c:v>1.6005377806943133</c:v>
                </c:pt>
                <c:pt idx="2">
                  <c:v>0</c:v>
                </c:pt>
                <c:pt idx="3">
                  <c:v>0</c:v>
                </c:pt>
                <c:pt idx="4">
                  <c:v>1.6949727109393538</c:v>
                </c:pt>
                <c:pt idx="5">
                  <c:v>1.734996616756597</c:v>
                </c:pt>
                <c:pt idx="6">
                  <c:v>0</c:v>
                </c:pt>
                <c:pt idx="7">
                  <c:v>1.783803068141277</c:v>
                </c:pt>
                <c:pt idx="8">
                  <c:v>3.572194041580339</c:v>
                </c:pt>
                <c:pt idx="9">
                  <c:v>12.51833041238957</c:v>
                </c:pt>
                <c:pt idx="10">
                  <c:v>1.7684404124003041</c:v>
                </c:pt>
                <c:pt idx="11">
                  <c:v>28.130384331375925</c:v>
                </c:pt>
                <c:pt idx="12">
                  <c:v>62.98771739510795</c:v>
                </c:pt>
                <c:pt idx="13">
                  <c:v>64.7770444160437</c:v>
                </c:pt>
                <c:pt idx="14">
                  <c:v>35.058196606366565</c:v>
                </c:pt>
                <c:pt idx="15">
                  <c:v>56.2845182397017</c:v>
                </c:pt>
                <c:pt idx="16">
                  <c:v>19.802336675727734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WV_Data2!$AR$47:$AR$63</c:f>
              <c:numCache>
                <c:ptCount val="17"/>
                <c:pt idx="0">
                  <c:v>5.1028218604888504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4.953192332458269</c:v>
                </c:pt>
                <c:pt idx="12">
                  <c:v>4.940223298093073</c:v>
                </c:pt>
                <c:pt idx="13">
                  <c:v>14.591439688715953</c:v>
                </c:pt>
                <c:pt idx="14">
                  <c:v>0</c:v>
                </c:pt>
                <c:pt idx="15">
                  <c:v>0</c:v>
                </c:pt>
                <c:pt idx="16">
                  <c:v>19.01502186727515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WV_Data2!$N$46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WV_Data2!$AQ$47:$AQ$63</c:f>
              <c:numCache>
                <c:ptCount val="17"/>
                <c:pt idx="0">
                  <c:v>1.3881291309694694</c:v>
                </c:pt>
                <c:pt idx="1">
                  <c:v>1.0375052977614267</c:v>
                </c:pt>
                <c:pt idx="2">
                  <c:v>1.206190378796222</c:v>
                </c:pt>
                <c:pt idx="3">
                  <c:v>0.7968737050802291</c:v>
                </c:pt>
                <c:pt idx="4">
                  <c:v>0.6998348927987528</c:v>
                </c:pt>
                <c:pt idx="5">
                  <c:v>0.43710783231669337</c:v>
                </c:pt>
                <c:pt idx="6">
                  <c:v>0.2767703337628809</c:v>
                </c:pt>
                <c:pt idx="7">
                  <c:v>0.7252517599907614</c:v>
                </c:pt>
                <c:pt idx="8">
                  <c:v>1.1122159122506134</c:v>
                </c:pt>
                <c:pt idx="9">
                  <c:v>1.3292996474032686</c:v>
                </c:pt>
                <c:pt idx="10">
                  <c:v>0.2753032603063905</c:v>
                </c:pt>
                <c:pt idx="11">
                  <c:v>5.059142475350428</c:v>
                </c:pt>
                <c:pt idx="12">
                  <c:v>10.326492947225029</c:v>
                </c:pt>
                <c:pt idx="13">
                  <c:v>8.631196663190366</c:v>
                </c:pt>
                <c:pt idx="14">
                  <c:v>4.296128857428007</c:v>
                </c:pt>
                <c:pt idx="15">
                  <c:v>9.659499869734743</c:v>
                </c:pt>
                <c:pt idx="16">
                  <c:v>5.202199534237114</c:v>
                </c:pt>
              </c:numCache>
            </c:numRef>
          </c:yVal>
          <c:smooth val="0"/>
        </c:ser>
        <c:axId val="12285392"/>
        <c:axId val="43459665"/>
      </c:scatterChart>
      <c:valAx>
        <c:axId val="1228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3459665"/>
        <c:crosses val="autoZero"/>
        <c:crossBetween val="midCat"/>
        <c:dispUnits/>
        <c:majorUnit val="1"/>
      </c:valAx>
      <c:valAx>
        <c:axId val="43459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22853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17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375"/>
          <c:w val="0.945"/>
          <c:h val="0.8377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WV_Data2!$AK$47:$AK$63</c:f>
              <c:numCache>
                <c:ptCount val="17"/>
                <c:pt idx="0">
                  <c:v>1.1815499895003172</c:v>
                </c:pt>
                <c:pt idx="1">
                  <c:v>1.0293154456367049</c:v>
                </c:pt>
                <c:pt idx="2">
                  <c:v>1.2592775907720137</c:v>
                </c:pt>
                <c:pt idx="3">
                  <c:v>0.831810657712687</c:v>
                </c:pt>
                <c:pt idx="4">
                  <c:v>0.6741459413605388</c:v>
                </c:pt>
                <c:pt idx="5">
                  <c:v>0.39903638413750564</c:v>
                </c:pt>
                <c:pt idx="6">
                  <c:v>0.23097208644592276</c:v>
                </c:pt>
                <c:pt idx="7">
                  <c:v>0.6402059833651206</c:v>
                </c:pt>
                <c:pt idx="8">
                  <c:v>1.0443228001775349</c:v>
                </c:pt>
                <c:pt idx="9">
                  <c:v>0.9825419632113169</c:v>
                </c:pt>
                <c:pt idx="10">
                  <c:v>0.22992298154925553</c:v>
                </c:pt>
                <c:pt idx="11">
                  <c:v>4.306822638727064</c:v>
                </c:pt>
                <c:pt idx="12">
                  <c:v>8.605042325334852</c:v>
                </c:pt>
                <c:pt idx="13">
                  <c:v>6.71910246573832</c:v>
                </c:pt>
                <c:pt idx="14">
                  <c:v>3.3376819108574214</c:v>
                </c:pt>
                <c:pt idx="15">
                  <c:v>8.247570138951371</c:v>
                </c:pt>
                <c:pt idx="16">
                  <c:v>4.565568791852251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WV_Data2!$AL$47:$AL$63</c:f>
              <c:numCache>
                <c:ptCount val="17"/>
                <c:pt idx="0">
                  <c:v>6.298617453468964</c:v>
                </c:pt>
                <c:pt idx="1">
                  <c:v>1.6005377806943133</c:v>
                </c:pt>
                <c:pt idx="2">
                  <c:v>0</c:v>
                </c:pt>
                <c:pt idx="3">
                  <c:v>0</c:v>
                </c:pt>
                <c:pt idx="4">
                  <c:v>1.6949727109393538</c:v>
                </c:pt>
                <c:pt idx="5">
                  <c:v>1.734996616756597</c:v>
                </c:pt>
                <c:pt idx="6">
                  <c:v>0</c:v>
                </c:pt>
                <c:pt idx="7">
                  <c:v>1.783803068141277</c:v>
                </c:pt>
                <c:pt idx="8">
                  <c:v>3.572194041580339</c:v>
                </c:pt>
                <c:pt idx="9">
                  <c:v>12.51833041238957</c:v>
                </c:pt>
                <c:pt idx="10">
                  <c:v>1.7684404124003041</c:v>
                </c:pt>
                <c:pt idx="11">
                  <c:v>28.130384331375925</c:v>
                </c:pt>
                <c:pt idx="12">
                  <c:v>62.98771739510795</c:v>
                </c:pt>
                <c:pt idx="13">
                  <c:v>64.7770444160437</c:v>
                </c:pt>
                <c:pt idx="14">
                  <c:v>35.058196606366565</c:v>
                </c:pt>
                <c:pt idx="15">
                  <c:v>56.2845182397017</c:v>
                </c:pt>
                <c:pt idx="16">
                  <c:v>19.802336675727734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WV_Data2!$AM$47:$AM$63</c:f>
              <c:numCache>
                <c:ptCount val="17"/>
                <c:pt idx="0">
                  <c:v>55.83472920156337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40.600893219650835</c:v>
                </c:pt>
                <c:pt idx="12">
                  <c:v>0</c:v>
                </c:pt>
                <c:pt idx="13">
                  <c:v>42.14075010535188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WV_Data2!$AN$68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WV_Data2!$AO$68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WV_Data2!$AO$47:$AO$63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10.271158586688578</c:v>
                </c:pt>
                <c:pt idx="13">
                  <c:v>20.13693113169553</c:v>
                </c:pt>
                <c:pt idx="14">
                  <c:v>0</c:v>
                </c:pt>
                <c:pt idx="15">
                  <c:v>0</c:v>
                </c:pt>
                <c:pt idx="16">
                  <c:v>38.72216844143272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WV_Data2!$AQ$24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WV_Data2!$AQ$47:$AQ$63</c:f>
              <c:numCache>
                <c:ptCount val="17"/>
                <c:pt idx="0">
                  <c:v>1.3881291309694694</c:v>
                </c:pt>
                <c:pt idx="1">
                  <c:v>1.0375052977614267</c:v>
                </c:pt>
                <c:pt idx="2">
                  <c:v>1.206190378796222</c:v>
                </c:pt>
                <c:pt idx="3">
                  <c:v>0.7968737050802291</c:v>
                </c:pt>
                <c:pt idx="4">
                  <c:v>0.6998348927987528</c:v>
                </c:pt>
                <c:pt idx="5">
                  <c:v>0.43710783231669337</c:v>
                </c:pt>
                <c:pt idx="6">
                  <c:v>0.2767703337628809</c:v>
                </c:pt>
                <c:pt idx="7">
                  <c:v>0.7252517599907614</c:v>
                </c:pt>
                <c:pt idx="8">
                  <c:v>1.1122159122506134</c:v>
                </c:pt>
                <c:pt idx="9">
                  <c:v>1.3292996474032686</c:v>
                </c:pt>
                <c:pt idx="10">
                  <c:v>0.2753032603063905</c:v>
                </c:pt>
                <c:pt idx="11">
                  <c:v>5.059142475350428</c:v>
                </c:pt>
                <c:pt idx="12">
                  <c:v>10.326492947225029</c:v>
                </c:pt>
                <c:pt idx="13">
                  <c:v>8.631196663190366</c:v>
                </c:pt>
                <c:pt idx="14">
                  <c:v>4.296128857428007</c:v>
                </c:pt>
                <c:pt idx="15">
                  <c:v>9.659499869734743</c:v>
                </c:pt>
                <c:pt idx="16">
                  <c:v>5.202199534237114</c:v>
                </c:pt>
              </c:numCache>
            </c:numRef>
          </c:yVal>
          <c:smooth val="0"/>
        </c:ser>
        <c:axId val="55592666"/>
        <c:axId val="30571947"/>
      </c:scatterChart>
      <c:valAx>
        <c:axId val="5559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0571947"/>
        <c:crosses val="autoZero"/>
        <c:crossBetween val="midCat"/>
        <c:dispUnits/>
        <c:majorUnit val="1"/>
      </c:valAx>
      <c:valAx>
        <c:axId val="30571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5926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WV_Data3!$L$3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WV_Data3!$L$4:$L$20</c:f>
              <c:numCache>
                <c:ptCount val="17"/>
                <c:pt idx="0">
                  <c:v>3.652063603910071</c:v>
                </c:pt>
                <c:pt idx="1">
                  <c:v>6.500939656652872</c:v>
                </c:pt>
                <c:pt idx="2">
                  <c:v>8.376933538613832</c:v>
                </c:pt>
                <c:pt idx="3">
                  <c:v>6.210852910921397</c:v>
                </c:pt>
                <c:pt idx="4">
                  <c:v>8.089751296326465</c:v>
                </c:pt>
                <c:pt idx="5">
                  <c:v>8.20874847368583</c:v>
                </c:pt>
                <c:pt idx="6">
                  <c:v>10.278257846843564</c:v>
                </c:pt>
                <c:pt idx="7">
                  <c:v>7.973474520092865</c:v>
                </c:pt>
                <c:pt idx="8">
                  <c:v>6.381972667751602</c:v>
                </c:pt>
                <c:pt idx="9">
                  <c:v>7.91813229176179</c:v>
                </c:pt>
                <c:pt idx="10">
                  <c:v>11.208745350526208</c:v>
                </c:pt>
                <c:pt idx="11">
                  <c:v>11.082890256990979</c:v>
                </c:pt>
                <c:pt idx="12">
                  <c:v>16.751149059985178</c:v>
                </c:pt>
                <c:pt idx="13">
                  <c:v>10.739078299940733</c:v>
                </c:pt>
                <c:pt idx="14">
                  <c:v>7.193279980296168</c:v>
                </c:pt>
                <c:pt idx="15">
                  <c:v>14.70720549253566</c:v>
                </c:pt>
                <c:pt idx="16">
                  <c:v>13.349954315416076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WV_Data3!$M$3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WV_Data3!$M$4:$M$20</c:f>
              <c:numCache>
                <c:ptCount val="17"/>
                <c:pt idx="0">
                  <c:v>11.022580543570687</c:v>
                </c:pt>
                <c:pt idx="1">
                  <c:v>28.80968005249764</c:v>
                </c:pt>
                <c:pt idx="2">
                  <c:v>29.37480620787571</c:v>
                </c:pt>
                <c:pt idx="3">
                  <c:v>19.9328925949304</c:v>
                </c:pt>
                <c:pt idx="4">
                  <c:v>28.814536085969017</c:v>
                </c:pt>
                <c:pt idx="5">
                  <c:v>31.22993910161875</c:v>
                </c:pt>
                <c:pt idx="6">
                  <c:v>40.697160046005486</c:v>
                </c:pt>
                <c:pt idx="7">
                  <c:v>35.67606136282554</c:v>
                </c:pt>
                <c:pt idx="8">
                  <c:v>50.01071658212474</c:v>
                </c:pt>
                <c:pt idx="9">
                  <c:v>50.07332164955828</c:v>
                </c:pt>
                <c:pt idx="10">
                  <c:v>45.979450722407904</c:v>
                </c:pt>
                <c:pt idx="11">
                  <c:v>43.953725517774885</c:v>
                </c:pt>
                <c:pt idx="12">
                  <c:v>69.98635266123107</c:v>
                </c:pt>
                <c:pt idx="13">
                  <c:v>38.51608046359355</c:v>
                </c:pt>
                <c:pt idx="14">
                  <c:v>36.8111064366849</c:v>
                </c:pt>
                <c:pt idx="15">
                  <c:v>102.01568930945932</c:v>
                </c:pt>
                <c:pt idx="16">
                  <c:v>64.80764730238168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WV_Data3!$N$3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WV_Data3!$N$4:$N$20</c:f>
              <c:numCache>
                <c:ptCount val="17"/>
                <c:pt idx="0">
                  <c:v>3.895158940662187</c:v>
                </c:pt>
                <c:pt idx="1">
                  <c:v>7.231317263040737</c:v>
                </c:pt>
                <c:pt idx="2">
                  <c:v>9.058542019715837</c:v>
                </c:pt>
                <c:pt idx="3">
                  <c:v>6.654156137627267</c:v>
                </c:pt>
                <c:pt idx="4">
                  <c:v>8.754624725670299</c:v>
                </c:pt>
                <c:pt idx="5">
                  <c:v>8.94107335929924</c:v>
                </c:pt>
                <c:pt idx="6">
                  <c:v>11.239561466980852</c:v>
                </c:pt>
                <c:pt idx="7">
                  <c:v>8.848774444739403</c:v>
                </c:pt>
                <c:pt idx="8">
                  <c:v>7.754582087027764</c:v>
                </c:pt>
                <c:pt idx="9">
                  <c:v>9.237880460707096</c:v>
                </c:pt>
                <c:pt idx="10">
                  <c:v>12.303341387104316</c:v>
                </c:pt>
                <c:pt idx="11">
                  <c:v>12.12255345462189</c:v>
                </c:pt>
                <c:pt idx="12">
                  <c:v>18.441186501495846</c:v>
                </c:pt>
                <c:pt idx="13">
                  <c:v>11.621292654731395</c:v>
                </c:pt>
                <c:pt idx="14">
                  <c:v>8.13469721375477</c:v>
                </c:pt>
                <c:pt idx="15">
                  <c:v>17.479217601181215</c:v>
                </c:pt>
                <c:pt idx="16">
                  <c:v>14.950512125033319</c:v>
                </c:pt>
              </c:numCache>
            </c:numRef>
          </c:yVal>
          <c:smooth val="1"/>
        </c:ser>
        <c:axId val="39975626"/>
        <c:axId val="24236315"/>
      </c:scatterChart>
      <c:valAx>
        <c:axId val="39975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236315"/>
        <c:crossesAt val="0"/>
        <c:crossBetween val="midCat"/>
        <c:dispUnits/>
        <c:majorUnit val="1"/>
      </c:valAx>
      <c:valAx>
        <c:axId val="24236315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975626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WV_Data2!$Q$4:$Q$20</c:f>
              <c:numCache>
                <c:ptCount val="17"/>
                <c:pt idx="0">
                  <c:v>87.05636743215031</c:v>
                </c:pt>
                <c:pt idx="1">
                  <c:v>89.21832884097036</c:v>
                </c:pt>
                <c:pt idx="2">
                  <c:v>88.33551769331585</c:v>
                </c:pt>
                <c:pt idx="3">
                  <c:v>86.37236084452975</c:v>
                </c:pt>
                <c:pt idx="4">
                  <c:v>87.33766233766234</c:v>
                </c:pt>
                <c:pt idx="5">
                  <c:v>89.1588785046729</c:v>
                </c:pt>
                <c:pt idx="6">
                  <c:v>87.4820143884892</c:v>
                </c:pt>
                <c:pt idx="7">
                  <c:v>87.56137479541735</c:v>
                </c:pt>
                <c:pt idx="8">
                  <c:v>83.90596745027125</c:v>
                </c:pt>
                <c:pt idx="9">
                  <c:v>83.6441893830703</c:v>
                </c:pt>
                <c:pt idx="10">
                  <c:v>87.61061946902655</c:v>
                </c:pt>
                <c:pt idx="11">
                  <c:v>86.10778443113773</c:v>
                </c:pt>
                <c:pt idx="12">
                  <c:v>82.06951026856241</c:v>
                </c:pt>
                <c:pt idx="13">
                  <c:v>83.11944718657453</c:v>
                </c:pt>
                <c:pt idx="14">
                  <c:v>83.94607843137256</c:v>
                </c:pt>
                <c:pt idx="15">
                  <c:v>82.6027397260274</c:v>
                </c:pt>
                <c:pt idx="16">
                  <c:v>80.87472201630838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WV_Data2!$R$4:$R$20</c:f>
              <c:numCache>
                <c:ptCount val="17"/>
                <c:pt idx="0">
                  <c:v>11.899791231732777</c:v>
                </c:pt>
                <c:pt idx="1">
                  <c:v>10.242587601078167</c:v>
                </c:pt>
                <c:pt idx="2">
                  <c:v>11.402359108781127</c:v>
                </c:pt>
                <c:pt idx="3">
                  <c:v>12.667946257197697</c:v>
                </c:pt>
                <c:pt idx="4">
                  <c:v>11.85064935064935</c:v>
                </c:pt>
                <c:pt idx="5">
                  <c:v>10.46728971962617</c:v>
                </c:pt>
                <c:pt idx="6">
                  <c:v>11.510791366906476</c:v>
                </c:pt>
                <c:pt idx="7">
                  <c:v>11.620294599018004</c:v>
                </c:pt>
                <c:pt idx="8">
                  <c:v>15.370705244122965</c:v>
                </c:pt>
                <c:pt idx="9">
                  <c:v>15.638450502152079</c:v>
                </c:pt>
                <c:pt idx="10">
                  <c:v>11.125158027812896</c:v>
                </c:pt>
                <c:pt idx="11">
                  <c:v>12.574850299401197</c:v>
                </c:pt>
                <c:pt idx="12">
                  <c:v>16.587677725118482</c:v>
                </c:pt>
                <c:pt idx="13">
                  <c:v>15.597235932872655</c:v>
                </c:pt>
                <c:pt idx="14">
                  <c:v>15.441176470588236</c:v>
                </c:pt>
                <c:pt idx="15">
                  <c:v>16.575342465753426</c:v>
                </c:pt>
                <c:pt idx="16">
                  <c:v>12.972572275759822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WV_Data2!$S$3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WV_Data2!$S$4:$S$20</c:f>
              <c:numCache>
                <c:ptCount val="17"/>
                <c:pt idx="0">
                  <c:v>0.41753653444676403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0.16233766233766234</c:v>
                </c:pt>
                <c:pt idx="5">
                  <c:v>0</c:v>
                </c:pt>
                <c:pt idx="6">
                  <c:v>0.14388489208633093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0.23952095808383234</c:v>
                </c:pt>
                <c:pt idx="12">
                  <c:v>0.315955766192733</c:v>
                </c:pt>
                <c:pt idx="13">
                  <c:v>0.09871668311944717</c:v>
                </c:pt>
                <c:pt idx="14">
                  <c:v>0</c:v>
                </c:pt>
                <c:pt idx="15">
                  <c:v>0.0684931506849315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WV_Data2!$T$3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0.16233766233766234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0.1434720229555237</c:v>
                </c:pt>
                <c:pt idx="10">
                  <c:v>0.12642225031605564</c:v>
                </c:pt>
                <c:pt idx="11">
                  <c:v>0.11976047904191617</c:v>
                </c:pt>
                <c:pt idx="12">
                  <c:v>0</c:v>
                </c:pt>
                <c:pt idx="13">
                  <c:v>0.09871668311944717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WV_Data2!$U$3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WV_Data2!$U$4:$U$20</c:f>
              <c:numCache>
                <c:ptCount val="17"/>
                <c:pt idx="0">
                  <c:v>0.6263048016701461</c:v>
                </c:pt>
                <c:pt idx="1">
                  <c:v>0.40431266846361186</c:v>
                </c:pt>
                <c:pt idx="2">
                  <c:v>0.1310615989515072</c:v>
                </c:pt>
                <c:pt idx="3">
                  <c:v>0.5758157389635317</c:v>
                </c:pt>
                <c:pt idx="4">
                  <c:v>0.487012987012987</c:v>
                </c:pt>
                <c:pt idx="5">
                  <c:v>0.3738317757009346</c:v>
                </c:pt>
                <c:pt idx="6">
                  <c:v>0.5755395683453237</c:v>
                </c:pt>
                <c:pt idx="7">
                  <c:v>0.4909983633387889</c:v>
                </c:pt>
                <c:pt idx="8">
                  <c:v>0.5424954792043399</c:v>
                </c:pt>
                <c:pt idx="9">
                  <c:v>0.430416068866571</c:v>
                </c:pt>
                <c:pt idx="10">
                  <c:v>1.1378002528445006</c:v>
                </c:pt>
                <c:pt idx="11">
                  <c:v>0.47904191616766467</c:v>
                </c:pt>
                <c:pt idx="12">
                  <c:v>0.8688783570300158</c:v>
                </c:pt>
                <c:pt idx="13">
                  <c:v>1.085883514313919</c:v>
                </c:pt>
                <c:pt idx="14">
                  <c:v>0.6127450980392157</c:v>
                </c:pt>
                <c:pt idx="15">
                  <c:v>0.6164383561643836</c:v>
                </c:pt>
                <c:pt idx="16">
                  <c:v>6.078576723498888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WV_Data2!$V$3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WV_Data2!$V$4:$V$20</c:f>
              <c:numCache>
                <c:ptCount val="17"/>
                <c:pt idx="0">
                  <c:v>0</c:v>
                </c:pt>
                <c:pt idx="1">
                  <c:v>0.13477088948787064</c:v>
                </c:pt>
                <c:pt idx="2">
                  <c:v>0.1310615989515072</c:v>
                </c:pt>
                <c:pt idx="3">
                  <c:v>0.3838771593090211</c:v>
                </c:pt>
                <c:pt idx="4">
                  <c:v>0</c:v>
                </c:pt>
                <c:pt idx="5">
                  <c:v>0</c:v>
                </c:pt>
                <c:pt idx="6">
                  <c:v>0.28776978417266186</c:v>
                </c:pt>
                <c:pt idx="7">
                  <c:v>0.32733224222585927</c:v>
                </c:pt>
                <c:pt idx="8">
                  <c:v>0.18083182640144665</c:v>
                </c:pt>
                <c:pt idx="9">
                  <c:v>0.1434720229555237</c:v>
                </c:pt>
                <c:pt idx="10">
                  <c:v>0</c:v>
                </c:pt>
                <c:pt idx="11">
                  <c:v>0.47904191616766467</c:v>
                </c:pt>
                <c:pt idx="12">
                  <c:v>0.1579778830963665</c:v>
                </c:pt>
                <c:pt idx="13">
                  <c:v>0</c:v>
                </c:pt>
                <c:pt idx="14">
                  <c:v>0</c:v>
                </c:pt>
                <c:pt idx="15">
                  <c:v>0.136986301369863</c:v>
                </c:pt>
                <c:pt idx="16">
                  <c:v>0.07412898443291327</c:v>
                </c:pt>
              </c:numCache>
            </c:numRef>
          </c:yVal>
          <c:smooth val="0"/>
        </c:ser>
        <c:axId val="6712068"/>
        <c:axId val="60408613"/>
      </c:scatterChart>
      <c:valAx>
        <c:axId val="671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408613"/>
        <c:crosses val="autoZero"/>
        <c:crossBetween val="midCat"/>
        <c:dispUnits/>
        <c:majorUnit val="1"/>
      </c:valAx>
      <c:valAx>
        <c:axId val="6040861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7120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WV_Data2!$R$4:$R$20</c:f>
              <c:numCache>
                <c:ptCount val="17"/>
                <c:pt idx="0">
                  <c:v>11.899791231732777</c:v>
                </c:pt>
                <c:pt idx="1">
                  <c:v>10.242587601078167</c:v>
                </c:pt>
                <c:pt idx="2">
                  <c:v>11.402359108781127</c:v>
                </c:pt>
                <c:pt idx="3">
                  <c:v>12.667946257197697</c:v>
                </c:pt>
                <c:pt idx="4">
                  <c:v>11.85064935064935</c:v>
                </c:pt>
                <c:pt idx="5">
                  <c:v>10.46728971962617</c:v>
                </c:pt>
                <c:pt idx="6">
                  <c:v>11.510791366906476</c:v>
                </c:pt>
                <c:pt idx="7">
                  <c:v>11.620294599018004</c:v>
                </c:pt>
                <c:pt idx="8">
                  <c:v>15.370705244122965</c:v>
                </c:pt>
                <c:pt idx="9">
                  <c:v>15.638450502152079</c:v>
                </c:pt>
                <c:pt idx="10">
                  <c:v>11.125158027812896</c:v>
                </c:pt>
                <c:pt idx="11">
                  <c:v>12.574850299401197</c:v>
                </c:pt>
                <c:pt idx="12">
                  <c:v>16.587677725118482</c:v>
                </c:pt>
                <c:pt idx="13">
                  <c:v>15.597235932872655</c:v>
                </c:pt>
                <c:pt idx="14">
                  <c:v>15.441176470588236</c:v>
                </c:pt>
                <c:pt idx="15">
                  <c:v>16.575342465753426</c:v>
                </c:pt>
                <c:pt idx="16">
                  <c:v>12.972572275759822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WV_Data2!$S$3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WV_Data2!$S$4:$S$20</c:f>
              <c:numCache>
                <c:ptCount val="17"/>
                <c:pt idx="0">
                  <c:v>0.41753653444676403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0.16233766233766234</c:v>
                </c:pt>
                <c:pt idx="5">
                  <c:v>0</c:v>
                </c:pt>
                <c:pt idx="6">
                  <c:v>0.14388489208633093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0.23952095808383234</c:v>
                </c:pt>
                <c:pt idx="12">
                  <c:v>0.315955766192733</c:v>
                </c:pt>
                <c:pt idx="13">
                  <c:v>0.09871668311944717</c:v>
                </c:pt>
                <c:pt idx="14">
                  <c:v>0</c:v>
                </c:pt>
                <c:pt idx="15">
                  <c:v>0.0684931506849315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WV_Data2!$T$3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0.16233766233766234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0.1434720229555237</c:v>
                </c:pt>
                <c:pt idx="10">
                  <c:v>0.12642225031605564</c:v>
                </c:pt>
                <c:pt idx="11">
                  <c:v>0.11976047904191617</c:v>
                </c:pt>
                <c:pt idx="12">
                  <c:v>0</c:v>
                </c:pt>
                <c:pt idx="13">
                  <c:v>0.09871668311944717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WV_Data2!$U$3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WV_Data2!$U$4:$U$20</c:f>
              <c:numCache>
                <c:ptCount val="17"/>
                <c:pt idx="0">
                  <c:v>0.6263048016701461</c:v>
                </c:pt>
                <c:pt idx="1">
                  <c:v>0.40431266846361186</c:v>
                </c:pt>
                <c:pt idx="2">
                  <c:v>0.1310615989515072</c:v>
                </c:pt>
                <c:pt idx="3">
                  <c:v>0.5758157389635317</c:v>
                </c:pt>
                <c:pt idx="4">
                  <c:v>0.487012987012987</c:v>
                </c:pt>
                <c:pt idx="5">
                  <c:v>0.3738317757009346</c:v>
                </c:pt>
                <c:pt idx="6">
                  <c:v>0.5755395683453237</c:v>
                </c:pt>
                <c:pt idx="7">
                  <c:v>0.4909983633387889</c:v>
                </c:pt>
                <c:pt idx="8">
                  <c:v>0.5424954792043399</c:v>
                </c:pt>
                <c:pt idx="9">
                  <c:v>0.430416068866571</c:v>
                </c:pt>
                <c:pt idx="10">
                  <c:v>1.1378002528445006</c:v>
                </c:pt>
                <c:pt idx="11">
                  <c:v>0.47904191616766467</c:v>
                </c:pt>
                <c:pt idx="12">
                  <c:v>0.8688783570300158</c:v>
                </c:pt>
                <c:pt idx="13">
                  <c:v>1.085883514313919</c:v>
                </c:pt>
                <c:pt idx="14">
                  <c:v>0.6127450980392157</c:v>
                </c:pt>
                <c:pt idx="15">
                  <c:v>0.6164383561643836</c:v>
                </c:pt>
                <c:pt idx="16">
                  <c:v>6.078576723498888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WV_Data2!$V$3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WV_Data2!$V$4:$V$20</c:f>
              <c:numCache>
                <c:ptCount val="17"/>
                <c:pt idx="0">
                  <c:v>0</c:v>
                </c:pt>
                <c:pt idx="1">
                  <c:v>0.13477088948787064</c:v>
                </c:pt>
                <c:pt idx="2">
                  <c:v>0.1310615989515072</c:v>
                </c:pt>
                <c:pt idx="3">
                  <c:v>0.3838771593090211</c:v>
                </c:pt>
                <c:pt idx="4">
                  <c:v>0</c:v>
                </c:pt>
                <c:pt idx="5">
                  <c:v>0</c:v>
                </c:pt>
                <c:pt idx="6">
                  <c:v>0.28776978417266186</c:v>
                </c:pt>
                <c:pt idx="7">
                  <c:v>0.32733224222585927</c:v>
                </c:pt>
                <c:pt idx="8">
                  <c:v>0.18083182640144665</c:v>
                </c:pt>
                <c:pt idx="9">
                  <c:v>0.1434720229555237</c:v>
                </c:pt>
                <c:pt idx="10">
                  <c:v>0</c:v>
                </c:pt>
                <c:pt idx="11">
                  <c:v>0.47904191616766467</c:v>
                </c:pt>
                <c:pt idx="12">
                  <c:v>0.1579778830963665</c:v>
                </c:pt>
                <c:pt idx="13">
                  <c:v>0</c:v>
                </c:pt>
                <c:pt idx="14">
                  <c:v>0</c:v>
                </c:pt>
                <c:pt idx="15">
                  <c:v>0.136986301369863</c:v>
                </c:pt>
                <c:pt idx="16">
                  <c:v>0.07412898443291327</c:v>
                </c:pt>
              </c:numCache>
            </c:numRef>
          </c:yVal>
          <c:smooth val="0"/>
        </c:ser>
        <c:axId val="6806606"/>
        <c:axId val="61259455"/>
      </c:scatterChart>
      <c:valAx>
        <c:axId val="680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61259455"/>
        <c:crosses val="autoZero"/>
        <c:crossBetween val="midCat"/>
        <c:dispUnits/>
        <c:majorUnit val="1"/>
      </c:valAx>
      <c:valAx>
        <c:axId val="6125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8066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WV_Data2!$D$4:$D$20</c:f>
              <c:numCache>
                <c:ptCount val="1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WV_Data2!$F$3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WV_Data2!$F$4:$F$20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9</c:v>
                </c:pt>
                <c:pt idx="11">
                  <c:v>4</c:v>
                </c:pt>
                <c:pt idx="12">
                  <c:v>11</c:v>
                </c:pt>
                <c:pt idx="13">
                  <c:v>11</c:v>
                </c:pt>
                <c:pt idx="14">
                  <c:v>5</c:v>
                </c:pt>
                <c:pt idx="15">
                  <c:v>9</c:v>
                </c:pt>
                <c:pt idx="16">
                  <c:v>82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WV_Data2!$G$3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WV_Data2!$G$4:$G$20</c:f>
              <c:numCache>
                <c:ptCount val="17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1">
                  <c:v>4</c:v>
                </c:pt>
                <c:pt idx="12">
                  <c:v>2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axId val="14464184"/>
        <c:axId val="63068793"/>
      </c:scatterChart>
      <c:valAx>
        <c:axId val="14464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3068793"/>
        <c:crosses val="autoZero"/>
        <c:crossBetween val="midCat"/>
        <c:dispUnits/>
        <c:majorUnit val="1"/>
      </c:valAx>
      <c:valAx>
        <c:axId val="630687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464184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WV_Data2!$AM$4:$AM$20</c:f>
              <c:numCache>
                <c:ptCount val="17"/>
                <c:pt idx="0">
                  <c:v>111.66945840312674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47.64173415912339</c:v>
                </c:pt>
                <c:pt idx="5">
                  <c:v>0</c:v>
                </c:pt>
                <c:pt idx="6">
                  <c:v>43.535045711798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81.20178643930167</c:v>
                </c:pt>
                <c:pt idx="12">
                  <c:v>167.99664006719865</c:v>
                </c:pt>
                <c:pt idx="13">
                  <c:v>42.14075010535188</c:v>
                </c:pt>
                <c:pt idx="14">
                  <c:v>0</c:v>
                </c:pt>
                <c:pt idx="15">
                  <c:v>41.77109440267335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14.734050390452333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12.626262626262626</c:v>
                </c:pt>
                <c:pt idx="10">
                  <c:v>12.027904738994467</c:v>
                </c:pt>
                <c:pt idx="11">
                  <c:v>12.18769043266301</c:v>
                </c:pt>
                <c:pt idx="12">
                  <c:v>0</c:v>
                </c:pt>
                <c:pt idx="13">
                  <c:v>12.113870381586917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WV_Data2!$AO$3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WV_Data2!$AO$4:$AO$20</c:f>
              <c:numCache>
                <c:ptCount val="17"/>
                <c:pt idx="0">
                  <c:v>25.88661661920787</c:v>
                </c:pt>
                <c:pt idx="1">
                  <c:v>26.98569758028245</c:v>
                </c:pt>
                <c:pt idx="2">
                  <c:v>9.41885655081473</c:v>
                </c:pt>
                <c:pt idx="3">
                  <c:v>29.609159099881566</c:v>
                </c:pt>
                <c:pt idx="4">
                  <c:v>31.033412640943414</c:v>
                </c:pt>
                <c:pt idx="5">
                  <c:v>21.706099413935316</c:v>
                </c:pt>
                <c:pt idx="6">
                  <c:v>45.52179355866621</c:v>
                </c:pt>
                <c:pt idx="7">
                  <c:v>35.19474425152511</c:v>
                </c:pt>
                <c:pt idx="8">
                  <c:v>35.17823639774859</c:v>
                </c:pt>
                <c:pt idx="9">
                  <c:v>33.51580828957658</c:v>
                </c:pt>
                <c:pt idx="10">
                  <c:v>99.29390997352162</c:v>
                </c:pt>
                <c:pt idx="11">
                  <c:v>42.01239365612856</c:v>
                </c:pt>
                <c:pt idx="12">
                  <c:v>112.98274445357437</c:v>
                </c:pt>
                <c:pt idx="13">
                  <c:v>110.75312122432541</c:v>
                </c:pt>
                <c:pt idx="14">
                  <c:v>49.10626595953644</c:v>
                </c:pt>
                <c:pt idx="15">
                  <c:v>88.30455259026688</c:v>
                </c:pt>
                <c:pt idx="16">
                  <c:v>793.8044530493707</c:v>
                </c:pt>
              </c:numCache>
            </c:numRef>
          </c:yVal>
          <c:smooth val="0"/>
        </c:ser>
        <c:axId val="30748226"/>
        <c:axId val="8298579"/>
      </c:scatterChart>
      <c:valAx>
        <c:axId val="3074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298579"/>
        <c:crosses val="autoZero"/>
        <c:crossBetween val="midCat"/>
        <c:dispUnits/>
        <c:majorUnit val="1"/>
      </c:valAx>
      <c:valAx>
        <c:axId val="8298579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748226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WV_Data2!$R$25:$R$41</c:f>
              <c:numCache>
                <c:ptCount val="17"/>
                <c:pt idx="0">
                  <c:v>11.725663716814159</c:v>
                </c:pt>
                <c:pt idx="1">
                  <c:v>10.38781163434903</c:v>
                </c:pt>
                <c:pt idx="2">
                  <c:v>11.756756756756758</c:v>
                </c:pt>
                <c:pt idx="3">
                  <c:v>13.043478260869565</c:v>
                </c:pt>
                <c:pt idx="4">
                  <c:v>11.940298507462686</c:v>
                </c:pt>
                <c:pt idx="5">
                  <c:v>10.436432637571158</c:v>
                </c:pt>
                <c:pt idx="6">
                  <c:v>11.594202898550725</c:v>
                </c:pt>
                <c:pt idx="7">
                  <c:v>11.705685618729097</c:v>
                </c:pt>
                <c:pt idx="8">
                  <c:v>15.572232645403378</c:v>
                </c:pt>
                <c:pt idx="9">
                  <c:v>15.156017830609212</c:v>
                </c:pt>
                <c:pt idx="10">
                  <c:v>11.068702290076336</c:v>
                </c:pt>
                <c:pt idx="11">
                  <c:v>11.978465679676985</c:v>
                </c:pt>
                <c:pt idx="12">
                  <c:v>16.14100185528757</c:v>
                </c:pt>
                <c:pt idx="13">
                  <c:v>14.13551401869159</c:v>
                </c:pt>
                <c:pt idx="14">
                  <c:v>14.363143631436316</c:v>
                </c:pt>
                <c:pt idx="15">
                  <c:v>16.342412451361866</c:v>
                </c:pt>
                <c:pt idx="16">
                  <c:v>13.06772908366534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WV_Data2!$S$24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WV_Data2!$S$25:$S$41</c:f>
              <c:numCache>
                <c:ptCount val="17"/>
                <c:pt idx="0">
                  <c:v>0.22123893805309736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0.16583747927031509</c:v>
                </c:pt>
                <c:pt idx="5">
                  <c:v>0</c:v>
                </c:pt>
                <c:pt idx="6">
                  <c:v>0.14492753623188406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0.13458950201884254</c:v>
                </c:pt>
                <c:pt idx="12">
                  <c:v>0.3710575139146568</c:v>
                </c:pt>
                <c:pt idx="13">
                  <c:v>0</c:v>
                </c:pt>
                <c:pt idx="14">
                  <c:v>0</c:v>
                </c:pt>
                <c:pt idx="15">
                  <c:v>0.07782101167315175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WV_Data2!$T$24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WV_Data2!$T$25:$T$41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0.16583747927031509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0.1485884101040119</c:v>
                </c:pt>
                <c:pt idx="10">
                  <c:v>0.1272264631043257</c:v>
                </c:pt>
                <c:pt idx="11">
                  <c:v>0.13458950201884254</c:v>
                </c:pt>
                <c:pt idx="12">
                  <c:v>0</c:v>
                </c:pt>
                <c:pt idx="13">
                  <c:v>0.11682242990654204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WV_Data2!$U$24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WV_Data2!$U$25:$U$41</c:f>
              <c:numCache>
                <c:ptCount val="17"/>
                <c:pt idx="0">
                  <c:v>0.6637168141592921</c:v>
                </c:pt>
                <c:pt idx="1">
                  <c:v>0.41551246537396125</c:v>
                </c:pt>
                <c:pt idx="2">
                  <c:v>0.13513513513513514</c:v>
                </c:pt>
                <c:pt idx="3">
                  <c:v>0.592885375494071</c:v>
                </c:pt>
                <c:pt idx="4">
                  <c:v>0.4975124378109453</c:v>
                </c:pt>
                <c:pt idx="5">
                  <c:v>0.3795066413662239</c:v>
                </c:pt>
                <c:pt idx="6">
                  <c:v>0.5797101449275363</c:v>
                </c:pt>
                <c:pt idx="7">
                  <c:v>0.5016722408026756</c:v>
                </c:pt>
                <c:pt idx="8">
                  <c:v>0.5628517823639775</c:v>
                </c:pt>
                <c:pt idx="9">
                  <c:v>0.44576523031203563</c:v>
                </c:pt>
                <c:pt idx="10">
                  <c:v>1.1450381679389312</c:v>
                </c:pt>
                <c:pt idx="11">
                  <c:v>0.5383580080753702</c:v>
                </c:pt>
                <c:pt idx="12">
                  <c:v>0.927643784786642</c:v>
                </c:pt>
                <c:pt idx="13">
                  <c:v>1.0514018691588785</c:v>
                </c:pt>
                <c:pt idx="14">
                  <c:v>0.6775067750677507</c:v>
                </c:pt>
                <c:pt idx="15">
                  <c:v>0.7003891050583658</c:v>
                </c:pt>
                <c:pt idx="16">
                  <c:v>6.2151394422310755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WV_Data2!$V$24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WV_Data2!$V$25:$V$41</c:f>
              <c:numCache>
                <c:ptCount val="17"/>
                <c:pt idx="0">
                  <c:v>0</c:v>
                </c:pt>
                <c:pt idx="1">
                  <c:v>0.13850415512465375</c:v>
                </c:pt>
                <c:pt idx="2">
                  <c:v>0.13513513513513514</c:v>
                </c:pt>
                <c:pt idx="3">
                  <c:v>0.3952569169960474</c:v>
                </c:pt>
                <c:pt idx="4">
                  <c:v>0</c:v>
                </c:pt>
                <c:pt idx="5">
                  <c:v>0</c:v>
                </c:pt>
                <c:pt idx="6">
                  <c:v>0.14492753623188406</c:v>
                </c:pt>
                <c:pt idx="7">
                  <c:v>0.16722408026755853</c:v>
                </c:pt>
                <c:pt idx="8">
                  <c:v>0.18761726078799248</c:v>
                </c:pt>
                <c:pt idx="9">
                  <c:v>0.1485884101040119</c:v>
                </c:pt>
                <c:pt idx="10">
                  <c:v>0</c:v>
                </c:pt>
                <c:pt idx="11">
                  <c:v>0.5383580080753702</c:v>
                </c:pt>
                <c:pt idx="12">
                  <c:v>0.0927643784786642</c:v>
                </c:pt>
                <c:pt idx="13">
                  <c:v>0</c:v>
                </c:pt>
                <c:pt idx="14">
                  <c:v>0</c:v>
                </c:pt>
                <c:pt idx="15">
                  <c:v>0.1556420233463035</c:v>
                </c:pt>
                <c:pt idx="16">
                  <c:v>0.0796812749003984</c:v>
                </c:pt>
              </c:numCache>
            </c:numRef>
          </c:yVal>
          <c:smooth val="0"/>
        </c:ser>
        <c:axId val="7578348"/>
        <c:axId val="1096269"/>
      </c:scatterChart>
      <c:valAx>
        <c:axId val="757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96269"/>
        <c:crosses val="autoZero"/>
        <c:crossBetween val="midCat"/>
        <c:dispUnits/>
        <c:majorUnit val="1"/>
      </c:valAx>
      <c:valAx>
        <c:axId val="109626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578348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WEST VIRGINIA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WV_Data2!$D$25:$D$41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WV_Data2!$F$24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WV_Data2!$F$25:$F$41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9</c:v>
                </c:pt>
                <c:pt idx="11">
                  <c:v>4</c:v>
                </c:pt>
                <c:pt idx="12">
                  <c:v>10</c:v>
                </c:pt>
                <c:pt idx="13">
                  <c:v>9</c:v>
                </c:pt>
                <c:pt idx="14">
                  <c:v>5</c:v>
                </c:pt>
                <c:pt idx="15">
                  <c:v>9</c:v>
                </c:pt>
                <c:pt idx="16">
                  <c:v>78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WV_Data2!$G$24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WV_Data2!$G$25:$G$41</c:f>
              <c:numCache>
                <c:ptCount val="17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1">
                  <c:v>4</c:v>
                </c:pt>
                <c:pt idx="12">
                  <c:v>1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axId val="9866422"/>
        <c:axId val="21688935"/>
      </c:scatterChart>
      <c:valAx>
        <c:axId val="986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688935"/>
        <c:crosses val="autoZero"/>
        <c:crossBetween val="midCat"/>
        <c:dispUnits/>
        <c:majorUnit val="1"/>
      </c:valAx>
      <c:valAx>
        <c:axId val="21688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866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WV_Data2!$AM$24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WV_Data2!$AM$25:$AM$41</c:f>
              <c:numCache>
                <c:ptCount val="17"/>
                <c:pt idx="0">
                  <c:v>55.83472920156337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47.64173415912339</c:v>
                </c:pt>
                <c:pt idx="5">
                  <c:v>0</c:v>
                </c:pt>
                <c:pt idx="6">
                  <c:v>43.535045711798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40.600893219650835</c:v>
                </c:pt>
                <c:pt idx="12">
                  <c:v>167.99664006719865</c:v>
                </c:pt>
                <c:pt idx="13">
                  <c:v>0</c:v>
                </c:pt>
                <c:pt idx="14">
                  <c:v>0</c:v>
                </c:pt>
                <c:pt idx="15">
                  <c:v>41.77109440267335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WV_Data2!$AN$24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14.734050390452333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12.626262626262626</c:v>
                </c:pt>
                <c:pt idx="10">
                  <c:v>12.027904738994467</c:v>
                </c:pt>
                <c:pt idx="11">
                  <c:v>12.18769043266301</c:v>
                </c:pt>
                <c:pt idx="12">
                  <c:v>0</c:v>
                </c:pt>
                <c:pt idx="13">
                  <c:v>12.113870381586917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WV_Data2!$AO$24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WV_Data2!$AO$25:$AO$41</c:f>
              <c:numCache>
                <c:ptCount val="17"/>
                <c:pt idx="0">
                  <c:v>25.88661661920787</c:v>
                </c:pt>
                <c:pt idx="1">
                  <c:v>26.98569758028245</c:v>
                </c:pt>
                <c:pt idx="2">
                  <c:v>9.41885655081473</c:v>
                </c:pt>
                <c:pt idx="3">
                  <c:v>29.609159099881566</c:v>
                </c:pt>
                <c:pt idx="4">
                  <c:v>31.033412640943414</c:v>
                </c:pt>
                <c:pt idx="5">
                  <c:v>21.706099413935316</c:v>
                </c:pt>
                <c:pt idx="6">
                  <c:v>45.52179355866621</c:v>
                </c:pt>
                <c:pt idx="7">
                  <c:v>35.19474425152511</c:v>
                </c:pt>
                <c:pt idx="8">
                  <c:v>35.17823639774859</c:v>
                </c:pt>
                <c:pt idx="9">
                  <c:v>33.51580828957658</c:v>
                </c:pt>
                <c:pt idx="10">
                  <c:v>99.29390997352162</c:v>
                </c:pt>
                <c:pt idx="11">
                  <c:v>42.01239365612856</c:v>
                </c:pt>
                <c:pt idx="12">
                  <c:v>102.71158586688578</c:v>
                </c:pt>
                <c:pt idx="13">
                  <c:v>90.61619009262988</c:v>
                </c:pt>
                <c:pt idx="14">
                  <c:v>49.10626595953644</c:v>
                </c:pt>
                <c:pt idx="15">
                  <c:v>88.30455259026688</c:v>
                </c:pt>
                <c:pt idx="16">
                  <c:v>755.082284607938</c:v>
                </c:pt>
              </c:numCache>
            </c:numRef>
          </c:yVal>
          <c:smooth val="0"/>
        </c:ser>
        <c:axId val="60982688"/>
        <c:axId val="11973281"/>
      </c:scatterChart>
      <c:valAx>
        <c:axId val="6098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973281"/>
        <c:crosses val="autoZero"/>
        <c:crossBetween val="midCat"/>
        <c:dispUnits/>
        <c:majorUnit val="1"/>
      </c:valAx>
      <c:valAx>
        <c:axId val="11973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982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WV_Data1!$B$4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WV_Data1!$E$5:$E$21</c:f>
              <c:numCache>
                <c:ptCount val="17"/>
                <c:pt idx="0">
                  <c:v>139</c:v>
                </c:pt>
                <c:pt idx="1">
                  <c:v>225</c:v>
                </c:pt>
                <c:pt idx="2">
                  <c:v>210</c:v>
                </c:pt>
                <c:pt idx="3">
                  <c:v>129</c:v>
                </c:pt>
                <c:pt idx="4">
                  <c:v>177</c:v>
                </c:pt>
                <c:pt idx="5">
                  <c:v>149</c:v>
                </c:pt>
                <c:pt idx="6">
                  <c:v>186</c:v>
                </c:pt>
                <c:pt idx="7">
                  <c:v>153</c:v>
                </c:pt>
                <c:pt idx="8">
                  <c:v>123</c:v>
                </c:pt>
                <c:pt idx="9">
                  <c:v>155</c:v>
                </c:pt>
                <c:pt idx="10">
                  <c:v>151</c:v>
                </c:pt>
                <c:pt idx="11">
                  <c:v>168</c:v>
                </c:pt>
                <c:pt idx="12">
                  <c:v>211</c:v>
                </c:pt>
                <c:pt idx="13">
                  <c:v>170</c:v>
                </c:pt>
                <c:pt idx="14">
                  <c:v>130</c:v>
                </c:pt>
                <c:pt idx="15">
                  <c:v>261</c:v>
                </c:pt>
                <c:pt idx="16">
                  <c:v>257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WV_Data1!$C$4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WV_Data1!$F$5:$F$21</c:f>
              <c:numCache>
                <c:ptCount val="17"/>
                <c:pt idx="0">
                  <c:v>21</c:v>
                </c:pt>
                <c:pt idx="1">
                  <c:v>24</c:v>
                </c:pt>
                <c:pt idx="2">
                  <c:v>32</c:v>
                </c:pt>
                <c:pt idx="3">
                  <c:v>21</c:v>
                </c:pt>
                <c:pt idx="4">
                  <c:v>29</c:v>
                </c:pt>
                <c:pt idx="5">
                  <c:v>19</c:v>
                </c:pt>
                <c:pt idx="6">
                  <c:v>27</c:v>
                </c:pt>
                <c:pt idx="7">
                  <c:v>21</c:v>
                </c:pt>
                <c:pt idx="8">
                  <c:v>22</c:v>
                </c:pt>
                <c:pt idx="9">
                  <c:v>33</c:v>
                </c:pt>
                <c:pt idx="10">
                  <c:v>23</c:v>
                </c:pt>
                <c:pt idx="11">
                  <c:v>19</c:v>
                </c:pt>
                <c:pt idx="12">
                  <c:v>48</c:v>
                </c:pt>
                <c:pt idx="13">
                  <c:v>26</c:v>
                </c:pt>
                <c:pt idx="14">
                  <c:v>17</c:v>
                </c:pt>
                <c:pt idx="15">
                  <c:v>54</c:v>
                </c:pt>
                <c:pt idx="16">
                  <c:v>27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WV_Data1!$D$4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WV_Data1!$G$5:$G$21</c:f>
              <c:numCache>
                <c:ptCount val="17"/>
                <c:pt idx="0">
                  <c:v>160</c:v>
                </c:pt>
                <c:pt idx="1">
                  <c:v>249</c:v>
                </c:pt>
                <c:pt idx="2">
                  <c:v>242</c:v>
                </c:pt>
                <c:pt idx="3">
                  <c:v>150</c:v>
                </c:pt>
                <c:pt idx="4">
                  <c:v>206</c:v>
                </c:pt>
                <c:pt idx="5">
                  <c:v>168</c:v>
                </c:pt>
                <c:pt idx="6">
                  <c:v>213</c:v>
                </c:pt>
                <c:pt idx="7">
                  <c:v>174</c:v>
                </c:pt>
                <c:pt idx="8">
                  <c:v>145</c:v>
                </c:pt>
                <c:pt idx="9">
                  <c:v>188</c:v>
                </c:pt>
                <c:pt idx="10">
                  <c:v>174</c:v>
                </c:pt>
                <c:pt idx="11">
                  <c:v>187</c:v>
                </c:pt>
                <c:pt idx="12">
                  <c:v>259</c:v>
                </c:pt>
                <c:pt idx="13">
                  <c:v>196</c:v>
                </c:pt>
                <c:pt idx="14">
                  <c:v>147</c:v>
                </c:pt>
                <c:pt idx="15">
                  <c:v>315</c:v>
                </c:pt>
                <c:pt idx="16">
                  <c:v>284</c:v>
                </c:pt>
              </c:numCache>
            </c:numRef>
          </c:yVal>
          <c:smooth val="1"/>
        </c:ser>
        <c:axId val="16800244"/>
        <c:axId val="16984469"/>
      </c:scatterChart>
      <c:scatterChart>
        <c:scatterStyle val="lineMarker"/>
        <c:varyColors val="0"/>
        <c:ser>
          <c:idx val="5"/>
          <c:order val="3"/>
          <c:tx>
            <c:strRef>
              <c:f>WV_Data1!$A$23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WV_Data1!$F$28:$F$44</c:f>
              <c:numCache>
                <c:ptCount val="17"/>
                <c:pt idx="0">
                  <c:v>13.125</c:v>
                </c:pt>
                <c:pt idx="1">
                  <c:v>9.63855421686747</c:v>
                </c:pt>
                <c:pt idx="2">
                  <c:v>13.223140495867769</c:v>
                </c:pt>
                <c:pt idx="3">
                  <c:v>14.000000000000002</c:v>
                </c:pt>
                <c:pt idx="4">
                  <c:v>14.077669902912621</c:v>
                </c:pt>
                <c:pt idx="5">
                  <c:v>11.30952380952381</c:v>
                </c:pt>
                <c:pt idx="6">
                  <c:v>12.676056338028168</c:v>
                </c:pt>
                <c:pt idx="7">
                  <c:v>12.068965517241379</c:v>
                </c:pt>
                <c:pt idx="8">
                  <c:v>15.172413793103448</c:v>
                </c:pt>
                <c:pt idx="9">
                  <c:v>17.5531914893617</c:v>
                </c:pt>
                <c:pt idx="10">
                  <c:v>13.218390804597702</c:v>
                </c:pt>
                <c:pt idx="11">
                  <c:v>10.16042780748663</c:v>
                </c:pt>
                <c:pt idx="12">
                  <c:v>18.53281853281853</c:v>
                </c:pt>
                <c:pt idx="13">
                  <c:v>13.26530612244898</c:v>
                </c:pt>
                <c:pt idx="14">
                  <c:v>11.564625850340136</c:v>
                </c:pt>
                <c:pt idx="15">
                  <c:v>17.142857142857142</c:v>
                </c:pt>
                <c:pt idx="16">
                  <c:v>9.507042253521126</c:v>
                </c:pt>
              </c:numCache>
            </c:numRef>
          </c:yVal>
          <c:smooth val="0"/>
        </c:ser>
        <c:axId val="18642494"/>
        <c:axId val="33564719"/>
      </c:scatterChart>
      <c:valAx>
        <c:axId val="16800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984469"/>
        <c:crossesAt val="0"/>
        <c:crossBetween val="midCat"/>
        <c:dispUnits/>
        <c:majorUnit val="1"/>
      </c:valAx>
      <c:valAx>
        <c:axId val="1698446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800244"/>
        <c:crosses val="autoZero"/>
        <c:crossBetween val="midCat"/>
        <c:dispUnits/>
        <c:majorUnit val="50"/>
      </c:valAx>
      <c:valAx>
        <c:axId val="18642494"/>
        <c:scaling>
          <c:orientation val="minMax"/>
        </c:scaling>
        <c:axPos val="b"/>
        <c:delete val="1"/>
        <c:majorTickMark val="in"/>
        <c:minorTickMark val="none"/>
        <c:tickLblPos val="nextTo"/>
        <c:crossAx val="33564719"/>
        <c:crosses val="max"/>
        <c:crossBetween val="midCat"/>
        <c:dispUnits/>
      </c:valAx>
      <c:valAx>
        <c:axId val="33564719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6424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WV_Data3!$L$23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WV_Data3!$L$24:$L$40</c:f>
              <c:numCache>
                <c:ptCount val="17"/>
                <c:pt idx="0">
                  <c:v>7.465247660933822</c:v>
                </c:pt>
                <c:pt idx="1">
                  <c:v>12.189261856224135</c:v>
                </c:pt>
                <c:pt idx="2">
                  <c:v>11.497751915744475</c:v>
                </c:pt>
                <c:pt idx="3">
                  <c:v>7.153571656329109</c:v>
                </c:pt>
                <c:pt idx="4">
                  <c:v>9.943652635067949</c:v>
                </c:pt>
                <c:pt idx="5">
                  <c:v>8.493774462355479</c:v>
                </c:pt>
                <c:pt idx="6">
                  <c:v>10.74020201973541</c:v>
                </c:pt>
                <c:pt idx="7">
                  <c:v>8.904683223169403</c:v>
                </c:pt>
                <c:pt idx="8">
                  <c:v>7.136205801213156</c:v>
                </c:pt>
                <c:pt idx="9">
                  <c:v>8.958470841044361</c:v>
                </c:pt>
                <c:pt idx="10">
                  <c:v>8.679592553484397</c:v>
                </c:pt>
                <c:pt idx="11">
                  <c:v>9.647282710748623</c:v>
                </c:pt>
                <c:pt idx="12">
                  <c:v>12.104426204304357</c:v>
                </c:pt>
                <c:pt idx="13">
                  <c:v>9.762798454491577</c:v>
                </c:pt>
                <c:pt idx="14">
                  <c:v>7.481011179508015</c:v>
                </c:pt>
                <c:pt idx="15">
                  <c:v>15.053257386477675</c:v>
                </c:pt>
                <c:pt idx="16">
                  <c:v>14.852546576025677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WV_Data1!$C$4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WV_Data3!$M$24:$M$40</c:f>
              <c:numCache>
                <c:ptCount val="17"/>
                <c:pt idx="0">
                  <c:v>33.06774163071206</c:v>
                </c:pt>
                <c:pt idx="1">
                  <c:v>38.41290673666352</c:v>
                </c:pt>
                <c:pt idx="2">
                  <c:v>52.22187770289016</c:v>
                </c:pt>
                <c:pt idx="3">
                  <c:v>34.8825620411282</c:v>
                </c:pt>
                <c:pt idx="4">
                  <c:v>49.15420861724126</c:v>
                </c:pt>
                <c:pt idx="5">
                  <c:v>32.96493571837535</c:v>
                </c:pt>
                <c:pt idx="6">
                  <c:v>47.77492701052818</c:v>
                </c:pt>
                <c:pt idx="7">
                  <c:v>37.45986443096682</c:v>
                </c:pt>
                <c:pt idx="8">
                  <c:v>39.29413445738373</c:v>
                </c:pt>
                <c:pt idx="9">
                  <c:v>59.01498622983655</c:v>
                </c:pt>
                <c:pt idx="10">
                  <c:v>40.674129485207</c:v>
                </c:pt>
                <c:pt idx="11">
                  <c:v>33.404831393508914</c:v>
                </c:pt>
                <c:pt idx="12">
                  <c:v>83.98362319347727</c:v>
                </c:pt>
                <c:pt idx="13">
                  <c:v>45.519004184246924</c:v>
                </c:pt>
                <c:pt idx="14">
                  <c:v>29.799467115411584</c:v>
                </c:pt>
                <c:pt idx="15">
                  <c:v>94.9801245294966</c:v>
                </c:pt>
                <c:pt idx="16">
                  <c:v>48.605735476786265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WV_Data1!$D$4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WV_Data3!$N$24:$N$40</c:f>
              <c:numCache>
                <c:ptCount val="17"/>
                <c:pt idx="0">
                  <c:v>8.309672406746</c:v>
                </c:pt>
                <c:pt idx="1">
                  <c:v>13.047811583312635</c:v>
                </c:pt>
                <c:pt idx="2">
                  <c:v>12.819691045445804</c:v>
                </c:pt>
                <c:pt idx="3">
                  <c:v>8.049382424549114</c:v>
                </c:pt>
                <c:pt idx="4">
                  <c:v>11.201569524770694</c:v>
                </c:pt>
                <c:pt idx="5">
                  <c:v>9.272224224458471</c:v>
                </c:pt>
                <c:pt idx="6">
                  <c:v>11.910580062024486</c:v>
                </c:pt>
                <c:pt idx="7">
                  <c:v>9.806921996080613</c:v>
                </c:pt>
                <c:pt idx="8">
                  <c:v>8.147930453761056</c:v>
                </c:pt>
                <c:pt idx="9">
                  <c:v>10.525585009775357</c:v>
                </c:pt>
                <c:pt idx="10">
                  <c:v>9.686793671294803</c:v>
                </c:pt>
                <c:pt idx="11">
                  <c:v>10.39870411015731</c:v>
                </c:pt>
                <c:pt idx="12">
                  <c:v>14.386347300865735</c:v>
                </c:pt>
                <c:pt idx="13">
                  <c:v>10.898437130752887</c:v>
                </c:pt>
                <c:pt idx="14">
                  <c:v>8.19041431795857</c:v>
                </c:pt>
                <c:pt idx="15">
                  <c:v>17.590905892562567</c:v>
                </c:pt>
                <c:pt idx="16">
                  <c:v>15.902417391421206</c:v>
                </c:pt>
              </c:numCache>
            </c:numRef>
          </c:yVal>
          <c:smooth val="1"/>
        </c:ser>
        <c:axId val="33647016"/>
        <c:axId val="34387689"/>
      </c:scatterChart>
      <c:valAx>
        <c:axId val="33647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387689"/>
        <c:crossesAt val="0"/>
        <c:crossBetween val="midCat"/>
        <c:dispUnits/>
        <c:majorUnit val="1"/>
      </c:valAx>
      <c:valAx>
        <c:axId val="34387689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647016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WV_Data1!$B$4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WV_Data1!$H$5:$H$21</c:f>
              <c:numCache>
                <c:ptCount val="17"/>
                <c:pt idx="0">
                  <c:v>112</c:v>
                </c:pt>
                <c:pt idx="1">
                  <c:v>183</c:v>
                </c:pt>
                <c:pt idx="2">
                  <c:v>158</c:v>
                </c:pt>
                <c:pt idx="3">
                  <c:v>90</c:v>
                </c:pt>
                <c:pt idx="4">
                  <c:v>114</c:v>
                </c:pt>
                <c:pt idx="5">
                  <c:v>91</c:v>
                </c:pt>
                <c:pt idx="6">
                  <c:v>135</c:v>
                </c:pt>
                <c:pt idx="7">
                  <c:v>132</c:v>
                </c:pt>
                <c:pt idx="8">
                  <c:v>119</c:v>
                </c:pt>
                <c:pt idx="9">
                  <c:v>123</c:v>
                </c:pt>
                <c:pt idx="10">
                  <c:v>156</c:v>
                </c:pt>
                <c:pt idx="11">
                  <c:v>130</c:v>
                </c:pt>
                <c:pt idx="12">
                  <c:v>155</c:v>
                </c:pt>
                <c:pt idx="13">
                  <c:v>123</c:v>
                </c:pt>
                <c:pt idx="14">
                  <c:v>112</c:v>
                </c:pt>
                <c:pt idx="15">
                  <c:v>173</c:v>
                </c:pt>
                <c:pt idx="16">
                  <c:v>165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WV_Data1!$C$4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WV_Data1!$I$5:$I$21</c:f>
              <c:numCache>
                <c:ptCount val="17"/>
                <c:pt idx="0">
                  <c:v>19</c:v>
                </c:pt>
                <c:pt idx="1">
                  <c:v>22</c:v>
                </c:pt>
                <c:pt idx="2">
                  <c:v>21</c:v>
                </c:pt>
                <c:pt idx="3">
                  <c:v>19</c:v>
                </c:pt>
                <c:pt idx="4">
                  <c:v>13</c:v>
                </c:pt>
                <c:pt idx="5">
                  <c:v>11</c:v>
                </c:pt>
                <c:pt idx="6">
                  <c:v>18</c:v>
                </c:pt>
                <c:pt idx="7">
                  <c:v>10</c:v>
                </c:pt>
                <c:pt idx="8">
                  <c:v>12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20</c:v>
                </c:pt>
                <c:pt idx="13">
                  <c:v>13</c:v>
                </c:pt>
                <c:pt idx="14">
                  <c:v>10</c:v>
                </c:pt>
                <c:pt idx="15">
                  <c:v>16</c:v>
                </c:pt>
                <c:pt idx="16">
                  <c:v>23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WV_Data1!$D$4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WV_Data1!$J$5:$J$21</c:f>
              <c:numCache>
                <c:ptCount val="17"/>
                <c:pt idx="0">
                  <c:v>131</c:v>
                </c:pt>
                <c:pt idx="1">
                  <c:v>205</c:v>
                </c:pt>
                <c:pt idx="2">
                  <c:v>179</c:v>
                </c:pt>
                <c:pt idx="3">
                  <c:v>109</c:v>
                </c:pt>
                <c:pt idx="4">
                  <c:v>127</c:v>
                </c:pt>
                <c:pt idx="5">
                  <c:v>102</c:v>
                </c:pt>
                <c:pt idx="6">
                  <c:v>153</c:v>
                </c:pt>
                <c:pt idx="7">
                  <c:v>142</c:v>
                </c:pt>
                <c:pt idx="8">
                  <c:v>131</c:v>
                </c:pt>
                <c:pt idx="9">
                  <c:v>138</c:v>
                </c:pt>
                <c:pt idx="10">
                  <c:v>172</c:v>
                </c:pt>
                <c:pt idx="11">
                  <c:v>146</c:v>
                </c:pt>
                <c:pt idx="12">
                  <c:v>175</c:v>
                </c:pt>
                <c:pt idx="13">
                  <c:v>136</c:v>
                </c:pt>
                <c:pt idx="14">
                  <c:v>122</c:v>
                </c:pt>
                <c:pt idx="15">
                  <c:v>189</c:v>
                </c:pt>
                <c:pt idx="16">
                  <c:v>188</c:v>
                </c:pt>
              </c:numCache>
            </c:numRef>
          </c:yVal>
          <c:smooth val="1"/>
        </c:ser>
        <c:axId val="41053746"/>
        <c:axId val="33939395"/>
      </c:scatterChart>
      <c:scatterChart>
        <c:scatterStyle val="lineMarker"/>
        <c:varyColors val="0"/>
        <c:ser>
          <c:idx val="5"/>
          <c:order val="3"/>
          <c:tx>
            <c:strRef>
              <c:f>WV_Data1!$A$23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WV_Data1!$I$28:$I$44</c:f>
              <c:numCache>
                <c:ptCount val="17"/>
                <c:pt idx="0">
                  <c:v>14.50381679389313</c:v>
                </c:pt>
                <c:pt idx="1">
                  <c:v>10.731707317073171</c:v>
                </c:pt>
                <c:pt idx="2">
                  <c:v>11.731843575418994</c:v>
                </c:pt>
                <c:pt idx="3">
                  <c:v>17.431192660550458</c:v>
                </c:pt>
                <c:pt idx="4">
                  <c:v>10.236220472440944</c:v>
                </c:pt>
                <c:pt idx="5">
                  <c:v>10.784313725490197</c:v>
                </c:pt>
                <c:pt idx="6">
                  <c:v>11.76470588235294</c:v>
                </c:pt>
                <c:pt idx="7">
                  <c:v>7.042253521126761</c:v>
                </c:pt>
                <c:pt idx="8">
                  <c:v>9.16030534351145</c:v>
                </c:pt>
                <c:pt idx="9">
                  <c:v>10.869565217391305</c:v>
                </c:pt>
                <c:pt idx="10">
                  <c:v>9.30232558139535</c:v>
                </c:pt>
                <c:pt idx="11">
                  <c:v>10.95890410958904</c:v>
                </c:pt>
                <c:pt idx="12">
                  <c:v>11.428571428571429</c:v>
                </c:pt>
                <c:pt idx="13">
                  <c:v>9.558823529411764</c:v>
                </c:pt>
                <c:pt idx="14">
                  <c:v>8.19672131147541</c:v>
                </c:pt>
                <c:pt idx="15">
                  <c:v>8.465608465608465</c:v>
                </c:pt>
                <c:pt idx="16">
                  <c:v>12.23404255319149</c:v>
                </c:pt>
              </c:numCache>
            </c:numRef>
          </c:yVal>
          <c:smooth val="0"/>
        </c:ser>
        <c:axId val="37019100"/>
        <c:axId val="64736445"/>
      </c:scatterChart>
      <c:valAx>
        <c:axId val="41053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939395"/>
        <c:crossesAt val="0"/>
        <c:crossBetween val="midCat"/>
        <c:dispUnits/>
        <c:majorUnit val="1"/>
      </c:valAx>
      <c:valAx>
        <c:axId val="3393939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053746"/>
        <c:crosses val="autoZero"/>
        <c:crossBetween val="midCat"/>
        <c:dispUnits/>
        <c:majorUnit val="50"/>
      </c:valAx>
      <c:valAx>
        <c:axId val="37019100"/>
        <c:scaling>
          <c:orientation val="minMax"/>
        </c:scaling>
        <c:axPos val="b"/>
        <c:delete val="1"/>
        <c:majorTickMark val="in"/>
        <c:minorTickMark val="none"/>
        <c:tickLblPos val="nextTo"/>
        <c:crossAx val="64736445"/>
        <c:crosses val="max"/>
        <c:crossBetween val="midCat"/>
        <c:dispUnits/>
      </c:valAx>
      <c:valAx>
        <c:axId val="64736445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019100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WV_Data3!$L$43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WV_Data3!$L$44:$L$60</c:f>
              <c:numCache>
                <c:ptCount val="17"/>
                <c:pt idx="0">
                  <c:v>6.015163582910705</c:v>
                </c:pt>
                <c:pt idx="1">
                  <c:v>9.91393297639563</c:v>
                </c:pt>
                <c:pt idx="2">
                  <c:v>8.650689536607747</c:v>
                </c:pt>
                <c:pt idx="3">
                  <c:v>4.990863946276122</c:v>
                </c:pt>
                <c:pt idx="4">
                  <c:v>6.40438644292512</c:v>
                </c:pt>
                <c:pt idx="5">
                  <c:v>5.187472993787574</c:v>
                </c:pt>
                <c:pt idx="6">
                  <c:v>7.795307917549894</c:v>
                </c:pt>
                <c:pt idx="7">
                  <c:v>7.682471800381447</c:v>
                </c:pt>
                <c:pt idx="8">
                  <c:v>6.904134067840369</c:v>
                </c:pt>
                <c:pt idx="9">
                  <c:v>7.108980086764236</c:v>
                </c:pt>
                <c:pt idx="10">
                  <c:v>8.966996280420966</c:v>
                </c:pt>
                <c:pt idx="11">
                  <c:v>7.465159240460244</c:v>
                </c:pt>
                <c:pt idx="12">
                  <c:v>8.89187706951268</c:v>
                </c:pt>
                <c:pt idx="13">
                  <c:v>7.06367182295567</c:v>
                </c:pt>
                <c:pt idx="14">
                  <c:v>6.445178862345366</c:v>
                </c:pt>
                <c:pt idx="15">
                  <c:v>9.977829608661448</c:v>
                </c:pt>
                <c:pt idx="16">
                  <c:v>9.535681653868625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WV_Data3!$M$43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WV_Data3!$M$44:$M$60</c:f>
              <c:numCache>
                <c:ptCount val="17"/>
                <c:pt idx="0">
                  <c:v>29.918432903977575</c:v>
                </c:pt>
                <c:pt idx="1">
                  <c:v>35.211831175274895</c:v>
                </c:pt>
                <c:pt idx="2">
                  <c:v>34.27060724252166</c:v>
                </c:pt>
                <c:pt idx="3">
                  <c:v>31.56041327530647</c:v>
                </c:pt>
                <c:pt idx="4">
                  <c:v>22.0346452422116</c:v>
                </c:pt>
                <c:pt idx="5">
                  <c:v>19.08496278432257</c:v>
                </c:pt>
                <c:pt idx="6">
                  <c:v>31.849951340352117</c:v>
                </c:pt>
                <c:pt idx="7">
                  <c:v>17.83803068141277</c:v>
                </c:pt>
                <c:pt idx="8">
                  <c:v>21.433164249482033</c:v>
                </c:pt>
                <c:pt idx="9">
                  <c:v>26.824993740834792</c:v>
                </c:pt>
                <c:pt idx="10">
                  <c:v>28.295046598404866</c:v>
                </c:pt>
                <c:pt idx="11">
                  <c:v>28.130384331375925</c:v>
                </c:pt>
                <c:pt idx="12">
                  <c:v>34.99317633061553</c:v>
                </c:pt>
                <c:pt idx="13">
                  <c:v>22.759502092123462</c:v>
                </c:pt>
                <c:pt idx="14">
                  <c:v>17.529098303183282</c:v>
                </c:pt>
                <c:pt idx="15">
                  <c:v>28.14225911985085</c:v>
                </c:pt>
                <c:pt idx="16">
                  <c:v>41.40488577652163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WV_Data3!$N$43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WV_Data3!$N$44:$N$60</c:f>
              <c:numCache>
                <c:ptCount val="17"/>
                <c:pt idx="0">
                  <c:v>6.803544283023287</c:v>
                </c:pt>
                <c:pt idx="1">
                  <c:v>10.742174195096748</c:v>
                </c:pt>
                <c:pt idx="2">
                  <c:v>9.482333459234708</c:v>
                </c:pt>
                <c:pt idx="3">
                  <c:v>5.849217895172356</c:v>
                </c:pt>
                <c:pt idx="4">
                  <c:v>6.905821988572224</c:v>
                </c:pt>
                <c:pt idx="5">
                  <c:v>5.629564707706929</c:v>
                </c:pt>
                <c:pt idx="6">
                  <c:v>8.555487086806322</c:v>
                </c:pt>
                <c:pt idx="7">
                  <c:v>8.003350134732454</c:v>
                </c:pt>
                <c:pt idx="8">
                  <c:v>7.361233720294472</c:v>
                </c:pt>
                <c:pt idx="9">
                  <c:v>7.72622729440957</c:v>
                </c:pt>
                <c:pt idx="10">
                  <c:v>9.575451215302907</c:v>
                </c:pt>
                <c:pt idx="11">
                  <c:v>8.118774331994478</c:v>
                </c:pt>
                <c:pt idx="12">
                  <c:v>9.720504933017388</c:v>
                </c:pt>
                <c:pt idx="13">
                  <c:v>7.562180866236697</c:v>
                </c:pt>
                <c:pt idx="14">
                  <c:v>6.797486712863575</c:v>
                </c:pt>
                <c:pt idx="15">
                  <c:v>10.554543535537539</c:v>
                </c:pt>
                <c:pt idx="16">
                  <c:v>10.526952357701362</c:v>
                </c:pt>
              </c:numCache>
            </c:numRef>
          </c:yVal>
          <c:smooth val="1"/>
        </c:ser>
        <c:axId val="45757094"/>
        <c:axId val="9160663"/>
      </c:scatterChart>
      <c:valAx>
        <c:axId val="45757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160663"/>
        <c:crossesAt val="0"/>
        <c:crossBetween val="midCat"/>
        <c:dispUnits/>
        <c:majorUnit val="1"/>
      </c:valAx>
      <c:valAx>
        <c:axId val="916066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575709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WEST VIRGINIA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WV_Data1!$B$4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WV_Data1!$K$5:$K$21</c:f>
              <c:numCache>
                <c:ptCount val="17"/>
                <c:pt idx="0">
                  <c:v>43</c:v>
                </c:pt>
                <c:pt idx="1">
                  <c:v>56</c:v>
                </c:pt>
                <c:pt idx="2">
                  <c:v>55</c:v>
                </c:pt>
                <c:pt idx="3">
                  <c:v>50</c:v>
                </c:pt>
                <c:pt idx="4">
                  <c:v>32</c:v>
                </c:pt>
                <c:pt idx="5">
                  <c:v>49</c:v>
                </c:pt>
                <c:pt idx="6">
                  <c:v>40</c:v>
                </c:pt>
                <c:pt idx="7">
                  <c:v>37</c:v>
                </c:pt>
                <c:pt idx="8">
                  <c:v>31</c:v>
                </c:pt>
                <c:pt idx="9">
                  <c:v>58</c:v>
                </c:pt>
                <c:pt idx="10">
                  <c:v>76</c:v>
                </c:pt>
                <c:pt idx="11">
                  <c:v>51</c:v>
                </c:pt>
                <c:pt idx="12">
                  <c:v>68</c:v>
                </c:pt>
                <c:pt idx="13">
                  <c:v>70</c:v>
                </c:pt>
                <c:pt idx="14">
                  <c:v>84</c:v>
                </c:pt>
                <c:pt idx="15">
                  <c:v>118</c:v>
                </c:pt>
                <c:pt idx="16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WV_Data1!$C$4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WV_Data1!$L$5:$L$21</c:f>
              <c:numCache>
                <c:ptCount val="17"/>
                <c:pt idx="0">
                  <c:v>3</c:v>
                </c:pt>
                <c:pt idx="1">
                  <c:v>6</c:v>
                </c:pt>
                <c:pt idx="2">
                  <c:v>11</c:v>
                </c:pt>
                <c:pt idx="3">
                  <c:v>7</c:v>
                </c:pt>
                <c:pt idx="4">
                  <c:v>8</c:v>
                </c:pt>
                <c:pt idx="5">
                  <c:v>4</c:v>
                </c:pt>
                <c:pt idx="6">
                  <c:v>10</c:v>
                </c:pt>
                <c:pt idx="7">
                  <c:v>16</c:v>
                </c:pt>
                <c:pt idx="8">
                  <c:v>17</c:v>
                </c:pt>
                <c:pt idx="9">
                  <c:v>22</c:v>
                </c:pt>
                <c:pt idx="10">
                  <c:v>17</c:v>
                </c:pt>
                <c:pt idx="11">
                  <c:v>27</c:v>
                </c:pt>
                <c:pt idx="12">
                  <c:v>57</c:v>
                </c:pt>
                <c:pt idx="13">
                  <c:v>54</c:v>
                </c:pt>
                <c:pt idx="14">
                  <c:v>46</c:v>
                </c:pt>
                <c:pt idx="15">
                  <c:v>69</c:v>
                </c:pt>
                <c:pt idx="16">
                  <c:v>62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WV_Data1!$D$4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WV_Data1!$M$5:$M$21</c:f>
              <c:numCache>
                <c:ptCount val="17"/>
                <c:pt idx="0">
                  <c:v>46</c:v>
                </c:pt>
                <c:pt idx="1">
                  <c:v>62</c:v>
                </c:pt>
                <c:pt idx="2">
                  <c:v>66</c:v>
                </c:pt>
                <c:pt idx="3">
                  <c:v>57</c:v>
                </c:pt>
                <c:pt idx="4">
                  <c:v>40</c:v>
                </c:pt>
                <c:pt idx="5">
                  <c:v>53</c:v>
                </c:pt>
                <c:pt idx="6">
                  <c:v>50</c:v>
                </c:pt>
                <c:pt idx="7">
                  <c:v>53</c:v>
                </c:pt>
                <c:pt idx="8">
                  <c:v>48</c:v>
                </c:pt>
                <c:pt idx="9">
                  <c:v>80</c:v>
                </c:pt>
                <c:pt idx="10">
                  <c:v>93</c:v>
                </c:pt>
                <c:pt idx="11">
                  <c:v>78</c:v>
                </c:pt>
                <c:pt idx="12">
                  <c:v>125</c:v>
                </c:pt>
                <c:pt idx="13">
                  <c:v>124</c:v>
                </c:pt>
                <c:pt idx="14">
                  <c:v>130</c:v>
                </c:pt>
                <c:pt idx="15">
                  <c:v>187</c:v>
                </c:pt>
                <c:pt idx="16">
                  <c:v>162</c:v>
                </c:pt>
              </c:numCache>
            </c:numRef>
          </c:yVal>
          <c:smooth val="1"/>
        </c:ser>
        <c:axId val="15337104"/>
        <c:axId val="3816209"/>
      </c:scatterChart>
      <c:scatterChart>
        <c:scatterStyle val="lineMarker"/>
        <c:varyColors val="0"/>
        <c:ser>
          <c:idx val="5"/>
          <c:order val="3"/>
          <c:tx>
            <c:strRef>
              <c:f>WV_Data1!$A$23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WV_Data1!$A$5:$A$21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WV_Data1!$L$28:$L$44</c:f>
              <c:numCache>
                <c:ptCount val="17"/>
                <c:pt idx="0">
                  <c:v>6.521739130434782</c:v>
                </c:pt>
                <c:pt idx="1">
                  <c:v>9.67741935483871</c:v>
                </c:pt>
                <c:pt idx="2">
                  <c:v>16.666666666666664</c:v>
                </c:pt>
                <c:pt idx="3">
                  <c:v>12.280701754385964</c:v>
                </c:pt>
                <c:pt idx="4">
                  <c:v>20</c:v>
                </c:pt>
                <c:pt idx="5">
                  <c:v>7.547169811320755</c:v>
                </c:pt>
                <c:pt idx="6">
                  <c:v>20</c:v>
                </c:pt>
                <c:pt idx="7">
                  <c:v>30.18867924528302</c:v>
                </c:pt>
                <c:pt idx="8">
                  <c:v>35.41666666666667</c:v>
                </c:pt>
                <c:pt idx="9">
                  <c:v>27.500000000000004</c:v>
                </c:pt>
                <c:pt idx="10">
                  <c:v>18.27956989247312</c:v>
                </c:pt>
                <c:pt idx="11">
                  <c:v>34.61538461538461</c:v>
                </c:pt>
                <c:pt idx="12">
                  <c:v>45.6</c:v>
                </c:pt>
                <c:pt idx="13">
                  <c:v>43.54838709677419</c:v>
                </c:pt>
                <c:pt idx="14">
                  <c:v>35.38461538461539</c:v>
                </c:pt>
                <c:pt idx="15">
                  <c:v>36.898395721925134</c:v>
                </c:pt>
                <c:pt idx="16">
                  <c:v>38.2716049382716</c:v>
                </c:pt>
              </c:numCache>
            </c:numRef>
          </c:yVal>
          <c:smooth val="0"/>
        </c:ser>
        <c:axId val="34345882"/>
        <c:axId val="40677483"/>
      </c:scatterChart>
      <c:valAx>
        <c:axId val="1533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16209"/>
        <c:crossesAt val="0"/>
        <c:crossBetween val="midCat"/>
        <c:dispUnits/>
        <c:majorUnit val="1"/>
      </c:valAx>
      <c:valAx>
        <c:axId val="3816209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337104"/>
        <c:crosses val="autoZero"/>
        <c:crossBetween val="midCat"/>
        <c:dispUnits/>
        <c:majorUnit val="25"/>
      </c:valAx>
      <c:valAx>
        <c:axId val="34345882"/>
        <c:scaling>
          <c:orientation val="minMax"/>
        </c:scaling>
        <c:axPos val="b"/>
        <c:delete val="1"/>
        <c:majorTickMark val="in"/>
        <c:minorTickMark val="none"/>
        <c:tickLblPos val="nextTo"/>
        <c:crossAx val="40677483"/>
        <c:crosses val="max"/>
        <c:crossBetween val="midCat"/>
        <c:dispUnits/>
      </c:valAx>
      <c:valAx>
        <c:axId val="40677483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34588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72">
      <selection activeCell="G110" sqref="G110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31</v>
      </c>
    </row>
    <row r="2" ht="12.75">
      <c r="A2" s="4" t="str">
        <f>CONCATENATE("New Admissions by Race (BW Only) x Offense: ",$A$1)</f>
        <v>New Admissions by Race (BW Only) x Offense: WEST VIRGINIA</v>
      </c>
    </row>
    <row r="3" spans="2:19" s="4" customFormat="1" ht="12.75">
      <c r="B3" s="30" t="s">
        <v>85</v>
      </c>
      <c r="C3" s="30"/>
      <c r="D3" s="30"/>
      <c r="E3" s="30" t="s">
        <v>86</v>
      </c>
      <c r="F3" s="30"/>
      <c r="G3" s="30"/>
      <c r="H3" s="30" t="s">
        <v>87</v>
      </c>
      <c r="I3" s="30"/>
      <c r="J3" s="30"/>
      <c r="K3" s="30" t="s">
        <v>88</v>
      </c>
      <c r="L3" s="30"/>
      <c r="M3" s="30"/>
      <c r="N3" s="30" t="s">
        <v>89</v>
      </c>
      <c r="O3" s="30"/>
      <c r="P3" s="30"/>
      <c r="Q3" s="30" t="s">
        <v>90</v>
      </c>
      <c r="R3" s="30"/>
      <c r="S3" s="30"/>
    </row>
    <row r="4" spans="1:19" s="12" customFormat="1" ht="12.75">
      <c r="A4" s="15" t="s">
        <v>96</v>
      </c>
      <c r="B4" s="16" t="s">
        <v>82</v>
      </c>
      <c r="C4" s="16" t="s">
        <v>83</v>
      </c>
      <c r="D4" s="17" t="s">
        <v>102</v>
      </c>
      <c r="E4" s="16" t="s">
        <v>82</v>
      </c>
      <c r="F4" s="16" t="s">
        <v>83</v>
      </c>
      <c r="G4" s="17" t="s">
        <v>102</v>
      </c>
      <c r="H4" s="16" t="s">
        <v>82</v>
      </c>
      <c r="I4" s="16" t="s">
        <v>83</v>
      </c>
      <c r="J4" s="17" t="s">
        <v>102</v>
      </c>
      <c r="K4" s="16" t="s">
        <v>82</v>
      </c>
      <c r="L4" s="16" t="s">
        <v>83</v>
      </c>
      <c r="M4" s="17" t="s">
        <v>102</v>
      </c>
      <c r="N4" s="16" t="s">
        <v>82</v>
      </c>
      <c r="O4" s="16" t="s">
        <v>83</v>
      </c>
      <c r="P4" s="17" t="s">
        <v>102</v>
      </c>
      <c r="Q4" s="16" t="s">
        <v>82</v>
      </c>
      <c r="R4" s="16" t="s">
        <v>83</v>
      </c>
      <c r="S4" s="17" t="s">
        <v>102</v>
      </c>
    </row>
    <row r="5" spans="1:19" ht="12.75">
      <c r="A5" s="9">
        <v>1983</v>
      </c>
      <c r="B5" s="8">
        <v>68</v>
      </c>
      <c r="C5" s="8">
        <v>7</v>
      </c>
      <c r="D5" s="10">
        <v>75</v>
      </c>
      <c r="E5">
        <v>139</v>
      </c>
      <c r="F5">
        <v>21</v>
      </c>
      <c r="G5" s="10">
        <v>160</v>
      </c>
      <c r="H5">
        <v>112</v>
      </c>
      <c r="I5">
        <v>19</v>
      </c>
      <c r="J5" s="10">
        <v>131</v>
      </c>
      <c r="K5">
        <v>43</v>
      </c>
      <c r="L5">
        <v>3</v>
      </c>
      <c r="M5" s="10">
        <v>46</v>
      </c>
      <c r="N5">
        <v>33</v>
      </c>
      <c r="O5">
        <v>3</v>
      </c>
      <c r="P5" s="10">
        <v>36</v>
      </c>
      <c r="Q5">
        <v>395</v>
      </c>
      <c r="R5">
        <v>53</v>
      </c>
      <c r="S5" s="10">
        <v>448</v>
      </c>
    </row>
    <row r="6" spans="1:19" ht="12.75">
      <c r="A6" s="9">
        <v>1984</v>
      </c>
      <c r="B6" s="8">
        <v>120</v>
      </c>
      <c r="C6" s="8">
        <v>18</v>
      </c>
      <c r="D6" s="10">
        <v>138</v>
      </c>
      <c r="E6">
        <v>225</v>
      </c>
      <c r="F6">
        <v>24</v>
      </c>
      <c r="G6" s="10">
        <v>249</v>
      </c>
      <c r="H6">
        <v>183</v>
      </c>
      <c r="I6">
        <v>22</v>
      </c>
      <c r="J6" s="10">
        <v>205</v>
      </c>
      <c r="K6">
        <v>56</v>
      </c>
      <c r="L6">
        <v>6</v>
      </c>
      <c r="M6" s="10">
        <v>62</v>
      </c>
      <c r="N6">
        <v>59</v>
      </c>
      <c r="O6">
        <v>5</v>
      </c>
      <c r="P6" s="10">
        <v>64</v>
      </c>
      <c r="Q6">
        <v>643</v>
      </c>
      <c r="R6">
        <v>75</v>
      </c>
      <c r="S6" s="10">
        <v>718</v>
      </c>
    </row>
    <row r="7" spans="1:19" ht="12.75">
      <c r="A7" s="9">
        <v>1985</v>
      </c>
      <c r="B7" s="8">
        <v>153</v>
      </c>
      <c r="C7" s="8">
        <v>18</v>
      </c>
      <c r="D7" s="10">
        <v>171</v>
      </c>
      <c r="E7">
        <v>210</v>
      </c>
      <c r="F7">
        <v>32</v>
      </c>
      <c r="G7" s="10">
        <v>242</v>
      </c>
      <c r="H7">
        <v>158</v>
      </c>
      <c r="I7">
        <v>21</v>
      </c>
      <c r="J7" s="10">
        <v>179</v>
      </c>
      <c r="K7">
        <v>55</v>
      </c>
      <c r="L7">
        <v>11</v>
      </c>
      <c r="M7" s="10">
        <v>66</v>
      </c>
      <c r="N7">
        <v>75</v>
      </c>
      <c r="O7">
        <v>5</v>
      </c>
      <c r="P7" s="10">
        <v>80</v>
      </c>
      <c r="Q7">
        <v>651</v>
      </c>
      <c r="R7">
        <v>87</v>
      </c>
      <c r="S7" s="10">
        <v>738</v>
      </c>
    </row>
    <row r="8" spans="1:19" ht="12.75">
      <c r="A8" s="9">
        <v>1986</v>
      </c>
      <c r="B8" s="8">
        <v>112</v>
      </c>
      <c r="C8" s="8">
        <v>12</v>
      </c>
      <c r="D8" s="10">
        <v>124</v>
      </c>
      <c r="E8">
        <v>129</v>
      </c>
      <c r="F8">
        <v>21</v>
      </c>
      <c r="G8" s="10">
        <v>150</v>
      </c>
      <c r="H8">
        <v>90</v>
      </c>
      <c r="I8">
        <v>19</v>
      </c>
      <c r="J8" s="10">
        <v>109</v>
      </c>
      <c r="K8">
        <v>50</v>
      </c>
      <c r="L8">
        <v>7</v>
      </c>
      <c r="M8" s="10">
        <v>57</v>
      </c>
      <c r="N8">
        <v>54</v>
      </c>
      <c r="O8">
        <v>7</v>
      </c>
      <c r="P8" s="10">
        <v>61</v>
      </c>
      <c r="Q8">
        <v>435</v>
      </c>
      <c r="R8">
        <v>66</v>
      </c>
      <c r="S8" s="10">
        <v>501</v>
      </c>
    </row>
    <row r="9" spans="1:19" ht="12.75">
      <c r="A9" s="9">
        <v>1987</v>
      </c>
      <c r="B9" s="8">
        <v>144</v>
      </c>
      <c r="C9" s="8">
        <v>17</v>
      </c>
      <c r="D9" s="10">
        <v>161</v>
      </c>
      <c r="E9">
        <v>177</v>
      </c>
      <c r="F9">
        <v>29</v>
      </c>
      <c r="G9" s="10">
        <v>206</v>
      </c>
      <c r="H9">
        <v>114</v>
      </c>
      <c r="I9">
        <v>13</v>
      </c>
      <c r="J9" s="10">
        <v>127</v>
      </c>
      <c r="K9">
        <v>32</v>
      </c>
      <c r="L9">
        <v>8</v>
      </c>
      <c r="M9" s="10">
        <v>40</v>
      </c>
      <c r="N9">
        <v>59</v>
      </c>
      <c r="O9">
        <v>5</v>
      </c>
      <c r="P9" s="10">
        <v>64</v>
      </c>
      <c r="Q9">
        <v>526</v>
      </c>
      <c r="R9">
        <v>72</v>
      </c>
      <c r="S9" s="10">
        <v>598</v>
      </c>
    </row>
    <row r="10" spans="1:19" ht="12.75">
      <c r="A10" s="9">
        <v>1988</v>
      </c>
      <c r="B10" s="8">
        <v>144</v>
      </c>
      <c r="C10" s="8">
        <v>18</v>
      </c>
      <c r="D10" s="10">
        <v>162</v>
      </c>
      <c r="E10">
        <v>149</v>
      </c>
      <c r="F10">
        <v>19</v>
      </c>
      <c r="G10" s="10">
        <v>168</v>
      </c>
      <c r="H10">
        <v>91</v>
      </c>
      <c r="I10">
        <v>11</v>
      </c>
      <c r="J10" s="10">
        <v>102</v>
      </c>
      <c r="K10">
        <v>49</v>
      </c>
      <c r="L10">
        <v>4</v>
      </c>
      <c r="M10" s="10">
        <v>53</v>
      </c>
      <c r="N10">
        <v>37</v>
      </c>
      <c r="O10">
        <v>3</v>
      </c>
      <c r="P10" s="10">
        <v>40</v>
      </c>
      <c r="Q10">
        <v>470</v>
      </c>
      <c r="R10">
        <v>55</v>
      </c>
      <c r="S10" s="10">
        <v>525</v>
      </c>
    </row>
    <row r="11" spans="1:19" ht="12.75">
      <c r="A11" s="9">
        <v>1989</v>
      </c>
      <c r="B11" s="8">
        <v>178</v>
      </c>
      <c r="C11" s="8">
        <v>23</v>
      </c>
      <c r="D11" s="10">
        <v>201</v>
      </c>
      <c r="E11">
        <v>186</v>
      </c>
      <c r="F11">
        <v>27</v>
      </c>
      <c r="G11" s="10">
        <v>213</v>
      </c>
      <c r="H11">
        <v>135</v>
      </c>
      <c r="I11">
        <v>18</v>
      </c>
      <c r="J11" s="10">
        <v>153</v>
      </c>
      <c r="K11">
        <v>40</v>
      </c>
      <c r="L11">
        <v>10</v>
      </c>
      <c r="M11" s="10">
        <v>50</v>
      </c>
      <c r="N11">
        <v>65</v>
      </c>
      <c r="O11">
        <v>2</v>
      </c>
      <c r="P11" s="10">
        <v>67</v>
      </c>
      <c r="Q11">
        <v>604</v>
      </c>
      <c r="R11">
        <v>80</v>
      </c>
      <c r="S11" s="10">
        <v>684</v>
      </c>
    </row>
    <row r="12" spans="1:19" ht="12.75">
      <c r="A12" s="9">
        <v>1990</v>
      </c>
      <c r="B12" s="8">
        <v>137</v>
      </c>
      <c r="C12" s="8">
        <v>20</v>
      </c>
      <c r="D12" s="10">
        <v>157</v>
      </c>
      <c r="E12">
        <v>153</v>
      </c>
      <c r="F12">
        <v>21</v>
      </c>
      <c r="G12" s="10">
        <v>174</v>
      </c>
      <c r="H12">
        <v>132</v>
      </c>
      <c r="I12">
        <v>10</v>
      </c>
      <c r="J12" s="10">
        <v>142</v>
      </c>
      <c r="K12">
        <v>37</v>
      </c>
      <c r="L12">
        <v>16</v>
      </c>
      <c r="M12" s="10">
        <v>53</v>
      </c>
      <c r="N12">
        <v>65</v>
      </c>
      <c r="O12">
        <v>3</v>
      </c>
      <c r="P12" s="10">
        <v>68</v>
      </c>
      <c r="Q12">
        <v>524</v>
      </c>
      <c r="R12">
        <v>70</v>
      </c>
      <c r="S12" s="10">
        <v>594</v>
      </c>
    </row>
    <row r="13" spans="1:19" ht="12.75">
      <c r="A13" s="9">
        <v>1991</v>
      </c>
      <c r="B13" s="8">
        <v>110</v>
      </c>
      <c r="C13" s="8">
        <v>28</v>
      </c>
      <c r="D13" s="10">
        <v>138</v>
      </c>
      <c r="E13">
        <v>123</v>
      </c>
      <c r="F13">
        <v>22</v>
      </c>
      <c r="G13" s="10">
        <v>145</v>
      </c>
      <c r="H13">
        <v>119</v>
      </c>
      <c r="I13">
        <v>12</v>
      </c>
      <c r="J13" s="10">
        <v>131</v>
      </c>
      <c r="K13">
        <v>31</v>
      </c>
      <c r="L13">
        <v>17</v>
      </c>
      <c r="M13" s="10">
        <v>48</v>
      </c>
      <c r="N13">
        <v>63</v>
      </c>
      <c r="O13">
        <v>4</v>
      </c>
      <c r="P13" s="10">
        <v>67</v>
      </c>
      <c r="Q13">
        <v>446</v>
      </c>
      <c r="R13">
        <v>83</v>
      </c>
      <c r="S13" s="10">
        <v>529</v>
      </c>
    </row>
    <row r="14" spans="1:19" ht="12.75">
      <c r="A14" s="9">
        <v>1992</v>
      </c>
      <c r="B14" s="8">
        <v>137</v>
      </c>
      <c r="C14" s="8">
        <v>28</v>
      </c>
      <c r="D14" s="10">
        <v>165</v>
      </c>
      <c r="E14">
        <v>155</v>
      </c>
      <c r="F14">
        <v>33</v>
      </c>
      <c r="G14" s="10">
        <v>188</v>
      </c>
      <c r="H14">
        <v>123</v>
      </c>
      <c r="I14">
        <v>15</v>
      </c>
      <c r="J14" s="10">
        <v>138</v>
      </c>
      <c r="K14">
        <v>58</v>
      </c>
      <c r="L14">
        <v>22</v>
      </c>
      <c r="M14" s="10">
        <v>80</v>
      </c>
      <c r="N14">
        <v>93</v>
      </c>
      <c r="O14">
        <v>4</v>
      </c>
      <c r="P14" s="10">
        <v>97</v>
      </c>
      <c r="Q14">
        <v>566</v>
      </c>
      <c r="R14">
        <v>102</v>
      </c>
      <c r="S14" s="10">
        <v>668</v>
      </c>
    </row>
    <row r="15" spans="1:19" ht="12.75">
      <c r="A15" s="9">
        <v>1993</v>
      </c>
      <c r="B15" s="8">
        <v>195</v>
      </c>
      <c r="C15" s="8">
        <v>26</v>
      </c>
      <c r="D15" s="10">
        <v>221</v>
      </c>
      <c r="E15">
        <v>151</v>
      </c>
      <c r="F15">
        <v>23</v>
      </c>
      <c r="G15" s="10">
        <v>174</v>
      </c>
      <c r="H15">
        <v>156</v>
      </c>
      <c r="I15">
        <v>16</v>
      </c>
      <c r="J15" s="10">
        <v>172</v>
      </c>
      <c r="K15">
        <v>76</v>
      </c>
      <c r="L15">
        <v>17</v>
      </c>
      <c r="M15" s="10">
        <v>93</v>
      </c>
      <c r="N15">
        <v>111</v>
      </c>
      <c r="O15">
        <v>5</v>
      </c>
      <c r="P15" s="10">
        <v>116</v>
      </c>
      <c r="Q15">
        <v>689</v>
      </c>
      <c r="R15">
        <v>87</v>
      </c>
      <c r="S15" s="10">
        <v>776</v>
      </c>
    </row>
    <row r="16" spans="1:19" ht="12.75">
      <c r="A16" s="9">
        <v>1994</v>
      </c>
      <c r="B16" s="8">
        <v>193</v>
      </c>
      <c r="C16" s="8">
        <v>25</v>
      </c>
      <c r="D16" s="10">
        <v>218</v>
      </c>
      <c r="E16">
        <v>168</v>
      </c>
      <c r="F16">
        <v>19</v>
      </c>
      <c r="G16" s="10">
        <v>187</v>
      </c>
      <c r="H16">
        <v>130</v>
      </c>
      <c r="I16">
        <v>16</v>
      </c>
      <c r="J16" s="10">
        <v>146</v>
      </c>
      <c r="K16">
        <v>51</v>
      </c>
      <c r="L16">
        <v>27</v>
      </c>
      <c r="M16" s="10">
        <v>78</v>
      </c>
      <c r="N16">
        <v>102</v>
      </c>
      <c r="O16">
        <v>2</v>
      </c>
      <c r="P16" s="10">
        <v>104</v>
      </c>
      <c r="Q16">
        <v>644</v>
      </c>
      <c r="R16">
        <v>89</v>
      </c>
      <c r="S16" s="10">
        <v>733</v>
      </c>
    </row>
    <row r="17" spans="1:19" ht="12.75">
      <c r="A17" s="9">
        <v>1995</v>
      </c>
      <c r="B17" s="8">
        <v>292</v>
      </c>
      <c r="C17" s="8">
        <v>40</v>
      </c>
      <c r="D17" s="10">
        <v>332</v>
      </c>
      <c r="E17">
        <v>211</v>
      </c>
      <c r="F17">
        <v>48</v>
      </c>
      <c r="G17" s="10">
        <v>259</v>
      </c>
      <c r="H17">
        <v>155</v>
      </c>
      <c r="I17">
        <v>20</v>
      </c>
      <c r="J17" s="10">
        <v>175</v>
      </c>
      <c r="K17">
        <v>68</v>
      </c>
      <c r="L17">
        <v>57</v>
      </c>
      <c r="M17" s="10">
        <v>125</v>
      </c>
      <c r="N17">
        <v>163</v>
      </c>
      <c r="O17">
        <v>9</v>
      </c>
      <c r="P17" s="10">
        <v>172</v>
      </c>
      <c r="Q17">
        <v>889</v>
      </c>
      <c r="R17">
        <v>174</v>
      </c>
      <c r="S17" s="10">
        <v>1063</v>
      </c>
    </row>
    <row r="18" spans="1:19" ht="12.75">
      <c r="A18" s="9">
        <v>1996</v>
      </c>
      <c r="B18" s="8">
        <v>187</v>
      </c>
      <c r="C18" s="8">
        <v>22</v>
      </c>
      <c r="D18" s="10">
        <v>209</v>
      </c>
      <c r="E18">
        <v>170</v>
      </c>
      <c r="F18">
        <v>26</v>
      </c>
      <c r="G18" s="10">
        <v>196</v>
      </c>
      <c r="H18">
        <v>123</v>
      </c>
      <c r="I18">
        <v>13</v>
      </c>
      <c r="J18" s="10">
        <v>136</v>
      </c>
      <c r="K18">
        <v>70</v>
      </c>
      <c r="L18">
        <v>54</v>
      </c>
      <c r="M18" s="10">
        <v>124</v>
      </c>
      <c r="N18">
        <v>175</v>
      </c>
      <c r="O18">
        <v>6</v>
      </c>
      <c r="P18" s="10">
        <v>181</v>
      </c>
      <c r="Q18">
        <v>725</v>
      </c>
      <c r="R18">
        <v>121</v>
      </c>
      <c r="S18" s="10">
        <v>846</v>
      </c>
    </row>
    <row r="19" spans="1:19" ht="12.75">
      <c r="A19" s="9">
        <v>1997</v>
      </c>
      <c r="B19" s="8">
        <v>125</v>
      </c>
      <c r="C19" s="8">
        <v>21</v>
      </c>
      <c r="D19" s="10">
        <v>146</v>
      </c>
      <c r="E19">
        <v>130</v>
      </c>
      <c r="F19">
        <v>17</v>
      </c>
      <c r="G19" s="10">
        <v>147</v>
      </c>
      <c r="H19">
        <v>112</v>
      </c>
      <c r="I19">
        <v>10</v>
      </c>
      <c r="J19" s="10">
        <v>122</v>
      </c>
      <c r="K19">
        <v>84</v>
      </c>
      <c r="L19">
        <v>46</v>
      </c>
      <c r="M19" s="10">
        <v>130</v>
      </c>
      <c r="N19">
        <v>176</v>
      </c>
      <c r="O19">
        <v>12</v>
      </c>
      <c r="P19" s="10">
        <v>188</v>
      </c>
      <c r="Q19">
        <v>627</v>
      </c>
      <c r="R19">
        <v>106</v>
      </c>
      <c r="S19" s="10">
        <v>733</v>
      </c>
    </row>
    <row r="20" spans="1:19" ht="12.75">
      <c r="A20" s="9">
        <v>1998</v>
      </c>
      <c r="B20" s="8">
        <v>255</v>
      </c>
      <c r="C20" s="8">
        <v>58</v>
      </c>
      <c r="D20" s="10">
        <v>313</v>
      </c>
      <c r="E20">
        <v>261</v>
      </c>
      <c r="F20">
        <v>54</v>
      </c>
      <c r="G20" s="10">
        <v>315</v>
      </c>
      <c r="H20">
        <v>173</v>
      </c>
      <c r="I20">
        <v>16</v>
      </c>
      <c r="J20" s="10">
        <v>189</v>
      </c>
      <c r="K20">
        <v>118</v>
      </c>
      <c r="L20">
        <v>69</v>
      </c>
      <c r="M20" s="10">
        <v>187</v>
      </c>
      <c r="N20">
        <v>256</v>
      </c>
      <c r="O20">
        <v>13</v>
      </c>
      <c r="P20" s="10">
        <v>269</v>
      </c>
      <c r="Q20">
        <v>1063</v>
      </c>
      <c r="R20">
        <v>210</v>
      </c>
      <c r="S20" s="10">
        <v>1273</v>
      </c>
    </row>
    <row r="21" spans="1:19" ht="12.75">
      <c r="A21" s="9">
        <v>1999</v>
      </c>
      <c r="B21" s="8">
        <v>231</v>
      </c>
      <c r="C21" s="8">
        <v>36</v>
      </c>
      <c r="D21" s="10">
        <v>267</v>
      </c>
      <c r="E21">
        <v>257</v>
      </c>
      <c r="F21">
        <v>27</v>
      </c>
      <c r="G21" s="10">
        <v>284</v>
      </c>
      <c r="H21">
        <v>165</v>
      </c>
      <c r="I21">
        <v>23</v>
      </c>
      <c r="J21" s="10">
        <v>188</v>
      </c>
      <c r="K21">
        <v>100</v>
      </c>
      <c r="L21">
        <v>62</v>
      </c>
      <c r="M21" s="10">
        <v>162</v>
      </c>
      <c r="N21">
        <v>259</v>
      </c>
      <c r="O21">
        <v>16</v>
      </c>
      <c r="P21" s="10">
        <v>275</v>
      </c>
      <c r="Q21">
        <v>1012</v>
      </c>
      <c r="R21">
        <v>164</v>
      </c>
      <c r="S21" s="10">
        <v>1176</v>
      </c>
    </row>
    <row r="22" ht="12.75" hidden="1"/>
    <row r="23" ht="12.75" hidden="1">
      <c r="A23" t="s">
        <v>103</v>
      </c>
    </row>
    <row r="25" ht="12.75">
      <c r="A25" s="4" t="str">
        <f>CONCATENATE("Percent of Total New Admissions by Race (BW Only) x Offense: ",$A$1)</f>
        <v>Percent of Total New Admissions by Race (BW Only) x Offense: WEST VIRGINIA</v>
      </c>
    </row>
    <row r="26" spans="2:19" s="4" customFormat="1" ht="12.75">
      <c r="B26" s="30" t="s">
        <v>85</v>
      </c>
      <c r="C26" s="30"/>
      <c r="D26" s="30"/>
      <c r="E26" s="30" t="s">
        <v>86</v>
      </c>
      <c r="F26" s="30"/>
      <c r="G26" s="30"/>
      <c r="H26" s="30" t="s">
        <v>87</v>
      </c>
      <c r="I26" s="30"/>
      <c r="J26" s="30"/>
      <c r="K26" s="30" t="s">
        <v>88</v>
      </c>
      <c r="L26" s="30"/>
      <c r="M26" s="30"/>
      <c r="N26" s="30" t="s">
        <v>89</v>
      </c>
      <c r="O26" s="30"/>
      <c r="P26" s="30"/>
      <c r="Q26" s="30" t="s">
        <v>90</v>
      </c>
      <c r="R26" s="30"/>
      <c r="S26" s="30"/>
    </row>
    <row r="27" spans="1:19" s="12" customFormat="1" ht="12.75">
      <c r="A27" s="15" t="s">
        <v>96</v>
      </c>
      <c r="B27" s="16" t="s">
        <v>82</v>
      </c>
      <c r="C27" s="16" t="s">
        <v>83</v>
      </c>
      <c r="D27" s="17" t="s">
        <v>102</v>
      </c>
      <c r="E27" s="16" t="s">
        <v>82</v>
      </c>
      <c r="F27" s="16" t="s">
        <v>83</v>
      </c>
      <c r="G27" s="17" t="s">
        <v>102</v>
      </c>
      <c r="H27" s="16" t="s">
        <v>82</v>
      </c>
      <c r="I27" s="16" t="s">
        <v>83</v>
      </c>
      <c r="J27" s="17" t="s">
        <v>102</v>
      </c>
      <c r="K27" s="16" t="s">
        <v>82</v>
      </c>
      <c r="L27" s="16" t="s">
        <v>83</v>
      </c>
      <c r="M27" s="17" t="s">
        <v>102</v>
      </c>
      <c r="N27" s="16" t="s">
        <v>82</v>
      </c>
      <c r="O27" s="16" t="s">
        <v>83</v>
      </c>
      <c r="P27" s="17" t="s">
        <v>102</v>
      </c>
      <c r="Q27" s="16" t="s">
        <v>82</v>
      </c>
      <c r="R27" s="16" t="s">
        <v>83</v>
      </c>
      <c r="S27" s="17" t="s">
        <v>102</v>
      </c>
    </row>
    <row r="28" spans="1:19" ht="12.75">
      <c r="A28" s="9">
        <v>1983</v>
      </c>
      <c r="B28" s="1">
        <f aca="true" t="shared" si="0" ref="B28:D31">(B5/$D5)*100</f>
        <v>90.66666666666666</v>
      </c>
      <c r="C28" s="1">
        <f t="shared" si="0"/>
        <v>9.333333333333334</v>
      </c>
      <c r="D28" s="11">
        <f t="shared" si="0"/>
        <v>100</v>
      </c>
      <c r="E28" s="1">
        <f aca="true" t="shared" si="1" ref="E28:G31">(E5/$G5)*100</f>
        <v>86.875</v>
      </c>
      <c r="F28" s="1">
        <f t="shared" si="1"/>
        <v>13.125</v>
      </c>
      <c r="G28" s="11">
        <f t="shared" si="1"/>
        <v>100</v>
      </c>
      <c r="H28" s="1">
        <f aca="true" t="shared" si="2" ref="H28:J31">(H5/$J5)*100</f>
        <v>85.49618320610686</v>
      </c>
      <c r="I28" s="1">
        <f t="shared" si="2"/>
        <v>14.50381679389313</v>
      </c>
      <c r="J28" s="11">
        <f t="shared" si="2"/>
        <v>100</v>
      </c>
      <c r="K28" s="1">
        <f aca="true" t="shared" si="3" ref="K28:M31">(K5/$M5)*100</f>
        <v>93.47826086956522</v>
      </c>
      <c r="L28" s="1">
        <f t="shared" si="3"/>
        <v>6.521739130434782</v>
      </c>
      <c r="M28" s="11">
        <f t="shared" si="3"/>
        <v>100</v>
      </c>
      <c r="N28" s="1">
        <f aca="true" t="shared" si="4" ref="N28:P31">(N5/$P5)*100</f>
        <v>91.66666666666666</v>
      </c>
      <c r="O28" s="1">
        <f t="shared" si="4"/>
        <v>8.333333333333332</v>
      </c>
      <c r="P28" s="11">
        <f t="shared" si="4"/>
        <v>100</v>
      </c>
      <c r="Q28" s="1">
        <f aca="true" t="shared" si="5" ref="Q28:S31">(Q5/$S5)*100</f>
        <v>88.16964285714286</v>
      </c>
      <c r="R28" s="1">
        <f t="shared" si="5"/>
        <v>11.830357142857142</v>
      </c>
      <c r="S28" s="11">
        <f t="shared" si="5"/>
        <v>100</v>
      </c>
    </row>
    <row r="29" spans="1:19" ht="12.75">
      <c r="A29" s="9">
        <v>1984</v>
      </c>
      <c r="B29" s="1">
        <f aca="true" t="shared" si="6" ref="B29:C31">(B6/$D6)*100</f>
        <v>86.95652173913044</v>
      </c>
      <c r="C29" s="1">
        <f t="shared" si="6"/>
        <v>13.043478260869565</v>
      </c>
      <c r="D29" s="11">
        <f t="shared" si="0"/>
        <v>100</v>
      </c>
      <c r="E29" s="1">
        <f t="shared" si="1"/>
        <v>90.36144578313254</v>
      </c>
      <c r="F29" s="1">
        <f t="shared" si="1"/>
        <v>9.63855421686747</v>
      </c>
      <c r="G29" s="11">
        <f t="shared" si="1"/>
        <v>100</v>
      </c>
      <c r="H29" s="1">
        <f t="shared" si="2"/>
        <v>89.26829268292683</v>
      </c>
      <c r="I29" s="1">
        <f t="shared" si="2"/>
        <v>10.731707317073171</v>
      </c>
      <c r="J29" s="11">
        <f t="shared" si="2"/>
        <v>100</v>
      </c>
      <c r="K29" s="1">
        <f t="shared" si="3"/>
        <v>90.32258064516128</v>
      </c>
      <c r="L29" s="1">
        <f t="shared" si="3"/>
        <v>9.67741935483871</v>
      </c>
      <c r="M29" s="11">
        <f t="shared" si="3"/>
        <v>100</v>
      </c>
      <c r="N29" s="1">
        <f t="shared" si="4"/>
        <v>92.1875</v>
      </c>
      <c r="O29" s="1">
        <f t="shared" si="4"/>
        <v>7.8125</v>
      </c>
      <c r="P29" s="11">
        <f t="shared" si="4"/>
        <v>100</v>
      </c>
      <c r="Q29" s="1">
        <f t="shared" si="5"/>
        <v>89.55431754874652</v>
      </c>
      <c r="R29" s="1">
        <f t="shared" si="5"/>
        <v>10.445682451253482</v>
      </c>
      <c r="S29" s="11">
        <f t="shared" si="5"/>
        <v>100</v>
      </c>
    </row>
    <row r="30" spans="1:19" ht="12.75">
      <c r="A30" s="9">
        <v>1985</v>
      </c>
      <c r="B30" s="1">
        <f t="shared" si="6"/>
        <v>89.47368421052632</v>
      </c>
      <c r="C30" s="1">
        <f t="shared" si="6"/>
        <v>10.526315789473683</v>
      </c>
      <c r="D30" s="11">
        <f t="shared" si="0"/>
        <v>100</v>
      </c>
      <c r="E30" s="1">
        <f t="shared" si="1"/>
        <v>86.77685950413223</v>
      </c>
      <c r="F30" s="1">
        <f t="shared" si="1"/>
        <v>13.223140495867769</v>
      </c>
      <c r="G30" s="11">
        <f t="shared" si="1"/>
        <v>100</v>
      </c>
      <c r="H30" s="1">
        <f t="shared" si="2"/>
        <v>88.26815642458101</v>
      </c>
      <c r="I30" s="1">
        <f t="shared" si="2"/>
        <v>11.731843575418994</v>
      </c>
      <c r="J30" s="11">
        <f t="shared" si="2"/>
        <v>100</v>
      </c>
      <c r="K30" s="1">
        <f t="shared" si="3"/>
        <v>83.33333333333334</v>
      </c>
      <c r="L30" s="1">
        <f t="shared" si="3"/>
        <v>16.666666666666664</v>
      </c>
      <c r="M30" s="11">
        <f t="shared" si="3"/>
        <v>100</v>
      </c>
      <c r="N30" s="1">
        <f t="shared" si="4"/>
        <v>93.75</v>
      </c>
      <c r="O30" s="1">
        <f t="shared" si="4"/>
        <v>6.25</v>
      </c>
      <c r="P30" s="11">
        <f t="shared" si="4"/>
        <v>100</v>
      </c>
      <c r="Q30" s="1">
        <f t="shared" si="5"/>
        <v>88.21138211382113</v>
      </c>
      <c r="R30" s="1">
        <f t="shared" si="5"/>
        <v>11.788617886178862</v>
      </c>
      <c r="S30" s="11">
        <f t="shared" si="5"/>
        <v>100</v>
      </c>
    </row>
    <row r="31" spans="1:19" ht="12.75">
      <c r="A31" s="9">
        <v>1986</v>
      </c>
      <c r="B31" s="1">
        <f t="shared" si="6"/>
        <v>90.32258064516128</v>
      </c>
      <c r="C31" s="1">
        <f t="shared" si="6"/>
        <v>9.67741935483871</v>
      </c>
      <c r="D31" s="11">
        <f t="shared" si="0"/>
        <v>100</v>
      </c>
      <c r="E31" s="1">
        <f t="shared" si="1"/>
        <v>86</v>
      </c>
      <c r="F31" s="1">
        <f t="shared" si="1"/>
        <v>14.000000000000002</v>
      </c>
      <c r="G31" s="11">
        <f t="shared" si="1"/>
        <v>100</v>
      </c>
      <c r="H31" s="1">
        <f t="shared" si="2"/>
        <v>82.56880733944955</v>
      </c>
      <c r="I31" s="1">
        <f t="shared" si="2"/>
        <v>17.431192660550458</v>
      </c>
      <c r="J31" s="11">
        <f t="shared" si="2"/>
        <v>100</v>
      </c>
      <c r="K31" s="1">
        <f t="shared" si="3"/>
        <v>87.71929824561403</v>
      </c>
      <c r="L31" s="1">
        <f t="shared" si="3"/>
        <v>12.280701754385964</v>
      </c>
      <c r="M31" s="11">
        <f t="shared" si="3"/>
        <v>100</v>
      </c>
      <c r="N31" s="1">
        <f t="shared" si="4"/>
        <v>88.52459016393442</v>
      </c>
      <c r="O31" s="1">
        <f t="shared" si="4"/>
        <v>11.475409836065573</v>
      </c>
      <c r="P31" s="11">
        <f t="shared" si="4"/>
        <v>100</v>
      </c>
      <c r="Q31" s="1">
        <f t="shared" si="5"/>
        <v>86.82634730538922</v>
      </c>
      <c r="R31" s="1">
        <f t="shared" si="5"/>
        <v>13.17365269461078</v>
      </c>
      <c r="S31" s="11">
        <f t="shared" si="5"/>
        <v>100</v>
      </c>
    </row>
    <row r="32" spans="1:19" ht="12.75">
      <c r="A32" s="9">
        <v>1987</v>
      </c>
      <c r="B32" s="1">
        <f aca="true" t="shared" si="7" ref="B32:C44">(B9/$D9)*100</f>
        <v>89.44099378881988</v>
      </c>
      <c r="C32" s="1">
        <f t="shared" si="7"/>
        <v>10.559006211180124</v>
      </c>
      <c r="D32" s="11">
        <f aca="true" t="shared" si="8" ref="D32:D44">(D9/$D9)*100</f>
        <v>100</v>
      </c>
      <c r="E32" s="1">
        <f aca="true" t="shared" si="9" ref="E32:G44">(E9/$G9)*100</f>
        <v>85.92233009708737</v>
      </c>
      <c r="F32" s="1">
        <f t="shared" si="9"/>
        <v>14.077669902912621</v>
      </c>
      <c r="G32" s="11">
        <f t="shared" si="9"/>
        <v>100</v>
      </c>
      <c r="H32" s="1">
        <f aca="true" t="shared" si="10" ref="H32:J44">(H9/$J9)*100</f>
        <v>89.76377952755905</v>
      </c>
      <c r="I32" s="1">
        <f t="shared" si="10"/>
        <v>10.236220472440944</v>
      </c>
      <c r="J32" s="11">
        <f t="shared" si="10"/>
        <v>100</v>
      </c>
      <c r="K32" s="1">
        <f aca="true" t="shared" si="11" ref="K32:M44">(K9/$M9)*100</f>
        <v>80</v>
      </c>
      <c r="L32" s="1">
        <f t="shared" si="11"/>
        <v>20</v>
      </c>
      <c r="M32" s="11">
        <f t="shared" si="11"/>
        <v>100</v>
      </c>
      <c r="N32" s="1">
        <f aca="true" t="shared" si="12" ref="N32:P44">(N9/$P9)*100</f>
        <v>92.1875</v>
      </c>
      <c r="O32" s="1">
        <f t="shared" si="12"/>
        <v>7.8125</v>
      </c>
      <c r="P32" s="11">
        <f t="shared" si="12"/>
        <v>100</v>
      </c>
      <c r="Q32" s="1">
        <f aca="true" t="shared" si="13" ref="Q32:S44">(Q9/$S9)*100</f>
        <v>87.95986622073578</v>
      </c>
      <c r="R32" s="1">
        <f t="shared" si="13"/>
        <v>12.040133779264215</v>
      </c>
      <c r="S32" s="11">
        <f t="shared" si="13"/>
        <v>100</v>
      </c>
    </row>
    <row r="33" spans="1:19" ht="12.75">
      <c r="A33" s="9">
        <v>1988</v>
      </c>
      <c r="B33" s="1">
        <f t="shared" si="7"/>
        <v>88.88888888888889</v>
      </c>
      <c r="C33" s="1">
        <f t="shared" si="7"/>
        <v>11.11111111111111</v>
      </c>
      <c r="D33" s="11">
        <f t="shared" si="8"/>
        <v>100</v>
      </c>
      <c r="E33" s="1">
        <f t="shared" si="9"/>
        <v>88.69047619047619</v>
      </c>
      <c r="F33" s="1">
        <f t="shared" si="9"/>
        <v>11.30952380952381</v>
      </c>
      <c r="G33" s="11">
        <f t="shared" si="9"/>
        <v>100</v>
      </c>
      <c r="H33" s="1">
        <f t="shared" si="10"/>
        <v>89.2156862745098</v>
      </c>
      <c r="I33" s="1">
        <f t="shared" si="10"/>
        <v>10.784313725490197</v>
      </c>
      <c r="J33" s="11">
        <f t="shared" si="10"/>
        <v>100</v>
      </c>
      <c r="K33" s="1">
        <f t="shared" si="11"/>
        <v>92.45283018867924</v>
      </c>
      <c r="L33" s="1">
        <f t="shared" si="11"/>
        <v>7.547169811320755</v>
      </c>
      <c r="M33" s="11">
        <f t="shared" si="11"/>
        <v>100</v>
      </c>
      <c r="N33" s="1">
        <f t="shared" si="12"/>
        <v>92.5</v>
      </c>
      <c r="O33" s="1">
        <f t="shared" si="12"/>
        <v>7.5</v>
      </c>
      <c r="P33" s="11">
        <f t="shared" si="12"/>
        <v>100</v>
      </c>
      <c r="Q33" s="1">
        <f t="shared" si="13"/>
        <v>89.52380952380953</v>
      </c>
      <c r="R33" s="1">
        <f t="shared" si="13"/>
        <v>10.476190476190476</v>
      </c>
      <c r="S33" s="11">
        <f t="shared" si="13"/>
        <v>100</v>
      </c>
    </row>
    <row r="34" spans="1:19" ht="12.75">
      <c r="A34" s="9">
        <v>1989</v>
      </c>
      <c r="B34" s="1">
        <f t="shared" si="7"/>
        <v>88.55721393034825</v>
      </c>
      <c r="C34" s="1">
        <f t="shared" si="7"/>
        <v>11.442786069651742</v>
      </c>
      <c r="D34" s="11">
        <f t="shared" si="8"/>
        <v>100</v>
      </c>
      <c r="E34" s="1">
        <f t="shared" si="9"/>
        <v>87.32394366197182</v>
      </c>
      <c r="F34" s="1">
        <f t="shared" si="9"/>
        <v>12.676056338028168</v>
      </c>
      <c r="G34" s="11">
        <f t="shared" si="9"/>
        <v>100</v>
      </c>
      <c r="H34" s="1">
        <f t="shared" si="10"/>
        <v>88.23529411764706</v>
      </c>
      <c r="I34" s="1">
        <f t="shared" si="10"/>
        <v>11.76470588235294</v>
      </c>
      <c r="J34" s="11">
        <f t="shared" si="10"/>
        <v>100</v>
      </c>
      <c r="K34" s="1">
        <f t="shared" si="11"/>
        <v>80</v>
      </c>
      <c r="L34" s="1">
        <f t="shared" si="11"/>
        <v>20</v>
      </c>
      <c r="M34" s="11">
        <f t="shared" si="11"/>
        <v>100</v>
      </c>
      <c r="N34" s="1">
        <f t="shared" si="12"/>
        <v>97.01492537313433</v>
      </c>
      <c r="O34" s="1">
        <f t="shared" si="12"/>
        <v>2.9850746268656714</v>
      </c>
      <c r="P34" s="11">
        <f t="shared" si="12"/>
        <v>100</v>
      </c>
      <c r="Q34" s="1">
        <f t="shared" si="13"/>
        <v>88.30409356725146</v>
      </c>
      <c r="R34" s="1">
        <f t="shared" si="13"/>
        <v>11.695906432748536</v>
      </c>
      <c r="S34" s="11">
        <f t="shared" si="13"/>
        <v>100</v>
      </c>
    </row>
    <row r="35" spans="1:19" ht="12.75">
      <c r="A35" s="9">
        <v>1990</v>
      </c>
      <c r="B35" s="1">
        <f t="shared" si="7"/>
        <v>87.26114649681529</v>
      </c>
      <c r="C35" s="1">
        <f t="shared" si="7"/>
        <v>12.738853503184714</v>
      </c>
      <c r="D35" s="11">
        <f t="shared" si="8"/>
        <v>100</v>
      </c>
      <c r="E35" s="1">
        <f t="shared" si="9"/>
        <v>87.93103448275862</v>
      </c>
      <c r="F35" s="1">
        <f t="shared" si="9"/>
        <v>12.068965517241379</v>
      </c>
      <c r="G35" s="11">
        <f t="shared" si="9"/>
        <v>100</v>
      </c>
      <c r="H35" s="1">
        <f t="shared" si="10"/>
        <v>92.95774647887323</v>
      </c>
      <c r="I35" s="1">
        <f t="shared" si="10"/>
        <v>7.042253521126761</v>
      </c>
      <c r="J35" s="11">
        <f t="shared" si="10"/>
        <v>100</v>
      </c>
      <c r="K35" s="1">
        <f t="shared" si="11"/>
        <v>69.81132075471697</v>
      </c>
      <c r="L35" s="1">
        <f t="shared" si="11"/>
        <v>30.18867924528302</v>
      </c>
      <c r="M35" s="11">
        <f t="shared" si="11"/>
        <v>100</v>
      </c>
      <c r="N35" s="1">
        <f t="shared" si="12"/>
        <v>95.58823529411765</v>
      </c>
      <c r="O35" s="1">
        <f t="shared" si="12"/>
        <v>4.411764705882353</v>
      </c>
      <c r="P35" s="11">
        <f t="shared" si="12"/>
        <v>100</v>
      </c>
      <c r="Q35" s="1">
        <f t="shared" si="13"/>
        <v>88.21548821548821</v>
      </c>
      <c r="R35" s="1">
        <f t="shared" si="13"/>
        <v>11.784511784511785</v>
      </c>
      <c r="S35" s="11">
        <f t="shared" si="13"/>
        <v>100</v>
      </c>
    </row>
    <row r="36" spans="1:19" ht="12.75">
      <c r="A36" s="9">
        <v>1991</v>
      </c>
      <c r="B36" s="1">
        <f t="shared" si="7"/>
        <v>79.71014492753623</v>
      </c>
      <c r="C36" s="1">
        <f t="shared" si="7"/>
        <v>20.28985507246377</v>
      </c>
      <c r="D36" s="11">
        <f t="shared" si="8"/>
        <v>100</v>
      </c>
      <c r="E36" s="1">
        <f t="shared" si="9"/>
        <v>84.82758620689656</v>
      </c>
      <c r="F36" s="1">
        <f t="shared" si="9"/>
        <v>15.172413793103448</v>
      </c>
      <c r="G36" s="11">
        <f t="shared" si="9"/>
        <v>100</v>
      </c>
      <c r="H36" s="1">
        <f t="shared" si="10"/>
        <v>90.83969465648855</v>
      </c>
      <c r="I36" s="1">
        <f t="shared" si="10"/>
        <v>9.16030534351145</v>
      </c>
      <c r="J36" s="11">
        <f t="shared" si="10"/>
        <v>100</v>
      </c>
      <c r="K36" s="1">
        <f t="shared" si="11"/>
        <v>64.58333333333334</v>
      </c>
      <c r="L36" s="1">
        <f t="shared" si="11"/>
        <v>35.41666666666667</v>
      </c>
      <c r="M36" s="11">
        <f t="shared" si="11"/>
        <v>100</v>
      </c>
      <c r="N36" s="1">
        <f t="shared" si="12"/>
        <v>94.02985074626866</v>
      </c>
      <c r="O36" s="1">
        <f t="shared" si="12"/>
        <v>5.970149253731343</v>
      </c>
      <c r="P36" s="11">
        <f t="shared" si="12"/>
        <v>100</v>
      </c>
      <c r="Q36" s="1">
        <f t="shared" si="13"/>
        <v>84.31001890359168</v>
      </c>
      <c r="R36" s="1">
        <f t="shared" si="13"/>
        <v>15.689981096408317</v>
      </c>
      <c r="S36" s="11">
        <f t="shared" si="13"/>
        <v>100</v>
      </c>
    </row>
    <row r="37" spans="1:19" ht="12.75">
      <c r="A37" s="9">
        <v>1992</v>
      </c>
      <c r="B37" s="1">
        <f t="shared" si="7"/>
        <v>83.03030303030303</v>
      </c>
      <c r="C37" s="1">
        <f t="shared" si="7"/>
        <v>16.969696969696972</v>
      </c>
      <c r="D37" s="11">
        <f t="shared" si="8"/>
        <v>100</v>
      </c>
      <c r="E37" s="1">
        <f t="shared" si="9"/>
        <v>82.4468085106383</v>
      </c>
      <c r="F37" s="1">
        <f t="shared" si="9"/>
        <v>17.5531914893617</v>
      </c>
      <c r="G37" s="11">
        <f t="shared" si="9"/>
        <v>100</v>
      </c>
      <c r="H37" s="1">
        <f t="shared" si="10"/>
        <v>89.13043478260869</v>
      </c>
      <c r="I37" s="1">
        <f t="shared" si="10"/>
        <v>10.869565217391305</v>
      </c>
      <c r="J37" s="11">
        <f t="shared" si="10"/>
        <v>100</v>
      </c>
      <c r="K37" s="1">
        <f t="shared" si="11"/>
        <v>72.5</v>
      </c>
      <c r="L37" s="1">
        <f t="shared" si="11"/>
        <v>27.500000000000004</v>
      </c>
      <c r="M37" s="11">
        <f t="shared" si="11"/>
        <v>100</v>
      </c>
      <c r="N37" s="1">
        <f t="shared" si="12"/>
        <v>95.87628865979381</v>
      </c>
      <c r="O37" s="1">
        <f t="shared" si="12"/>
        <v>4.123711340206185</v>
      </c>
      <c r="P37" s="11">
        <f t="shared" si="12"/>
        <v>100</v>
      </c>
      <c r="Q37" s="1">
        <f t="shared" si="13"/>
        <v>84.73053892215569</v>
      </c>
      <c r="R37" s="1">
        <f t="shared" si="13"/>
        <v>15.269461077844312</v>
      </c>
      <c r="S37" s="11">
        <f t="shared" si="13"/>
        <v>100</v>
      </c>
    </row>
    <row r="38" spans="1:19" ht="12.75">
      <c r="A38" s="9">
        <v>1993</v>
      </c>
      <c r="B38" s="1">
        <f t="shared" si="7"/>
        <v>88.23529411764706</v>
      </c>
      <c r="C38" s="1">
        <f t="shared" si="7"/>
        <v>11.76470588235294</v>
      </c>
      <c r="D38" s="11">
        <f t="shared" si="8"/>
        <v>100</v>
      </c>
      <c r="E38" s="1">
        <f t="shared" si="9"/>
        <v>86.7816091954023</v>
      </c>
      <c r="F38" s="1">
        <f t="shared" si="9"/>
        <v>13.218390804597702</v>
      </c>
      <c r="G38" s="11">
        <f t="shared" si="9"/>
        <v>100</v>
      </c>
      <c r="H38" s="1">
        <f t="shared" si="10"/>
        <v>90.69767441860465</v>
      </c>
      <c r="I38" s="1">
        <f t="shared" si="10"/>
        <v>9.30232558139535</v>
      </c>
      <c r="J38" s="11">
        <f t="shared" si="10"/>
        <v>100</v>
      </c>
      <c r="K38" s="1">
        <f t="shared" si="11"/>
        <v>81.72043010752688</v>
      </c>
      <c r="L38" s="1">
        <f t="shared" si="11"/>
        <v>18.27956989247312</v>
      </c>
      <c r="M38" s="11">
        <f t="shared" si="11"/>
        <v>100</v>
      </c>
      <c r="N38" s="1">
        <f t="shared" si="12"/>
        <v>95.6896551724138</v>
      </c>
      <c r="O38" s="1">
        <f t="shared" si="12"/>
        <v>4.310344827586207</v>
      </c>
      <c r="P38" s="11">
        <f t="shared" si="12"/>
        <v>100</v>
      </c>
      <c r="Q38" s="1">
        <f t="shared" si="13"/>
        <v>88.78865979381443</v>
      </c>
      <c r="R38" s="1">
        <f t="shared" si="13"/>
        <v>11.211340206185568</v>
      </c>
      <c r="S38" s="11">
        <f t="shared" si="13"/>
        <v>100</v>
      </c>
    </row>
    <row r="39" spans="1:19" ht="12.75">
      <c r="A39" s="9">
        <v>1994</v>
      </c>
      <c r="B39" s="1">
        <f t="shared" si="7"/>
        <v>88.53211009174312</v>
      </c>
      <c r="C39" s="1">
        <f t="shared" si="7"/>
        <v>11.46788990825688</v>
      </c>
      <c r="D39" s="11">
        <f t="shared" si="8"/>
        <v>100</v>
      </c>
      <c r="E39" s="1">
        <f t="shared" si="9"/>
        <v>89.83957219251337</v>
      </c>
      <c r="F39" s="1">
        <f t="shared" si="9"/>
        <v>10.16042780748663</v>
      </c>
      <c r="G39" s="11">
        <f t="shared" si="9"/>
        <v>100</v>
      </c>
      <c r="H39" s="1">
        <f t="shared" si="10"/>
        <v>89.04109589041096</v>
      </c>
      <c r="I39" s="1">
        <f t="shared" si="10"/>
        <v>10.95890410958904</v>
      </c>
      <c r="J39" s="11">
        <f t="shared" si="10"/>
        <v>100</v>
      </c>
      <c r="K39" s="1">
        <f t="shared" si="11"/>
        <v>65.38461538461539</v>
      </c>
      <c r="L39" s="1">
        <f t="shared" si="11"/>
        <v>34.61538461538461</v>
      </c>
      <c r="M39" s="11">
        <f t="shared" si="11"/>
        <v>100</v>
      </c>
      <c r="N39" s="1">
        <f t="shared" si="12"/>
        <v>98.07692307692307</v>
      </c>
      <c r="O39" s="1">
        <f t="shared" si="12"/>
        <v>1.9230769230769231</v>
      </c>
      <c r="P39" s="11">
        <f t="shared" si="12"/>
        <v>100</v>
      </c>
      <c r="Q39" s="1">
        <f t="shared" si="13"/>
        <v>87.8581173260573</v>
      </c>
      <c r="R39" s="1">
        <f t="shared" si="13"/>
        <v>12.141882673942701</v>
      </c>
      <c r="S39" s="11">
        <f t="shared" si="13"/>
        <v>100</v>
      </c>
    </row>
    <row r="40" spans="1:19" ht="12.75">
      <c r="A40" s="9">
        <v>1995</v>
      </c>
      <c r="B40" s="1">
        <f t="shared" si="7"/>
        <v>87.95180722891565</v>
      </c>
      <c r="C40" s="1">
        <f t="shared" si="7"/>
        <v>12.048192771084338</v>
      </c>
      <c r="D40" s="11">
        <f t="shared" si="8"/>
        <v>100</v>
      </c>
      <c r="E40" s="1">
        <f t="shared" si="9"/>
        <v>81.46718146718148</v>
      </c>
      <c r="F40" s="1">
        <f t="shared" si="9"/>
        <v>18.53281853281853</v>
      </c>
      <c r="G40" s="11">
        <f t="shared" si="9"/>
        <v>100</v>
      </c>
      <c r="H40" s="1">
        <f t="shared" si="10"/>
        <v>88.57142857142857</v>
      </c>
      <c r="I40" s="1">
        <f t="shared" si="10"/>
        <v>11.428571428571429</v>
      </c>
      <c r="J40" s="11">
        <f t="shared" si="10"/>
        <v>100</v>
      </c>
      <c r="K40" s="1">
        <f t="shared" si="11"/>
        <v>54.400000000000006</v>
      </c>
      <c r="L40" s="1">
        <f t="shared" si="11"/>
        <v>45.6</v>
      </c>
      <c r="M40" s="11">
        <f t="shared" si="11"/>
        <v>100</v>
      </c>
      <c r="N40" s="1">
        <f t="shared" si="12"/>
        <v>94.76744186046511</v>
      </c>
      <c r="O40" s="1">
        <f t="shared" si="12"/>
        <v>5.232558139534884</v>
      </c>
      <c r="P40" s="11">
        <f t="shared" si="12"/>
        <v>100</v>
      </c>
      <c r="Q40" s="1">
        <f t="shared" si="13"/>
        <v>83.63123236124177</v>
      </c>
      <c r="R40" s="1">
        <f t="shared" si="13"/>
        <v>16.36876763875823</v>
      </c>
      <c r="S40" s="11">
        <f t="shared" si="13"/>
        <v>100</v>
      </c>
    </row>
    <row r="41" spans="1:19" ht="12.75">
      <c r="A41" s="9">
        <v>1996</v>
      </c>
      <c r="B41" s="1">
        <f t="shared" si="7"/>
        <v>89.47368421052632</v>
      </c>
      <c r="C41" s="1">
        <f t="shared" si="7"/>
        <v>10.526315789473683</v>
      </c>
      <c r="D41" s="11">
        <f t="shared" si="8"/>
        <v>100</v>
      </c>
      <c r="E41" s="1">
        <f t="shared" si="9"/>
        <v>86.73469387755102</v>
      </c>
      <c r="F41" s="1">
        <f t="shared" si="9"/>
        <v>13.26530612244898</v>
      </c>
      <c r="G41" s="11">
        <f t="shared" si="9"/>
        <v>100</v>
      </c>
      <c r="H41" s="1">
        <f t="shared" si="10"/>
        <v>90.44117647058823</v>
      </c>
      <c r="I41" s="1">
        <f t="shared" si="10"/>
        <v>9.558823529411764</v>
      </c>
      <c r="J41" s="11">
        <f t="shared" si="10"/>
        <v>100</v>
      </c>
      <c r="K41" s="1">
        <f t="shared" si="11"/>
        <v>56.451612903225815</v>
      </c>
      <c r="L41" s="1">
        <f t="shared" si="11"/>
        <v>43.54838709677419</v>
      </c>
      <c r="M41" s="11">
        <f t="shared" si="11"/>
        <v>100</v>
      </c>
      <c r="N41" s="1">
        <f t="shared" si="12"/>
        <v>96.68508287292818</v>
      </c>
      <c r="O41" s="1">
        <f t="shared" si="12"/>
        <v>3.314917127071823</v>
      </c>
      <c r="P41" s="11">
        <f t="shared" si="12"/>
        <v>100</v>
      </c>
      <c r="Q41" s="1">
        <f t="shared" si="13"/>
        <v>85.69739952718676</v>
      </c>
      <c r="R41" s="1">
        <f t="shared" si="13"/>
        <v>14.30260047281324</v>
      </c>
      <c r="S41" s="11">
        <f t="shared" si="13"/>
        <v>100</v>
      </c>
    </row>
    <row r="42" spans="1:19" ht="12.75">
      <c r="A42" s="9">
        <v>1997</v>
      </c>
      <c r="B42" s="1">
        <f t="shared" si="7"/>
        <v>85.61643835616438</v>
      </c>
      <c r="C42" s="1">
        <f t="shared" si="7"/>
        <v>14.383561643835616</v>
      </c>
      <c r="D42" s="11">
        <f t="shared" si="8"/>
        <v>100</v>
      </c>
      <c r="E42" s="1">
        <f t="shared" si="9"/>
        <v>88.43537414965986</v>
      </c>
      <c r="F42" s="1">
        <f t="shared" si="9"/>
        <v>11.564625850340136</v>
      </c>
      <c r="G42" s="11">
        <f t="shared" si="9"/>
        <v>100</v>
      </c>
      <c r="H42" s="1">
        <f t="shared" si="10"/>
        <v>91.80327868852459</v>
      </c>
      <c r="I42" s="1">
        <f t="shared" si="10"/>
        <v>8.19672131147541</v>
      </c>
      <c r="J42" s="11">
        <f t="shared" si="10"/>
        <v>100</v>
      </c>
      <c r="K42" s="1">
        <f t="shared" si="11"/>
        <v>64.61538461538461</v>
      </c>
      <c r="L42" s="1">
        <f t="shared" si="11"/>
        <v>35.38461538461539</v>
      </c>
      <c r="M42" s="11">
        <f t="shared" si="11"/>
        <v>100</v>
      </c>
      <c r="N42" s="1">
        <f t="shared" si="12"/>
        <v>93.61702127659575</v>
      </c>
      <c r="O42" s="1">
        <f t="shared" si="12"/>
        <v>6.382978723404255</v>
      </c>
      <c r="P42" s="11">
        <f t="shared" si="12"/>
        <v>100</v>
      </c>
      <c r="Q42" s="1">
        <f t="shared" si="13"/>
        <v>85.53888130968622</v>
      </c>
      <c r="R42" s="1">
        <f t="shared" si="13"/>
        <v>14.461118690313779</v>
      </c>
      <c r="S42" s="11">
        <f t="shared" si="13"/>
        <v>100</v>
      </c>
    </row>
    <row r="43" spans="1:19" ht="12.75">
      <c r="A43" s="9">
        <v>1998</v>
      </c>
      <c r="B43" s="1">
        <f t="shared" si="7"/>
        <v>81.46964856230032</v>
      </c>
      <c r="C43" s="1">
        <f t="shared" si="7"/>
        <v>18.53035143769968</v>
      </c>
      <c r="D43" s="11">
        <f t="shared" si="8"/>
        <v>100</v>
      </c>
      <c r="E43" s="1">
        <f t="shared" si="9"/>
        <v>82.85714285714286</v>
      </c>
      <c r="F43" s="1">
        <f t="shared" si="9"/>
        <v>17.142857142857142</v>
      </c>
      <c r="G43" s="11">
        <f t="shared" si="9"/>
        <v>100</v>
      </c>
      <c r="H43" s="1">
        <f t="shared" si="10"/>
        <v>91.53439153439153</v>
      </c>
      <c r="I43" s="1">
        <f t="shared" si="10"/>
        <v>8.465608465608465</v>
      </c>
      <c r="J43" s="11">
        <f t="shared" si="10"/>
        <v>100</v>
      </c>
      <c r="K43" s="1">
        <f t="shared" si="11"/>
        <v>63.101604278074866</v>
      </c>
      <c r="L43" s="1">
        <f t="shared" si="11"/>
        <v>36.898395721925134</v>
      </c>
      <c r="M43" s="11">
        <f t="shared" si="11"/>
        <v>100</v>
      </c>
      <c r="N43" s="1">
        <f t="shared" si="12"/>
        <v>95.16728624535315</v>
      </c>
      <c r="O43" s="1">
        <f t="shared" si="12"/>
        <v>4.83271375464684</v>
      </c>
      <c r="P43" s="11">
        <f t="shared" si="12"/>
        <v>100</v>
      </c>
      <c r="Q43" s="1">
        <f t="shared" si="13"/>
        <v>83.50353495679497</v>
      </c>
      <c r="R43" s="1">
        <f t="shared" si="13"/>
        <v>16.496465043205028</v>
      </c>
      <c r="S43" s="11">
        <f t="shared" si="13"/>
        <v>100</v>
      </c>
    </row>
    <row r="44" spans="1:19" ht="12.75">
      <c r="A44" s="9">
        <v>1999</v>
      </c>
      <c r="B44" s="1">
        <f t="shared" si="7"/>
        <v>86.51685393258427</v>
      </c>
      <c r="C44" s="1">
        <f t="shared" si="7"/>
        <v>13.48314606741573</v>
      </c>
      <c r="D44" s="11">
        <f t="shared" si="8"/>
        <v>100</v>
      </c>
      <c r="E44" s="1">
        <f t="shared" si="9"/>
        <v>90.49295774647888</v>
      </c>
      <c r="F44" s="1">
        <f t="shared" si="9"/>
        <v>9.507042253521126</v>
      </c>
      <c r="G44" s="11">
        <f t="shared" si="9"/>
        <v>100</v>
      </c>
      <c r="H44" s="1">
        <f t="shared" si="10"/>
        <v>87.7659574468085</v>
      </c>
      <c r="I44" s="1">
        <f t="shared" si="10"/>
        <v>12.23404255319149</v>
      </c>
      <c r="J44" s="11">
        <f t="shared" si="10"/>
        <v>100</v>
      </c>
      <c r="K44" s="1">
        <f t="shared" si="11"/>
        <v>61.72839506172839</v>
      </c>
      <c r="L44" s="1">
        <f t="shared" si="11"/>
        <v>38.2716049382716</v>
      </c>
      <c r="M44" s="11">
        <f t="shared" si="11"/>
        <v>100</v>
      </c>
      <c r="N44" s="1">
        <f t="shared" si="12"/>
        <v>94.18181818181817</v>
      </c>
      <c r="O44" s="1">
        <f t="shared" si="12"/>
        <v>5.818181818181818</v>
      </c>
      <c r="P44" s="11">
        <f t="shared" si="12"/>
        <v>100</v>
      </c>
      <c r="Q44" s="1">
        <f t="shared" si="13"/>
        <v>86.05442176870748</v>
      </c>
      <c r="R44" s="1">
        <f t="shared" si="13"/>
        <v>13.945578231292515</v>
      </c>
      <c r="S44" s="11">
        <f t="shared" si="13"/>
        <v>100</v>
      </c>
    </row>
    <row r="47" spans="1:9" ht="12.75">
      <c r="A47" s="4" t="str">
        <f>CONCATENATE("New Admissions (All Races): ",$A$1)</f>
        <v>New Admissions (All Races): WEST VIRGINIA</v>
      </c>
      <c r="I47" s="4" t="str">
        <f>CONCATENATE("Percent of Total, New Admissions (All Races): ",$A$1)</f>
        <v>Percent of Total, New Admissions (All Races): WEST VIRGINIA</v>
      </c>
    </row>
    <row r="48" spans="1:15" s="4" customFormat="1" ht="12.75">
      <c r="A48" s="18" t="s">
        <v>91</v>
      </c>
      <c r="B48" s="14" t="s">
        <v>85</v>
      </c>
      <c r="C48" s="14" t="s">
        <v>86</v>
      </c>
      <c r="D48" s="14" t="s">
        <v>87</v>
      </c>
      <c r="E48" s="14" t="s">
        <v>88</v>
      </c>
      <c r="F48" s="14" t="s">
        <v>89</v>
      </c>
      <c r="G48" s="14" t="s">
        <v>90</v>
      </c>
      <c r="I48" s="18" t="s">
        <v>91</v>
      </c>
      <c r="J48" s="14" t="s">
        <v>85</v>
      </c>
      <c r="K48" s="14" t="s">
        <v>86</v>
      </c>
      <c r="L48" s="14" t="s">
        <v>87</v>
      </c>
      <c r="M48" s="14" t="s">
        <v>88</v>
      </c>
      <c r="N48" s="14" t="s">
        <v>89</v>
      </c>
      <c r="O48" s="14" t="s">
        <v>90</v>
      </c>
    </row>
    <row r="49" spans="1:15" ht="12.75">
      <c r="A49" s="9">
        <v>1983</v>
      </c>
      <c r="B49">
        <v>75</v>
      </c>
      <c r="C49">
        <v>161</v>
      </c>
      <c r="D49">
        <v>133</v>
      </c>
      <c r="E49">
        <v>47</v>
      </c>
      <c r="F49">
        <v>36</v>
      </c>
      <c r="G49">
        <v>452</v>
      </c>
      <c r="I49" s="9">
        <v>1983</v>
      </c>
      <c r="J49" s="1">
        <f aca="true" t="shared" si="14" ref="J49:O52">(B49/$G49)*100</f>
        <v>16.5929203539823</v>
      </c>
      <c r="K49" s="1">
        <f t="shared" si="14"/>
        <v>35.61946902654867</v>
      </c>
      <c r="L49" s="1">
        <f t="shared" si="14"/>
        <v>29.424778761061948</v>
      </c>
      <c r="M49" s="1">
        <f t="shared" si="14"/>
        <v>10.398230088495575</v>
      </c>
      <c r="N49" s="1">
        <f t="shared" si="14"/>
        <v>7.964601769911504</v>
      </c>
      <c r="O49">
        <f t="shared" si="14"/>
        <v>100</v>
      </c>
    </row>
    <row r="50" spans="1:15" ht="12.75">
      <c r="A50" s="9">
        <v>1984</v>
      </c>
      <c r="B50">
        <v>138</v>
      </c>
      <c r="C50">
        <v>250</v>
      </c>
      <c r="D50">
        <v>206</v>
      </c>
      <c r="E50">
        <v>63</v>
      </c>
      <c r="F50">
        <v>64</v>
      </c>
      <c r="G50">
        <v>721</v>
      </c>
      <c r="I50" s="9">
        <v>1984</v>
      </c>
      <c r="J50" s="1">
        <f t="shared" si="14"/>
        <v>19.14008321775312</v>
      </c>
      <c r="K50" s="1">
        <f t="shared" si="14"/>
        <v>34.674063800277395</v>
      </c>
      <c r="L50" s="1">
        <f t="shared" si="14"/>
        <v>28.57142857142857</v>
      </c>
      <c r="M50" s="1">
        <f t="shared" si="14"/>
        <v>8.737864077669903</v>
      </c>
      <c r="N50" s="1">
        <f t="shared" si="14"/>
        <v>8.876560332871012</v>
      </c>
      <c r="O50">
        <f t="shared" si="14"/>
        <v>100</v>
      </c>
    </row>
    <row r="51" spans="1:15" ht="12.75">
      <c r="A51" s="9">
        <v>1985</v>
      </c>
      <c r="B51">
        <v>171</v>
      </c>
      <c r="C51">
        <v>242</v>
      </c>
      <c r="D51">
        <v>180</v>
      </c>
      <c r="E51">
        <v>66</v>
      </c>
      <c r="F51">
        <v>80</v>
      </c>
      <c r="G51">
        <v>739</v>
      </c>
      <c r="I51" s="9">
        <v>1985</v>
      </c>
      <c r="J51" s="1">
        <f t="shared" si="14"/>
        <v>23.13937753721245</v>
      </c>
      <c r="K51" s="1">
        <f t="shared" si="14"/>
        <v>32.74695534506089</v>
      </c>
      <c r="L51" s="1">
        <f t="shared" si="14"/>
        <v>24.357239512855212</v>
      </c>
      <c r="M51" s="1">
        <f t="shared" si="14"/>
        <v>8.930987821380242</v>
      </c>
      <c r="N51" s="1">
        <f t="shared" si="14"/>
        <v>10.825439783491204</v>
      </c>
      <c r="O51">
        <f t="shared" si="14"/>
        <v>100</v>
      </c>
    </row>
    <row r="52" spans="1:15" ht="12.75">
      <c r="A52" s="9">
        <v>1986</v>
      </c>
      <c r="B52">
        <v>124</v>
      </c>
      <c r="C52">
        <v>153</v>
      </c>
      <c r="D52">
        <v>109</v>
      </c>
      <c r="E52">
        <v>57</v>
      </c>
      <c r="F52">
        <v>61</v>
      </c>
      <c r="G52">
        <v>504</v>
      </c>
      <c r="I52" s="9">
        <v>1986</v>
      </c>
      <c r="J52" s="1">
        <f t="shared" si="14"/>
        <v>24.6031746031746</v>
      </c>
      <c r="K52" s="1">
        <f t="shared" si="14"/>
        <v>30.357142857142854</v>
      </c>
      <c r="L52" s="1">
        <f t="shared" si="14"/>
        <v>21.626984126984127</v>
      </c>
      <c r="M52" s="1">
        <f t="shared" si="14"/>
        <v>11.30952380952381</v>
      </c>
      <c r="N52" s="1">
        <f t="shared" si="14"/>
        <v>12.103174603174603</v>
      </c>
      <c r="O52">
        <f t="shared" si="14"/>
        <v>100</v>
      </c>
    </row>
    <row r="53" spans="1:15" ht="12.75">
      <c r="A53" s="9">
        <v>1987</v>
      </c>
      <c r="B53">
        <v>162</v>
      </c>
      <c r="C53">
        <v>209</v>
      </c>
      <c r="D53">
        <v>128</v>
      </c>
      <c r="E53">
        <v>40</v>
      </c>
      <c r="F53">
        <v>64</v>
      </c>
      <c r="G53">
        <v>603</v>
      </c>
      <c r="I53" s="9">
        <v>1987</v>
      </c>
      <c r="J53" s="1">
        <f aca="true" t="shared" si="15" ref="J53:J65">(B53/$G53)*100</f>
        <v>26.865671641791046</v>
      </c>
      <c r="K53" s="1">
        <f aca="true" t="shared" si="16" ref="K53:K65">(C53/$G53)*100</f>
        <v>34.660033167495854</v>
      </c>
      <c r="L53" s="1">
        <f aca="true" t="shared" si="17" ref="L53:L65">(D53/$G53)*100</f>
        <v>21.22719734660033</v>
      </c>
      <c r="M53" s="1">
        <f aca="true" t="shared" si="18" ref="M53:M65">(E53/$G53)*100</f>
        <v>6.633499170812604</v>
      </c>
      <c r="N53" s="1">
        <f aca="true" t="shared" si="19" ref="N53:N65">(F53/$G53)*100</f>
        <v>10.613598673300165</v>
      </c>
      <c r="O53">
        <f aca="true" t="shared" si="20" ref="O53:O65">(G53/$G53)*100</f>
        <v>100</v>
      </c>
    </row>
    <row r="54" spans="1:15" ht="12.75">
      <c r="A54" s="9">
        <v>1988</v>
      </c>
      <c r="B54">
        <v>164</v>
      </c>
      <c r="C54">
        <v>168</v>
      </c>
      <c r="D54">
        <v>102</v>
      </c>
      <c r="E54">
        <v>53</v>
      </c>
      <c r="F54">
        <v>40</v>
      </c>
      <c r="G54">
        <v>527</v>
      </c>
      <c r="I54" s="9">
        <v>1988</v>
      </c>
      <c r="J54" s="1">
        <f t="shared" si="15"/>
        <v>31.119544592030362</v>
      </c>
      <c r="K54" s="1">
        <f t="shared" si="16"/>
        <v>31.87855787476281</v>
      </c>
      <c r="L54" s="1">
        <f t="shared" si="17"/>
        <v>19.35483870967742</v>
      </c>
      <c r="M54" s="1">
        <f t="shared" si="18"/>
        <v>10.056925996204933</v>
      </c>
      <c r="N54" s="1">
        <f t="shared" si="19"/>
        <v>7.590132827324478</v>
      </c>
      <c r="O54">
        <f t="shared" si="20"/>
        <v>100</v>
      </c>
    </row>
    <row r="55" spans="1:15" ht="12.75">
      <c r="A55" s="9">
        <v>1989</v>
      </c>
      <c r="B55">
        <v>204</v>
      </c>
      <c r="C55">
        <v>214</v>
      </c>
      <c r="D55">
        <v>154</v>
      </c>
      <c r="E55">
        <v>50</v>
      </c>
      <c r="F55">
        <v>67</v>
      </c>
      <c r="G55">
        <v>689</v>
      </c>
      <c r="I55" s="9">
        <v>1989</v>
      </c>
      <c r="J55" s="1">
        <f t="shared" si="15"/>
        <v>29.60812772133527</v>
      </c>
      <c r="K55" s="1">
        <f t="shared" si="16"/>
        <v>31.059506531204644</v>
      </c>
      <c r="L55" s="1">
        <f t="shared" si="17"/>
        <v>22.35123367198839</v>
      </c>
      <c r="M55" s="1">
        <f t="shared" si="18"/>
        <v>7.256894049346879</v>
      </c>
      <c r="N55" s="1">
        <f t="shared" si="19"/>
        <v>9.724238026124818</v>
      </c>
      <c r="O55">
        <f t="shared" si="20"/>
        <v>100</v>
      </c>
    </row>
    <row r="56" spans="1:15" ht="12.75">
      <c r="A56" s="9">
        <v>1990</v>
      </c>
      <c r="B56">
        <v>160</v>
      </c>
      <c r="C56">
        <v>174</v>
      </c>
      <c r="D56">
        <v>142</v>
      </c>
      <c r="E56">
        <v>53</v>
      </c>
      <c r="F56">
        <v>68</v>
      </c>
      <c r="G56">
        <v>597</v>
      </c>
      <c r="I56" s="9">
        <v>1990</v>
      </c>
      <c r="J56" s="1">
        <f t="shared" si="15"/>
        <v>26.800670016750416</v>
      </c>
      <c r="K56" s="1">
        <f t="shared" si="16"/>
        <v>29.145728643216078</v>
      </c>
      <c r="L56" s="1">
        <f t="shared" si="17"/>
        <v>23.785594639865998</v>
      </c>
      <c r="M56" s="1">
        <f t="shared" si="18"/>
        <v>8.877721943048575</v>
      </c>
      <c r="N56" s="1">
        <f t="shared" si="19"/>
        <v>11.390284757118927</v>
      </c>
      <c r="O56">
        <f t="shared" si="20"/>
        <v>100</v>
      </c>
    </row>
    <row r="57" spans="1:15" ht="12.75">
      <c r="A57" s="9">
        <v>1991</v>
      </c>
      <c r="B57">
        <v>139</v>
      </c>
      <c r="C57">
        <v>147</v>
      </c>
      <c r="D57">
        <v>131</v>
      </c>
      <c r="E57">
        <v>48</v>
      </c>
      <c r="F57">
        <v>67</v>
      </c>
      <c r="G57">
        <v>532</v>
      </c>
      <c r="I57" s="9">
        <v>1991</v>
      </c>
      <c r="J57" s="1">
        <f t="shared" si="15"/>
        <v>26.127819548872182</v>
      </c>
      <c r="K57" s="1">
        <f t="shared" si="16"/>
        <v>27.631578947368425</v>
      </c>
      <c r="L57" s="1">
        <f t="shared" si="17"/>
        <v>24.62406015037594</v>
      </c>
      <c r="M57" s="1">
        <f t="shared" si="18"/>
        <v>9.022556390977442</v>
      </c>
      <c r="N57" s="1">
        <f t="shared" si="19"/>
        <v>12.593984962406015</v>
      </c>
      <c r="O57">
        <f t="shared" si="20"/>
        <v>100</v>
      </c>
    </row>
    <row r="58" spans="1:15" ht="12.75">
      <c r="A58" s="9">
        <v>1992</v>
      </c>
      <c r="B58">
        <v>166</v>
      </c>
      <c r="C58">
        <v>189</v>
      </c>
      <c r="D58">
        <v>140</v>
      </c>
      <c r="E58">
        <v>80</v>
      </c>
      <c r="F58">
        <v>97</v>
      </c>
      <c r="G58">
        <v>672</v>
      </c>
      <c r="I58" s="9">
        <v>1992</v>
      </c>
      <c r="J58" s="1">
        <f t="shared" si="15"/>
        <v>24.702380952380953</v>
      </c>
      <c r="K58" s="1">
        <f t="shared" si="16"/>
        <v>28.125</v>
      </c>
      <c r="L58" s="1">
        <f t="shared" si="17"/>
        <v>20.833333333333336</v>
      </c>
      <c r="M58" s="1">
        <f t="shared" si="18"/>
        <v>11.904761904761903</v>
      </c>
      <c r="N58" s="1">
        <f t="shared" si="19"/>
        <v>14.434523809523808</v>
      </c>
      <c r="O58">
        <f t="shared" si="20"/>
        <v>100</v>
      </c>
    </row>
    <row r="59" spans="1:15" ht="12.75">
      <c r="A59" s="9">
        <v>1993</v>
      </c>
      <c r="B59">
        <v>223</v>
      </c>
      <c r="C59">
        <v>177</v>
      </c>
      <c r="D59">
        <v>175</v>
      </c>
      <c r="E59">
        <v>93</v>
      </c>
      <c r="F59">
        <v>118</v>
      </c>
      <c r="G59">
        <v>786</v>
      </c>
      <c r="I59" s="9">
        <v>1993</v>
      </c>
      <c r="J59" s="1">
        <f t="shared" si="15"/>
        <v>28.37150127226463</v>
      </c>
      <c r="K59" s="1">
        <f t="shared" si="16"/>
        <v>22.519083969465647</v>
      </c>
      <c r="L59" s="1">
        <f t="shared" si="17"/>
        <v>22.264631043256998</v>
      </c>
      <c r="M59" s="1">
        <f t="shared" si="18"/>
        <v>11.83206106870229</v>
      </c>
      <c r="N59" s="1">
        <f t="shared" si="19"/>
        <v>15.012722646310433</v>
      </c>
      <c r="O59">
        <f t="shared" si="20"/>
        <v>100</v>
      </c>
    </row>
    <row r="60" spans="1:15" ht="12.75">
      <c r="A60" s="9">
        <v>1994</v>
      </c>
      <c r="B60">
        <v>220</v>
      </c>
      <c r="C60">
        <v>187</v>
      </c>
      <c r="D60">
        <v>147</v>
      </c>
      <c r="E60">
        <v>79</v>
      </c>
      <c r="F60">
        <v>106</v>
      </c>
      <c r="G60">
        <v>739</v>
      </c>
      <c r="I60" s="9">
        <v>1994</v>
      </c>
      <c r="J60" s="1">
        <f t="shared" si="15"/>
        <v>29.76995940460081</v>
      </c>
      <c r="K60" s="1">
        <f t="shared" si="16"/>
        <v>25.304465493910687</v>
      </c>
      <c r="L60" s="1">
        <f t="shared" si="17"/>
        <v>19.891745602165088</v>
      </c>
      <c r="M60" s="1">
        <f t="shared" si="18"/>
        <v>10.690121786197563</v>
      </c>
      <c r="N60" s="1">
        <f t="shared" si="19"/>
        <v>14.343707713125845</v>
      </c>
      <c r="O60">
        <f t="shared" si="20"/>
        <v>100</v>
      </c>
    </row>
    <row r="61" spans="1:15" ht="12.75">
      <c r="A61" s="9">
        <v>1995</v>
      </c>
      <c r="B61">
        <v>341</v>
      </c>
      <c r="C61">
        <v>260</v>
      </c>
      <c r="D61">
        <v>176</v>
      </c>
      <c r="E61">
        <v>127</v>
      </c>
      <c r="F61">
        <v>173</v>
      </c>
      <c r="G61">
        <v>1077</v>
      </c>
      <c r="I61" s="9">
        <v>1995</v>
      </c>
      <c r="J61" s="1">
        <f t="shared" si="15"/>
        <v>31.66202414113278</v>
      </c>
      <c r="K61" s="1">
        <f t="shared" si="16"/>
        <v>24.141132776230272</v>
      </c>
      <c r="L61" s="1">
        <f t="shared" si="17"/>
        <v>16.341689879294336</v>
      </c>
      <c r="M61" s="1">
        <f t="shared" si="18"/>
        <v>11.792014856081709</v>
      </c>
      <c r="N61" s="1">
        <f t="shared" si="19"/>
        <v>16.06313834726091</v>
      </c>
      <c r="O61">
        <f t="shared" si="20"/>
        <v>100</v>
      </c>
    </row>
    <row r="62" spans="1:15" ht="12.75">
      <c r="A62" s="9">
        <v>1996</v>
      </c>
      <c r="B62">
        <v>211</v>
      </c>
      <c r="C62">
        <v>202</v>
      </c>
      <c r="D62">
        <v>137</v>
      </c>
      <c r="E62">
        <v>125</v>
      </c>
      <c r="F62">
        <v>181</v>
      </c>
      <c r="G62">
        <v>856</v>
      </c>
      <c r="I62" s="9">
        <v>1996</v>
      </c>
      <c r="J62" s="1">
        <f t="shared" si="15"/>
        <v>24.649532710280376</v>
      </c>
      <c r="K62" s="1">
        <f t="shared" si="16"/>
        <v>23.598130841121495</v>
      </c>
      <c r="L62" s="1">
        <f t="shared" si="17"/>
        <v>16.00467289719626</v>
      </c>
      <c r="M62" s="1">
        <f t="shared" si="18"/>
        <v>14.602803738317757</v>
      </c>
      <c r="N62" s="1">
        <f t="shared" si="19"/>
        <v>21.144859813084114</v>
      </c>
      <c r="O62">
        <f t="shared" si="20"/>
        <v>100</v>
      </c>
    </row>
    <row r="63" spans="1:15" ht="12.75">
      <c r="A63" s="9">
        <v>1997</v>
      </c>
      <c r="B63">
        <v>149</v>
      </c>
      <c r="C63">
        <v>147</v>
      </c>
      <c r="D63">
        <v>122</v>
      </c>
      <c r="E63">
        <v>132</v>
      </c>
      <c r="F63">
        <v>188</v>
      </c>
      <c r="G63">
        <v>738</v>
      </c>
      <c r="I63" s="9">
        <v>1997</v>
      </c>
      <c r="J63" s="1">
        <f t="shared" si="15"/>
        <v>20.18970189701897</v>
      </c>
      <c r="K63" s="1">
        <f t="shared" si="16"/>
        <v>19.91869918699187</v>
      </c>
      <c r="L63" s="1">
        <f t="shared" si="17"/>
        <v>16.53116531165312</v>
      </c>
      <c r="M63" s="1">
        <f t="shared" si="18"/>
        <v>17.88617886178862</v>
      </c>
      <c r="N63" s="1">
        <f t="shared" si="19"/>
        <v>25.474254742547426</v>
      </c>
      <c r="O63">
        <f t="shared" si="20"/>
        <v>100</v>
      </c>
    </row>
    <row r="64" spans="1:15" ht="12.75">
      <c r="A64" s="9">
        <v>1998</v>
      </c>
      <c r="B64">
        <v>316</v>
      </c>
      <c r="C64">
        <v>318</v>
      </c>
      <c r="D64">
        <v>190</v>
      </c>
      <c r="E64">
        <v>188</v>
      </c>
      <c r="F64">
        <v>271</v>
      </c>
      <c r="G64">
        <v>1283</v>
      </c>
      <c r="I64" s="9">
        <v>1998</v>
      </c>
      <c r="J64" s="1">
        <f t="shared" si="15"/>
        <v>24.629773967264224</v>
      </c>
      <c r="K64" s="1">
        <f t="shared" si="16"/>
        <v>24.78565861262666</v>
      </c>
      <c r="L64" s="1">
        <f t="shared" si="17"/>
        <v>14.80904130943102</v>
      </c>
      <c r="M64" s="1">
        <f t="shared" si="18"/>
        <v>14.65315666406859</v>
      </c>
      <c r="N64" s="1">
        <f t="shared" si="19"/>
        <v>21.12236944660951</v>
      </c>
      <c r="O64">
        <f t="shared" si="20"/>
        <v>100</v>
      </c>
    </row>
    <row r="65" spans="1:15" ht="12.75">
      <c r="A65" s="9">
        <v>1999</v>
      </c>
      <c r="B65">
        <v>300</v>
      </c>
      <c r="C65">
        <v>294</v>
      </c>
      <c r="D65">
        <v>196</v>
      </c>
      <c r="E65">
        <v>181</v>
      </c>
      <c r="F65">
        <v>283</v>
      </c>
      <c r="G65">
        <v>1254</v>
      </c>
      <c r="I65" s="9">
        <v>1999</v>
      </c>
      <c r="J65" s="1">
        <f t="shared" si="15"/>
        <v>23.923444976076556</v>
      </c>
      <c r="K65" s="1">
        <f t="shared" si="16"/>
        <v>23.444976076555022</v>
      </c>
      <c r="L65" s="1">
        <f t="shared" si="17"/>
        <v>15.629984051036683</v>
      </c>
      <c r="M65" s="1">
        <f t="shared" si="18"/>
        <v>14.433811802232855</v>
      </c>
      <c r="N65" s="1">
        <f t="shared" si="19"/>
        <v>22.567783094098885</v>
      </c>
      <c r="O65">
        <f t="shared" si="20"/>
        <v>100</v>
      </c>
    </row>
    <row r="66" spans="1:14" ht="12.75">
      <c r="A66" t="s">
        <v>105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WEST VIRGINIA</v>
      </c>
      <c r="I68" s="4" t="str">
        <f>CONCATENATE("Black New Admissions: ",$A$1)</f>
        <v>Black New Admissions: WEST VIRGINIA</v>
      </c>
    </row>
    <row r="69" spans="1:15" s="4" customFormat="1" ht="12.75">
      <c r="A69" s="18" t="s">
        <v>91</v>
      </c>
      <c r="B69" s="14" t="s">
        <v>85</v>
      </c>
      <c r="C69" s="14" t="s">
        <v>86</v>
      </c>
      <c r="D69" s="14" t="s">
        <v>87</v>
      </c>
      <c r="E69" s="14" t="s">
        <v>88</v>
      </c>
      <c r="F69" s="14" t="s">
        <v>89</v>
      </c>
      <c r="G69" s="14" t="s">
        <v>90</v>
      </c>
      <c r="I69" s="18" t="s">
        <v>91</v>
      </c>
      <c r="J69" s="14" t="s">
        <v>85</v>
      </c>
      <c r="K69" s="14" t="s">
        <v>86</v>
      </c>
      <c r="L69" s="14" t="s">
        <v>87</v>
      </c>
      <c r="M69" s="14" t="s">
        <v>88</v>
      </c>
      <c r="N69" s="14" t="s">
        <v>89</v>
      </c>
      <c r="O69" s="14" t="s">
        <v>90</v>
      </c>
    </row>
    <row r="70" spans="1:15" ht="12.75">
      <c r="A70" s="9">
        <v>1983</v>
      </c>
      <c r="B70">
        <v>68</v>
      </c>
      <c r="C70">
        <v>139</v>
      </c>
      <c r="D70">
        <v>112</v>
      </c>
      <c r="E70">
        <v>43</v>
      </c>
      <c r="F70">
        <v>33</v>
      </c>
      <c r="G70">
        <v>395</v>
      </c>
      <c r="I70" s="9">
        <v>1983</v>
      </c>
      <c r="J70">
        <v>7</v>
      </c>
      <c r="K70">
        <v>21</v>
      </c>
      <c r="L70">
        <v>19</v>
      </c>
      <c r="M70">
        <v>3</v>
      </c>
      <c r="N70">
        <v>3</v>
      </c>
      <c r="O70">
        <v>53</v>
      </c>
    </row>
    <row r="71" spans="1:15" ht="12.75">
      <c r="A71" s="9">
        <v>1984</v>
      </c>
      <c r="B71">
        <v>120</v>
      </c>
      <c r="C71">
        <v>225</v>
      </c>
      <c r="D71">
        <v>183</v>
      </c>
      <c r="E71">
        <v>56</v>
      </c>
      <c r="F71">
        <v>59</v>
      </c>
      <c r="G71">
        <v>643</v>
      </c>
      <c r="I71" s="9">
        <v>1984</v>
      </c>
      <c r="J71">
        <v>18</v>
      </c>
      <c r="K71">
        <v>24</v>
      </c>
      <c r="L71">
        <v>22</v>
      </c>
      <c r="M71">
        <v>6</v>
      </c>
      <c r="N71">
        <v>5</v>
      </c>
      <c r="O71">
        <v>75</v>
      </c>
    </row>
    <row r="72" spans="1:15" ht="12.75">
      <c r="A72" s="9">
        <v>1985</v>
      </c>
      <c r="B72">
        <v>153</v>
      </c>
      <c r="C72">
        <v>210</v>
      </c>
      <c r="D72">
        <v>158</v>
      </c>
      <c r="E72">
        <v>55</v>
      </c>
      <c r="F72">
        <v>75</v>
      </c>
      <c r="G72">
        <v>651</v>
      </c>
      <c r="I72" s="9">
        <v>1985</v>
      </c>
      <c r="J72">
        <v>18</v>
      </c>
      <c r="K72">
        <v>32</v>
      </c>
      <c r="L72">
        <v>21</v>
      </c>
      <c r="M72">
        <v>11</v>
      </c>
      <c r="N72">
        <v>5</v>
      </c>
      <c r="O72">
        <v>87</v>
      </c>
    </row>
    <row r="73" spans="1:15" ht="12.75">
      <c r="A73" s="9">
        <v>1986</v>
      </c>
      <c r="B73">
        <v>112</v>
      </c>
      <c r="C73">
        <v>129</v>
      </c>
      <c r="D73">
        <v>90</v>
      </c>
      <c r="E73">
        <v>50</v>
      </c>
      <c r="F73">
        <v>54</v>
      </c>
      <c r="G73">
        <v>435</v>
      </c>
      <c r="I73" s="9">
        <v>1986</v>
      </c>
      <c r="J73">
        <v>12</v>
      </c>
      <c r="K73">
        <v>21</v>
      </c>
      <c r="L73">
        <v>19</v>
      </c>
      <c r="M73">
        <v>7</v>
      </c>
      <c r="N73">
        <v>7</v>
      </c>
      <c r="O73">
        <v>66</v>
      </c>
    </row>
    <row r="74" spans="1:15" ht="12.75">
      <c r="A74" s="9">
        <v>1987</v>
      </c>
      <c r="B74">
        <v>144</v>
      </c>
      <c r="C74">
        <v>177</v>
      </c>
      <c r="D74">
        <v>114</v>
      </c>
      <c r="E74">
        <v>32</v>
      </c>
      <c r="F74">
        <v>59</v>
      </c>
      <c r="G74">
        <v>526</v>
      </c>
      <c r="I74" s="9">
        <v>1987</v>
      </c>
      <c r="J74">
        <v>17</v>
      </c>
      <c r="K74">
        <v>29</v>
      </c>
      <c r="L74">
        <v>13</v>
      </c>
      <c r="M74">
        <v>8</v>
      </c>
      <c r="N74">
        <v>5</v>
      </c>
      <c r="O74">
        <v>72</v>
      </c>
    </row>
    <row r="75" spans="1:15" ht="12.75">
      <c r="A75" s="9">
        <v>1988</v>
      </c>
      <c r="B75">
        <v>144</v>
      </c>
      <c r="C75">
        <v>149</v>
      </c>
      <c r="D75">
        <v>91</v>
      </c>
      <c r="E75">
        <v>49</v>
      </c>
      <c r="F75">
        <v>37</v>
      </c>
      <c r="G75">
        <v>470</v>
      </c>
      <c r="I75" s="9">
        <v>1988</v>
      </c>
      <c r="J75">
        <v>18</v>
      </c>
      <c r="K75">
        <v>19</v>
      </c>
      <c r="L75">
        <v>11</v>
      </c>
      <c r="M75">
        <v>4</v>
      </c>
      <c r="N75">
        <v>3</v>
      </c>
      <c r="O75">
        <v>55</v>
      </c>
    </row>
    <row r="76" spans="1:15" ht="12.75">
      <c r="A76" s="9">
        <v>1989</v>
      </c>
      <c r="B76">
        <v>178</v>
      </c>
      <c r="C76">
        <v>186</v>
      </c>
      <c r="D76">
        <v>135</v>
      </c>
      <c r="E76">
        <v>40</v>
      </c>
      <c r="F76">
        <v>65</v>
      </c>
      <c r="G76">
        <v>604</v>
      </c>
      <c r="I76" s="9">
        <v>1989</v>
      </c>
      <c r="J76">
        <v>23</v>
      </c>
      <c r="K76">
        <v>27</v>
      </c>
      <c r="L76">
        <v>18</v>
      </c>
      <c r="M76">
        <v>10</v>
      </c>
      <c r="N76">
        <v>2</v>
      </c>
      <c r="O76">
        <v>80</v>
      </c>
    </row>
    <row r="77" spans="1:15" ht="12.75">
      <c r="A77" s="9">
        <v>1990</v>
      </c>
      <c r="B77">
        <v>137</v>
      </c>
      <c r="C77">
        <v>153</v>
      </c>
      <c r="D77">
        <v>132</v>
      </c>
      <c r="E77">
        <v>37</v>
      </c>
      <c r="F77">
        <v>65</v>
      </c>
      <c r="G77">
        <v>524</v>
      </c>
      <c r="I77" s="9">
        <v>1990</v>
      </c>
      <c r="J77">
        <v>20</v>
      </c>
      <c r="K77">
        <v>21</v>
      </c>
      <c r="L77">
        <v>10</v>
      </c>
      <c r="M77">
        <v>16</v>
      </c>
      <c r="N77">
        <v>3</v>
      </c>
      <c r="O77">
        <v>70</v>
      </c>
    </row>
    <row r="78" spans="1:15" ht="12.75">
      <c r="A78" s="9">
        <v>1991</v>
      </c>
      <c r="B78">
        <v>110</v>
      </c>
      <c r="C78">
        <v>123</v>
      </c>
      <c r="D78">
        <v>119</v>
      </c>
      <c r="E78">
        <v>31</v>
      </c>
      <c r="F78">
        <v>63</v>
      </c>
      <c r="G78">
        <v>446</v>
      </c>
      <c r="I78" s="9">
        <v>1991</v>
      </c>
      <c r="J78">
        <v>28</v>
      </c>
      <c r="K78">
        <v>22</v>
      </c>
      <c r="L78">
        <v>12</v>
      </c>
      <c r="M78">
        <v>17</v>
      </c>
      <c r="N78">
        <v>4</v>
      </c>
      <c r="O78">
        <v>83</v>
      </c>
    </row>
    <row r="79" spans="1:15" ht="12.75">
      <c r="A79" s="9">
        <v>1992</v>
      </c>
      <c r="B79">
        <v>137</v>
      </c>
      <c r="C79">
        <v>155</v>
      </c>
      <c r="D79">
        <v>123</v>
      </c>
      <c r="E79">
        <v>58</v>
      </c>
      <c r="F79">
        <v>93</v>
      </c>
      <c r="G79">
        <v>566</v>
      </c>
      <c r="I79" s="9">
        <v>1992</v>
      </c>
      <c r="J79">
        <v>28</v>
      </c>
      <c r="K79">
        <v>33</v>
      </c>
      <c r="L79">
        <v>15</v>
      </c>
      <c r="M79">
        <v>22</v>
      </c>
      <c r="N79">
        <v>4</v>
      </c>
      <c r="O79">
        <v>102</v>
      </c>
    </row>
    <row r="80" spans="1:15" ht="12.75">
      <c r="A80" s="9">
        <v>1993</v>
      </c>
      <c r="B80">
        <v>195</v>
      </c>
      <c r="C80">
        <v>151</v>
      </c>
      <c r="D80">
        <v>156</v>
      </c>
      <c r="E80">
        <v>76</v>
      </c>
      <c r="F80">
        <v>111</v>
      </c>
      <c r="G80">
        <v>689</v>
      </c>
      <c r="I80" s="9">
        <v>1993</v>
      </c>
      <c r="J80">
        <v>26</v>
      </c>
      <c r="K80">
        <v>23</v>
      </c>
      <c r="L80">
        <v>16</v>
      </c>
      <c r="M80">
        <v>17</v>
      </c>
      <c r="N80">
        <v>5</v>
      </c>
      <c r="O80">
        <v>87</v>
      </c>
    </row>
    <row r="81" spans="1:15" ht="12.75">
      <c r="A81" s="9">
        <v>1994</v>
      </c>
      <c r="B81">
        <v>193</v>
      </c>
      <c r="C81">
        <v>168</v>
      </c>
      <c r="D81">
        <v>130</v>
      </c>
      <c r="E81">
        <v>51</v>
      </c>
      <c r="F81">
        <v>102</v>
      </c>
      <c r="G81">
        <v>644</v>
      </c>
      <c r="I81" s="9">
        <v>1994</v>
      </c>
      <c r="J81">
        <v>25</v>
      </c>
      <c r="K81">
        <v>19</v>
      </c>
      <c r="L81">
        <v>16</v>
      </c>
      <c r="M81">
        <v>27</v>
      </c>
      <c r="N81">
        <v>2</v>
      </c>
      <c r="O81">
        <v>89</v>
      </c>
    </row>
    <row r="82" spans="1:15" ht="12.75">
      <c r="A82" s="9">
        <v>1995</v>
      </c>
      <c r="B82">
        <v>292</v>
      </c>
      <c r="C82">
        <v>211</v>
      </c>
      <c r="D82">
        <v>155</v>
      </c>
      <c r="E82">
        <v>68</v>
      </c>
      <c r="F82">
        <v>163</v>
      </c>
      <c r="G82">
        <v>889</v>
      </c>
      <c r="I82" s="9">
        <v>1995</v>
      </c>
      <c r="J82">
        <v>40</v>
      </c>
      <c r="K82">
        <v>48</v>
      </c>
      <c r="L82">
        <v>20</v>
      </c>
      <c r="M82">
        <v>57</v>
      </c>
      <c r="N82">
        <v>9</v>
      </c>
      <c r="O82">
        <v>174</v>
      </c>
    </row>
    <row r="83" spans="1:15" ht="12.75">
      <c r="A83" s="9">
        <v>1996</v>
      </c>
      <c r="B83">
        <v>187</v>
      </c>
      <c r="C83">
        <v>170</v>
      </c>
      <c r="D83">
        <v>123</v>
      </c>
      <c r="E83">
        <v>70</v>
      </c>
      <c r="F83">
        <v>175</v>
      </c>
      <c r="G83">
        <v>725</v>
      </c>
      <c r="I83" s="9">
        <v>1996</v>
      </c>
      <c r="J83">
        <v>22</v>
      </c>
      <c r="K83">
        <v>26</v>
      </c>
      <c r="L83">
        <v>13</v>
      </c>
      <c r="M83">
        <v>54</v>
      </c>
      <c r="N83">
        <v>6</v>
      </c>
      <c r="O83">
        <v>121</v>
      </c>
    </row>
    <row r="84" spans="1:15" ht="12.75">
      <c r="A84" s="9">
        <v>1997</v>
      </c>
      <c r="B84">
        <v>125</v>
      </c>
      <c r="C84">
        <v>130</v>
      </c>
      <c r="D84">
        <v>112</v>
      </c>
      <c r="E84">
        <v>84</v>
      </c>
      <c r="F84">
        <v>176</v>
      </c>
      <c r="G84">
        <v>627</v>
      </c>
      <c r="I84" s="9">
        <v>1997</v>
      </c>
      <c r="J84">
        <v>21</v>
      </c>
      <c r="K84">
        <v>17</v>
      </c>
      <c r="L84">
        <v>10</v>
      </c>
      <c r="M84">
        <v>46</v>
      </c>
      <c r="N84">
        <v>12</v>
      </c>
      <c r="O84">
        <v>106</v>
      </c>
    </row>
    <row r="85" spans="1:15" ht="12.75">
      <c r="A85" s="9">
        <v>1998</v>
      </c>
      <c r="B85">
        <v>255</v>
      </c>
      <c r="C85">
        <v>261</v>
      </c>
      <c r="D85">
        <v>173</v>
      </c>
      <c r="E85">
        <v>118</v>
      </c>
      <c r="F85">
        <v>256</v>
      </c>
      <c r="G85">
        <v>1063</v>
      </c>
      <c r="I85" s="9">
        <v>1998</v>
      </c>
      <c r="J85">
        <v>58</v>
      </c>
      <c r="K85">
        <v>54</v>
      </c>
      <c r="L85">
        <v>16</v>
      </c>
      <c r="M85">
        <v>69</v>
      </c>
      <c r="N85">
        <v>13</v>
      </c>
      <c r="O85">
        <v>210</v>
      </c>
    </row>
    <row r="86" spans="1:15" ht="12.75">
      <c r="A86" s="9">
        <v>1999</v>
      </c>
      <c r="B86">
        <v>231</v>
      </c>
      <c r="C86">
        <v>257</v>
      </c>
      <c r="D86">
        <v>165</v>
      </c>
      <c r="E86">
        <v>100</v>
      </c>
      <c r="F86">
        <v>259</v>
      </c>
      <c r="G86">
        <v>1012</v>
      </c>
      <c r="I86" s="9">
        <v>1999</v>
      </c>
      <c r="J86">
        <v>36</v>
      </c>
      <c r="K86">
        <v>27</v>
      </c>
      <c r="L86">
        <v>23</v>
      </c>
      <c r="M86">
        <v>62</v>
      </c>
      <c r="N86">
        <v>16</v>
      </c>
      <c r="O86">
        <v>164</v>
      </c>
    </row>
    <row r="88" spans="1:9" ht="12.75">
      <c r="A88" s="4" t="str">
        <f>CONCATENATE("Percent of Total Offenses, White New Admissions: ",$A$1)</f>
        <v>Percent of Total Offenses, White New Admissions: WEST VIRGINIA</v>
      </c>
      <c r="I88" s="4" t="str">
        <f>CONCATENATE("Percent of Total Offenses, Black New Admissions: ",$A$1)</f>
        <v>Percent of Total Offenses, Black New Admissions: WEST VIRGINIA</v>
      </c>
    </row>
    <row r="89" spans="1:15" s="4" customFormat="1" ht="12.75">
      <c r="A89" s="18" t="s">
        <v>91</v>
      </c>
      <c r="B89" s="14" t="s">
        <v>85</v>
      </c>
      <c r="C89" s="14" t="s">
        <v>86</v>
      </c>
      <c r="D89" s="14" t="s">
        <v>87</v>
      </c>
      <c r="E89" s="14" t="s">
        <v>88</v>
      </c>
      <c r="F89" s="14" t="s">
        <v>89</v>
      </c>
      <c r="G89" s="14" t="s">
        <v>90</v>
      </c>
      <c r="I89" s="18" t="s">
        <v>91</v>
      </c>
      <c r="J89" s="14" t="s">
        <v>85</v>
      </c>
      <c r="K89" s="14" t="s">
        <v>86</v>
      </c>
      <c r="L89" s="14" t="s">
        <v>87</v>
      </c>
      <c r="M89" s="14" t="s">
        <v>88</v>
      </c>
      <c r="N89" s="14" t="s">
        <v>89</v>
      </c>
      <c r="O89" s="14" t="s">
        <v>90</v>
      </c>
    </row>
    <row r="90" spans="1:15" ht="12.75">
      <c r="A90" s="9">
        <v>1983</v>
      </c>
      <c r="B90" s="1">
        <f aca="true" t="shared" si="21" ref="B90:G90">(B70/$G70)*100</f>
        <v>17.21518987341772</v>
      </c>
      <c r="C90" s="1">
        <f t="shared" si="21"/>
        <v>35.189873417721515</v>
      </c>
      <c r="D90" s="1">
        <f t="shared" si="21"/>
        <v>28.354430379746837</v>
      </c>
      <c r="E90" s="1">
        <f t="shared" si="21"/>
        <v>10.886075949367088</v>
      </c>
      <c r="F90" s="1">
        <f t="shared" si="21"/>
        <v>8.354430379746836</v>
      </c>
      <c r="G90" s="1">
        <f t="shared" si="21"/>
        <v>100</v>
      </c>
      <c r="I90" s="9">
        <v>1983</v>
      </c>
      <c r="J90" s="1">
        <f aca="true" t="shared" si="22" ref="J90:O90">(J70/$O70)*100</f>
        <v>13.20754716981132</v>
      </c>
      <c r="K90" s="1">
        <f t="shared" si="22"/>
        <v>39.62264150943396</v>
      </c>
      <c r="L90" s="1">
        <f t="shared" si="22"/>
        <v>35.84905660377358</v>
      </c>
      <c r="M90" s="1">
        <f t="shared" si="22"/>
        <v>5.660377358490567</v>
      </c>
      <c r="N90" s="1">
        <f t="shared" si="22"/>
        <v>5.660377358490567</v>
      </c>
      <c r="O90" s="1">
        <f t="shared" si="22"/>
        <v>100</v>
      </c>
    </row>
    <row r="91" spans="1:15" ht="12.75">
      <c r="A91" s="9">
        <v>1984</v>
      </c>
      <c r="B91" s="1">
        <f aca="true" t="shared" si="23" ref="B91:G91">(B71/$G71)*100</f>
        <v>18.662519440124417</v>
      </c>
      <c r="C91" s="1">
        <f t="shared" si="23"/>
        <v>34.99222395023328</v>
      </c>
      <c r="D91" s="1">
        <f t="shared" si="23"/>
        <v>28.46034214618974</v>
      </c>
      <c r="E91" s="1">
        <f t="shared" si="23"/>
        <v>8.709175738724728</v>
      </c>
      <c r="F91" s="1">
        <f t="shared" si="23"/>
        <v>9.17573872472784</v>
      </c>
      <c r="G91" s="1">
        <f t="shared" si="23"/>
        <v>100</v>
      </c>
      <c r="I91" s="9">
        <v>1984</v>
      </c>
      <c r="J91" s="1">
        <f aca="true" t="shared" si="24" ref="J91:O91">(J71/$O71)*100</f>
        <v>24</v>
      </c>
      <c r="K91" s="1">
        <f t="shared" si="24"/>
        <v>32</v>
      </c>
      <c r="L91" s="1">
        <f t="shared" si="24"/>
        <v>29.333333333333332</v>
      </c>
      <c r="M91" s="1">
        <f t="shared" si="24"/>
        <v>8</v>
      </c>
      <c r="N91" s="1">
        <f t="shared" si="24"/>
        <v>6.666666666666667</v>
      </c>
      <c r="O91" s="1">
        <f t="shared" si="24"/>
        <v>100</v>
      </c>
    </row>
    <row r="92" spans="1:15" ht="12.75">
      <c r="A92" s="9">
        <v>1985</v>
      </c>
      <c r="B92" s="1">
        <f aca="true" t="shared" si="25" ref="B92:G92">(B72/$G72)*100</f>
        <v>23.502304147465438</v>
      </c>
      <c r="C92" s="1">
        <f t="shared" si="25"/>
        <v>32.25806451612903</v>
      </c>
      <c r="D92" s="1">
        <f t="shared" si="25"/>
        <v>24.270353302611365</v>
      </c>
      <c r="E92" s="1">
        <f t="shared" si="25"/>
        <v>8.448540706605224</v>
      </c>
      <c r="F92" s="1">
        <f t="shared" si="25"/>
        <v>11.52073732718894</v>
      </c>
      <c r="G92" s="1">
        <f t="shared" si="25"/>
        <v>100</v>
      </c>
      <c r="I92" s="9">
        <v>1985</v>
      </c>
      <c r="J92" s="1">
        <f aca="true" t="shared" si="26" ref="J92:O92">(J72/$O72)*100</f>
        <v>20.689655172413794</v>
      </c>
      <c r="K92" s="1">
        <f t="shared" si="26"/>
        <v>36.7816091954023</v>
      </c>
      <c r="L92" s="1">
        <f t="shared" si="26"/>
        <v>24.137931034482758</v>
      </c>
      <c r="M92" s="1">
        <f t="shared" si="26"/>
        <v>12.643678160919542</v>
      </c>
      <c r="N92" s="1">
        <f t="shared" si="26"/>
        <v>5.747126436781609</v>
      </c>
      <c r="O92" s="1">
        <f t="shared" si="26"/>
        <v>100</v>
      </c>
    </row>
    <row r="93" spans="1:15" ht="12.75">
      <c r="A93" s="9">
        <v>1986</v>
      </c>
      <c r="B93" s="1">
        <f aca="true" t="shared" si="27" ref="B93:G93">(B73/$G73)*100</f>
        <v>25.74712643678161</v>
      </c>
      <c r="C93" s="1">
        <f t="shared" si="27"/>
        <v>29.655172413793103</v>
      </c>
      <c r="D93" s="1">
        <f t="shared" si="27"/>
        <v>20.689655172413794</v>
      </c>
      <c r="E93" s="1">
        <f t="shared" si="27"/>
        <v>11.494252873563218</v>
      </c>
      <c r="F93" s="1">
        <f t="shared" si="27"/>
        <v>12.413793103448276</v>
      </c>
      <c r="G93" s="1">
        <f t="shared" si="27"/>
        <v>100</v>
      </c>
      <c r="I93" s="9">
        <v>1986</v>
      </c>
      <c r="J93" s="1">
        <f aca="true" t="shared" si="28" ref="J93:O93">(J73/$O73)*100</f>
        <v>18.181818181818183</v>
      </c>
      <c r="K93" s="1">
        <f t="shared" si="28"/>
        <v>31.818181818181817</v>
      </c>
      <c r="L93" s="1">
        <f t="shared" si="28"/>
        <v>28.78787878787879</v>
      </c>
      <c r="M93" s="1">
        <f t="shared" si="28"/>
        <v>10.606060606060606</v>
      </c>
      <c r="N93" s="1">
        <f t="shared" si="28"/>
        <v>10.606060606060606</v>
      </c>
      <c r="O93" s="1">
        <f t="shared" si="28"/>
        <v>100</v>
      </c>
    </row>
    <row r="94" spans="1:15" ht="12.75">
      <c r="A94" s="9">
        <v>1987</v>
      </c>
      <c r="B94" s="1">
        <f aca="true" t="shared" si="29" ref="B94:G106">(B74/$G74)*100</f>
        <v>27.376425855513308</v>
      </c>
      <c r="C94" s="1">
        <f t="shared" si="29"/>
        <v>33.65019011406844</v>
      </c>
      <c r="D94" s="1">
        <f t="shared" si="29"/>
        <v>21.673003802281368</v>
      </c>
      <c r="E94" s="1">
        <f t="shared" si="29"/>
        <v>6.083650190114068</v>
      </c>
      <c r="F94" s="1">
        <f t="shared" si="29"/>
        <v>11.216730038022813</v>
      </c>
      <c r="G94" s="1">
        <f t="shared" si="29"/>
        <v>100</v>
      </c>
      <c r="I94" s="9">
        <v>1987</v>
      </c>
      <c r="J94" s="1">
        <f aca="true" t="shared" si="30" ref="J94:O104">(J74/$O74)*100</f>
        <v>23.61111111111111</v>
      </c>
      <c r="K94" s="1">
        <f t="shared" si="30"/>
        <v>40.27777777777778</v>
      </c>
      <c r="L94" s="1">
        <f t="shared" si="30"/>
        <v>18.055555555555554</v>
      </c>
      <c r="M94" s="1">
        <f t="shared" si="30"/>
        <v>11.11111111111111</v>
      </c>
      <c r="N94" s="1">
        <f t="shared" si="30"/>
        <v>6.944444444444445</v>
      </c>
      <c r="O94" s="1">
        <f t="shared" si="30"/>
        <v>100</v>
      </c>
    </row>
    <row r="95" spans="1:15" ht="12.75">
      <c r="A95" s="9">
        <v>1988</v>
      </c>
      <c r="B95" s="1">
        <f t="shared" si="29"/>
        <v>30.638297872340424</v>
      </c>
      <c r="C95" s="1">
        <f t="shared" si="29"/>
        <v>31.70212765957447</v>
      </c>
      <c r="D95" s="1">
        <f t="shared" si="29"/>
        <v>19.361702127659576</v>
      </c>
      <c r="E95" s="1">
        <f t="shared" si="29"/>
        <v>10.425531914893616</v>
      </c>
      <c r="F95" s="1">
        <f t="shared" si="29"/>
        <v>7.872340425531915</v>
      </c>
      <c r="G95" s="1">
        <f t="shared" si="29"/>
        <v>100</v>
      </c>
      <c r="I95" s="9">
        <v>1988</v>
      </c>
      <c r="J95" s="1">
        <f t="shared" si="30"/>
        <v>32.72727272727273</v>
      </c>
      <c r="K95" s="1">
        <f t="shared" si="30"/>
        <v>34.54545454545455</v>
      </c>
      <c r="L95" s="1">
        <f t="shared" si="30"/>
        <v>20</v>
      </c>
      <c r="M95" s="1">
        <f t="shared" si="30"/>
        <v>7.2727272727272725</v>
      </c>
      <c r="N95" s="1">
        <f t="shared" si="30"/>
        <v>5.454545454545454</v>
      </c>
      <c r="O95" s="1">
        <f t="shared" si="30"/>
        <v>100</v>
      </c>
    </row>
    <row r="96" spans="1:15" ht="12.75">
      <c r="A96" s="9">
        <v>1989</v>
      </c>
      <c r="B96" s="1">
        <f t="shared" si="29"/>
        <v>29.47019867549669</v>
      </c>
      <c r="C96" s="1">
        <f t="shared" si="29"/>
        <v>30.79470198675497</v>
      </c>
      <c r="D96" s="1">
        <f t="shared" si="29"/>
        <v>22.350993377483444</v>
      </c>
      <c r="E96" s="1">
        <f t="shared" si="29"/>
        <v>6.622516556291391</v>
      </c>
      <c r="F96" s="1">
        <f t="shared" si="29"/>
        <v>10.76158940397351</v>
      </c>
      <c r="G96" s="1">
        <f t="shared" si="29"/>
        <v>100</v>
      </c>
      <c r="I96" s="9">
        <v>1989</v>
      </c>
      <c r="J96" s="1">
        <f t="shared" si="30"/>
        <v>28.749999999999996</v>
      </c>
      <c r="K96" s="1">
        <f t="shared" si="30"/>
        <v>33.75</v>
      </c>
      <c r="L96" s="1">
        <f t="shared" si="30"/>
        <v>22.5</v>
      </c>
      <c r="M96" s="1">
        <f t="shared" si="30"/>
        <v>12.5</v>
      </c>
      <c r="N96" s="1">
        <f t="shared" si="30"/>
        <v>2.5</v>
      </c>
      <c r="O96" s="1">
        <f t="shared" si="30"/>
        <v>100</v>
      </c>
    </row>
    <row r="97" spans="1:15" ht="12.75">
      <c r="A97" s="9">
        <v>1990</v>
      </c>
      <c r="B97" s="1">
        <f t="shared" si="29"/>
        <v>26.14503816793893</v>
      </c>
      <c r="C97" s="1">
        <f t="shared" si="29"/>
        <v>29.198473282442748</v>
      </c>
      <c r="D97" s="1">
        <f t="shared" si="29"/>
        <v>25.190839694656486</v>
      </c>
      <c r="E97" s="1">
        <f t="shared" si="29"/>
        <v>7.061068702290077</v>
      </c>
      <c r="F97" s="1">
        <f t="shared" si="29"/>
        <v>12.404580152671755</v>
      </c>
      <c r="G97" s="1">
        <f t="shared" si="29"/>
        <v>100</v>
      </c>
      <c r="I97" s="9">
        <v>1990</v>
      </c>
      <c r="J97" s="1">
        <f t="shared" si="30"/>
        <v>28.57142857142857</v>
      </c>
      <c r="K97" s="1">
        <f t="shared" si="30"/>
        <v>30</v>
      </c>
      <c r="L97" s="1">
        <f t="shared" si="30"/>
        <v>14.285714285714285</v>
      </c>
      <c r="M97" s="1">
        <f t="shared" si="30"/>
        <v>22.857142857142858</v>
      </c>
      <c r="N97" s="1">
        <f t="shared" si="30"/>
        <v>4.285714285714286</v>
      </c>
      <c r="O97" s="1">
        <f t="shared" si="30"/>
        <v>100</v>
      </c>
    </row>
    <row r="98" spans="1:15" ht="12.75">
      <c r="A98" s="9">
        <v>1991</v>
      </c>
      <c r="B98" s="1">
        <f t="shared" si="29"/>
        <v>24.663677130044842</v>
      </c>
      <c r="C98" s="1">
        <f t="shared" si="29"/>
        <v>27.57847533632287</v>
      </c>
      <c r="D98" s="1">
        <f t="shared" si="29"/>
        <v>26.681614349775785</v>
      </c>
      <c r="E98" s="1">
        <f t="shared" si="29"/>
        <v>6.950672645739911</v>
      </c>
      <c r="F98" s="1">
        <f t="shared" si="29"/>
        <v>14.125560538116591</v>
      </c>
      <c r="G98" s="1">
        <f t="shared" si="29"/>
        <v>100</v>
      </c>
      <c r="I98" s="9">
        <v>1991</v>
      </c>
      <c r="J98" s="1">
        <f t="shared" si="30"/>
        <v>33.734939759036145</v>
      </c>
      <c r="K98" s="1">
        <f t="shared" si="30"/>
        <v>26.506024096385545</v>
      </c>
      <c r="L98" s="1">
        <f t="shared" si="30"/>
        <v>14.457831325301203</v>
      </c>
      <c r="M98" s="1">
        <f t="shared" si="30"/>
        <v>20.481927710843372</v>
      </c>
      <c r="N98" s="1">
        <f t="shared" si="30"/>
        <v>4.819277108433735</v>
      </c>
      <c r="O98" s="1">
        <f t="shared" si="30"/>
        <v>100</v>
      </c>
    </row>
    <row r="99" spans="1:15" ht="12.75">
      <c r="A99" s="9">
        <v>1992</v>
      </c>
      <c r="B99" s="1">
        <f t="shared" si="29"/>
        <v>24.204946996466433</v>
      </c>
      <c r="C99" s="1">
        <f t="shared" si="29"/>
        <v>27.385159010600706</v>
      </c>
      <c r="D99" s="1">
        <f t="shared" si="29"/>
        <v>21.73144876325088</v>
      </c>
      <c r="E99" s="1">
        <f t="shared" si="29"/>
        <v>10.247349823321555</v>
      </c>
      <c r="F99" s="1">
        <f t="shared" si="29"/>
        <v>16.431095406360424</v>
      </c>
      <c r="G99" s="1">
        <f t="shared" si="29"/>
        <v>100</v>
      </c>
      <c r="I99" s="9">
        <v>1992</v>
      </c>
      <c r="J99" s="1">
        <f t="shared" si="30"/>
        <v>27.450980392156865</v>
      </c>
      <c r="K99" s="1">
        <f t="shared" si="30"/>
        <v>32.35294117647059</v>
      </c>
      <c r="L99" s="1">
        <f t="shared" si="30"/>
        <v>14.705882352941178</v>
      </c>
      <c r="M99" s="1">
        <f t="shared" si="30"/>
        <v>21.568627450980394</v>
      </c>
      <c r="N99" s="1">
        <f t="shared" si="30"/>
        <v>3.9215686274509802</v>
      </c>
      <c r="O99" s="1">
        <f t="shared" si="30"/>
        <v>100</v>
      </c>
    </row>
    <row r="100" spans="1:15" ht="12.75">
      <c r="A100" s="9">
        <v>1993</v>
      </c>
      <c r="B100" s="1">
        <f t="shared" si="29"/>
        <v>28.30188679245283</v>
      </c>
      <c r="C100" s="1">
        <f t="shared" si="29"/>
        <v>21.91582002902758</v>
      </c>
      <c r="D100" s="1">
        <f t="shared" si="29"/>
        <v>22.641509433962266</v>
      </c>
      <c r="E100" s="1">
        <f t="shared" si="29"/>
        <v>11.030478955007258</v>
      </c>
      <c r="F100" s="1">
        <f t="shared" si="29"/>
        <v>16.110304789550074</v>
      </c>
      <c r="G100" s="1">
        <f t="shared" si="29"/>
        <v>100</v>
      </c>
      <c r="I100" s="9">
        <v>1993</v>
      </c>
      <c r="J100" s="1">
        <f t="shared" si="30"/>
        <v>29.88505747126437</v>
      </c>
      <c r="K100" s="1">
        <f t="shared" si="30"/>
        <v>26.436781609195403</v>
      </c>
      <c r="L100" s="1">
        <f t="shared" si="30"/>
        <v>18.39080459770115</v>
      </c>
      <c r="M100" s="1">
        <f t="shared" si="30"/>
        <v>19.54022988505747</v>
      </c>
      <c r="N100" s="1">
        <f t="shared" si="30"/>
        <v>5.747126436781609</v>
      </c>
      <c r="O100" s="1">
        <f t="shared" si="30"/>
        <v>100</v>
      </c>
    </row>
    <row r="101" spans="1:15" ht="12.75">
      <c r="A101" s="9">
        <v>1994</v>
      </c>
      <c r="B101" s="1">
        <f t="shared" si="29"/>
        <v>29.96894409937888</v>
      </c>
      <c r="C101" s="1">
        <f t="shared" si="29"/>
        <v>26.08695652173913</v>
      </c>
      <c r="D101" s="1">
        <f t="shared" si="29"/>
        <v>20.18633540372671</v>
      </c>
      <c r="E101" s="1">
        <f t="shared" si="29"/>
        <v>7.919254658385093</v>
      </c>
      <c r="F101" s="1">
        <f t="shared" si="29"/>
        <v>15.838509316770185</v>
      </c>
      <c r="G101" s="1">
        <f t="shared" si="29"/>
        <v>100</v>
      </c>
      <c r="I101" s="9">
        <v>1994</v>
      </c>
      <c r="J101" s="1">
        <f t="shared" si="30"/>
        <v>28.08988764044944</v>
      </c>
      <c r="K101" s="1">
        <f t="shared" si="30"/>
        <v>21.34831460674157</v>
      </c>
      <c r="L101" s="1">
        <f t="shared" si="30"/>
        <v>17.97752808988764</v>
      </c>
      <c r="M101" s="1">
        <f t="shared" si="30"/>
        <v>30.337078651685395</v>
      </c>
      <c r="N101" s="1">
        <f t="shared" si="30"/>
        <v>2.247191011235955</v>
      </c>
      <c r="O101" s="1">
        <f t="shared" si="30"/>
        <v>100</v>
      </c>
    </row>
    <row r="102" spans="1:15" ht="12.75">
      <c r="A102" s="9">
        <v>1995</v>
      </c>
      <c r="B102" s="1">
        <f t="shared" si="29"/>
        <v>32.8458942632171</v>
      </c>
      <c r="C102" s="1">
        <f t="shared" si="29"/>
        <v>23.73453318335208</v>
      </c>
      <c r="D102" s="1">
        <f t="shared" si="29"/>
        <v>17.435320584926885</v>
      </c>
      <c r="E102" s="1">
        <f t="shared" si="29"/>
        <v>7.64904386951631</v>
      </c>
      <c r="F102" s="1">
        <f t="shared" si="29"/>
        <v>18.335208098987625</v>
      </c>
      <c r="G102" s="1">
        <f t="shared" si="29"/>
        <v>100</v>
      </c>
      <c r="I102" s="9">
        <v>1995</v>
      </c>
      <c r="J102" s="1">
        <f t="shared" si="30"/>
        <v>22.988505747126435</v>
      </c>
      <c r="K102" s="1">
        <f t="shared" si="30"/>
        <v>27.586206896551722</v>
      </c>
      <c r="L102" s="1">
        <f t="shared" si="30"/>
        <v>11.494252873563218</v>
      </c>
      <c r="M102" s="1">
        <f t="shared" si="30"/>
        <v>32.758620689655174</v>
      </c>
      <c r="N102" s="1">
        <f t="shared" si="30"/>
        <v>5.172413793103448</v>
      </c>
      <c r="O102" s="1">
        <f t="shared" si="30"/>
        <v>100</v>
      </c>
    </row>
    <row r="103" spans="1:15" ht="12.75">
      <c r="A103" s="9">
        <v>1996</v>
      </c>
      <c r="B103" s="1">
        <f t="shared" si="29"/>
        <v>25.79310344827586</v>
      </c>
      <c r="C103" s="1">
        <f t="shared" si="29"/>
        <v>23.448275862068964</v>
      </c>
      <c r="D103" s="1">
        <f t="shared" si="29"/>
        <v>16.96551724137931</v>
      </c>
      <c r="E103" s="1">
        <f t="shared" si="29"/>
        <v>9.655172413793103</v>
      </c>
      <c r="F103" s="1">
        <f t="shared" si="29"/>
        <v>24.137931034482758</v>
      </c>
      <c r="G103" s="1">
        <f t="shared" si="29"/>
        <v>100</v>
      </c>
      <c r="I103" s="9">
        <v>1996</v>
      </c>
      <c r="J103" s="1">
        <f t="shared" si="30"/>
        <v>18.181818181818183</v>
      </c>
      <c r="K103" s="1">
        <f t="shared" si="30"/>
        <v>21.487603305785125</v>
      </c>
      <c r="L103" s="1">
        <f t="shared" si="30"/>
        <v>10.743801652892563</v>
      </c>
      <c r="M103" s="1">
        <f t="shared" si="30"/>
        <v>44.62809917355372</v>
      </c>
      <c r="N103" s="1">
        <f t="shared" si="30"/>
        <v>4.958677685950414</v>
      </c>
      <c r="O103" s="1">
        <f t="shared" si="30"/>
        <v>100</v>
      </c>
    </row>
    <row r="104" spans="1:15" ht="12.75">
      <c r="A104" s="9">
        <v>1997</v>
      </c>
      <c r="B104" s="1">
        <f t="shared" si="29"/>
        <v>19.936204146730464</v>
      </c>
      <c r="C104" s="1">
        <f t="shared" si="29"/>
        <v>20.73365231259968</v>
      </c>
      <c r="D104" s="1">
        <f t="shared" si="29"/>
        <v>17.862838915470494</v>
      </c>
      <c r="E104" s="1">
        <f t="shared" si="29"/>
        <v>13.397129186602871</v>
      </c>
      <c r="F104" s="1">
        <f t="shared" si="29"/>
        <v>28.07017543859649</v>
      </c>
      <c r="G104" s="1">
        <f t="shared" si="29"/>
        <v>100</v>
      </c>
      <c r="I104" s="9">
        <v>1997</v>
      </c>
      <c r="J104" s="1">
        <f t="shared" si="30"/>
        <v>19.81132075471698</v>
      </c>
      <c r="K104" s="1">
        <f t="shared" si="30"/>
        <v>16.037735849056602</v>
      </c>
      <c r="L104" s="1">
        <f t="shared" si="30"/>
        <v>9.433962264150944</v>
      </c>
      <c r="M104" s="1">
        <f t="shared" si="30"/>
        <v>43.39622641509434</v>
      </c>
      <c r="N104" s="1">
        <f t="shared" si="30"/>
        <v>11.320754716981133</v>
      </c>
      <c r="O104" s="1">
        <f t="shared" si="30"/>
        <v>100</v>
      </c>
    </row>
    <row r="105" spans="1:15" ht="12.75">
      <c r="A105" s="9">
        <v>1998</v>
      </c>
      <c r="B105" s="1">
        <f t="shared" si="29"/>
        <v>23.98871119473189</v>
      </c>
      <c r="C105" s="1">
        <f t="shared" si="29"/>
        <v>24.55315145813735</v>
      </c>
      <c r="D105" s="1">
        <f t="shared" si="29"/>
        <v>16.27469426152399</v>
      </c>
      <c r="E105" s="1">
        <f t="shared" si="29"/>
        <v>11.100658513640639</v>
      </c>
      <c r="F105" s="1">
        <f t="shared" si="29"/>
        <v>24.082784571966133</v>
      </c>
      <c r="G105" s="1">
        <f t="shared" si="29"/>
        <v>100</v>
      </c>
      <c r="I105" s="9">
        <v>1998</v>
      </c>
      <c r="J105" s="1">
        <f aca="true" t="shared" si="31" ref="J105:O105">(J85/$O85)*100</f>
        <v>27.61904761904762</v>
      </c>
      <c r="K105" s="1">
        <f t="shared" si="31"/>
        <v>25.71428571428571</v>
      </c>
      <c r="L105" s="1">
        <f t="shared" si="31"/>
        <v>7.6190476190476195</v>
      </c>
      <c r="M105" s="1">
        <f t="shared" si="31"/>
        <v>32.857142857142854</v>
      </c>
      <c r="N105" s="1">
        <f t="shared" si="31"/>
        <v>6.190476190476191</v>
      </c>
      <c r="O105" s="1">
        <f t="shared" si="31"/>
        <v>100</v>
      </c>
    </row>
    <row r="106" spans="1:15" ht="12.75">
      <c r="A106" s="9">
        <v>1999</v>
      </c>
      <c r="B106" s="1">
        <f t="shared" si="29"/>
        <v>22.82608695652174</v>
      </c>
      <c r="C106" s="1">
        <f t="shared" si="29"/>
        <v>25.395256916996047</v>
      </c>
      <c r="D106" s="1">
        <f t="shared" si="29"/>
        <v>16.304347826086957</v>
      </c>
      <c r="E106" s="1">
        <f t="shared" si="29"/>
        <v>9.881422924901186</v>
      </c>
      <c r="F106" s="1">
        <f t="shared" si="29"/>
        <v>25.592885375494074</v>
      </c>
      <c r="G106" s="1">
        <f t="shared" si="29"/>
        <v>100</v>
      </c>
      <c r="I106" s="9">
        <v>1999</v>
      </c>
      <c r="J106" s="1">
        <f aca="true" t="shared" si="32" ref="J106:O106">(J86/$O86)*100</f>
        <v>21.951219512195124</v>
      </c>
      <c r="K106" s="1">
        <f t="shared" si="32"/>
        <v>16.463414634146343</v>
      </c>
      <c r="L106" s="1">
        <f t="shared" si="32"/>
        <v>14.02439024390244</v>
      </c>
      <c r="M106" s="1">
        <f t="shared" si="32"/>
        <v>37.80487804878049</v>
      </c>
      <c r="N106" s="1">
        <f t="shared" si="32"/>
        <v>9.75609756097561</v>
      </c>
      <c r="O106" s="1">
        <f t="shared" si="32"/>
        <v>100</v>
      </c>
    </row>
    <row r="108" spans="1:9" ht="12.75">
      <c r="A108" s="4" t="str">
        <f>CONCATENATE("Admissions by Admission-Type, All Races: ",$A$1)</f>
        <v>Admissions by Admission-Type, All Races: WEST VIRGINIA</v>
      </c>
      <c r="I108" s="4" t="str">
        <f>CONCATENATE("Percent of Total, Admissions by Admission-Type, All Races: ",$A$1)</f>
        <v>Percent of Total, Admissions by Admission-Type, All Races: WEST VIRGINIA</v>
      </c>
    </row>
    <row r="109" spans="1:13" s="4" customFormat="1" ht="12.75">
      <c r="A109" s="18" t="s">
        <v>91</v>
      </c>
      <c r="B109" s="14" t="s">
        <v>95</v>
      </c>
      <c r="C109" s="14" t="s">
        <v>92</v>
      </c>
      <c r="D109" s="14" t="s">
        <v>106</v>
      </c>
      <c r="E109" s="14" t="s">
        <v>93</v>
      </c>
      <c r="F109" s="14" t="s">
        <v>107</v>
      </c>
      <c r="G109" s="14" t="s">
        <v>84</v>
      </c>
      <c r="I109" s="18" t="s">
        <v>91</v>
      </c>
      <c r="J109" s="14" t="s">
        <v>95</v>
      </c>
      <c r="K109" s="14" t="s">
        <v>94</v>
      </c>
      <c r="L109" s="14" t="s">
        <v>93</v>
      </c>
      <c r="M109" s="14" t="s">
        <v>84</v>
      </c>
    </row>
    <row r="110" spans="1:13" ht="12.75">
      <c r="A110" s="9">
        <v>1983</v>
      </c>
      <c r="B110">
        <v>452</v>
      </c>
      <c r="C110">
        <v>13</v>
      </c>
      <c r="D110">
        <v>13</v>
      </c>
      <c r="E110">
        <v>1</v>
      </c>
      <c r="F110" s="2">
        <f>SUM(C110:D110)</f>
        <v>26</v>
      </c>
      <c r="G110">
        <v>479</v>
      </c>
      <c r="I110" s="9">
        <v>1983</v>
      </c>
      <c r="J110" s="1">
        <f>(B110/$G110)*100</f>
        <v>94.36325678496868</v>
      </c>
      <c r="K110" s="1">
        <f>((C110+D110)/$G110)*100</f>
        <v>5.427974947807933</v>
      </c>
      <c r="L110" s="1">
        <f>(E110/$G110)*100</f>
        <v>0.20876826722338201</v>
      </c>
      <c r="M110" s="1">
        <f>(G110/$G110)*100</f>
        <v>100</v>
      </c>
    </row>
    <row r="111" spans="1:13" ht="12.75">
      <c r="A111" s="9">
        <v>1984</v>
      </c>
      <c r="B111">
        <v>721</v>
      </c>
      <c r="C111">
        <v>15</v>
      </c>
      <c r="D111">
        <v>4</v>
      </c>
      <c r="E111">
        <v>1</v>
      </c>
      <c r="F111" s="2">
        <f>SUM(C111:D111)</f>
        <v>19</v>
      </c>
      <c r="G111">
        <v>741</v>
      </c>
      <c r="I111" s="9">
        <v>1984</v>
      </c>
      <c r="J111" s="1">
        <f>(B111/$G111)*100</f>
        <v>97.30094466936572</v>
      </c>
      <c r="K111" s="1">
        <f>((C111+D111)/$G111)*100</f>
        <v>2.564102564102564</v>
      </c>
      <c r="L111" s="1">
        <f>(E111/$G111)*100</f>
        <v>0.1349527665317139</v>
      </c>
      <c r="M111" s="1">
        <f>(G111/$G111)*100</f>
        <v>100</v>
      </c>
    </row>
    <row r="112" spans="1:13" ht="12.75">
      <c r="A112" s="9">
        <v>1985</v>
      </c>
      <c r="B112">
        <v>739</v>
      </c>
      <c r="C112">
        <v>13</v>
      </c>
      <c r="D112">
        <v>10</v>
      </c>
      <c r="E112">
        <v>0</v>
      </c>
      <c r="F112" s="2">
        <f>SUM(C112:D112)</f>
        <v>23</v>
      </c>
      <c r="G112">
        <v>762</v>
      </c>
      <c r="I112" s="9">
        <v>1985</v>
      </c>
      <c r="J112" s="1">
        <f>(B112/$G112)*100</f>
        <v>96.98162729658793</v>
      </c>
      <c r="K112" s="1">
        <f>((C112+D112)/$G112)*100</f>
        <v>3.0183727034120733</v>
      </c>
      <c r="L112" s="1">
        <f>(E112/$G112)*100</f>
        <v>0</v>
      </c>
      <c r="M112" s="1">
        <f>(G112/$G112)*100</f>
        <v>100</v>
      </c>
    </row>
    <row r="113" spans="1:13" ht="12.75">
      <c r="A113" s="9">
        <v>1986</v>
      </c>
      <c r="B113">
        <v>504</v>
      </c>
      <c r="C113">
        <v>7</v>
      </c>
      <c r="D113">
        <v>8</v>
      </c>
      <c r="E113">
        <v>0</v>
      </c>
      <c r="F113" s="2">
        <f>SUM(C113:D113)</f>
        <v>15</v>
      </c>
      <c r="G113">
        <v>519</v>
      </c>
      <c r="I113" s="9">
        <v>1986</v>
      </c>
      <c r="J113" s="1">
        <f>(B113/$G113)*100</f>
        <v>97.10982658959537</v>
      </c>
      <c r="K113" s="1">
        <f>((C113+D113)/$G113)*100</f>
        <v>2.8901734104046244</v>
      </c>
      <c r="L113" s="1">
        <f>(E113/$G113)*100</f>
        <v>0</v>
      </c>
      <c r="M113" s="1">
        <f>(G113/$G113)*100</f>
        <v>100</v>
      </c>
    </row>
    <row r="114" spans="1:13" ht="12.75">
      <c r="A114" s="9">
        <v>1987</v>
      </c>
      <c r="B114">
        <v>603</v>
      </c>
      <c r="C114">
        <v>3</v>
      </c>
      <c r="D114">
        <v>10</v>
      </c>
      <c r="E114">
        <v>0</v>
      </c>
      <c r="F114" s="2">
        <f aca="true" t="shared" si="33" ref="F114:F126">SUM(C114:D114)</f>
        <v>13</v>
      </c>
      <c r="G114">
        <v>616</v>
      </c>
      <c r="I114" s="9">
        <v>1987</v>
      </c>
      <c r="J114" s="1">
        <f aca="true" t="shared" si="34" ref="J114:J126">(B114/$G114)*100</f>
        <v>97.8896103896104</v>
      </c>
      <c r="K114" s="1">
        <f aca="true" t="shared" si="35" ref="K114:K126">((C114+D114)/$G114)*100</f>
        <v>2.1103896103896105</v>
      </c>
      <c r="L114" s="1">
        <f aca="true" t="shared" si="36" ref="L114:L126">(E114/$G114)*100</f>
        <v>0</v>
      </c>
      <c r="M114" s="1">
        <f aca="true" t="shared" si="37" ref="M114:M126">(G114/$G114)*100</f>
        <v>100</v>
      </c>
    </row>
    <row r="115" spans="1:13" ht="12.75">
      <c r="A115" s="9">
        <v>1988</v>
      </c>
      <c r="B115">
        <v>527</v>
      </c>
      <c r="C115">
        <v>0</v>
      </c>
      <c r="D115">
        <v>5</v>
      </c>
      <c r="E115">
        <v>3</v>
      </c>
      <c r="F115" s="2">
        <f t="shared" si="33"/>
        <v>5</v>
      </c>
      <c r="G115">
        <v>535</v>
      </c>
      <c r="I115" s="9">
        <v>1988</v>
      </c>
      <c r="J115" s="1">
        <f t="shared" si="34"/>
        <v>98.50467289719627</v>
      </c>
      <c r="K115" s="1">
        <f t="shared" si="35"/>
        <v>0.9345794392523363</v>
      </c>
      <c r="L115" s="1">
        <f t="shared" si="36"/>
        <v>0.5607476635514018</v>
      </c>
      <c r="M115" s="1">
        <f t="shared" si="37"/>
        <v>100</v>
      </c>
    </row>
    <row r="116" spans="1:13" ht="12.75">
      <c r="A116" s="9">
        <v>1989</v>
      </c>
      <c r="B116">
        <v>689</v>
      </c>
      <c r="C116">
        <v>1</v>
      </c>
      <c r="D116">
        <v>3</v>
      </c>
      <c r="E116">
        <v>0</v>
      </c>
      <c r="F116" s="2">
        <f t="shared" si="33"/>
        <v>4</v>
      </c>
      <c r="G116">
        <v>693</v>
      </c>
      <c r="I116" s="9">
        <v>1989</v>
      </c>
      <c r="J116" s="1">
        <f t="shared" si="34"/>
        <v>99.42279942279943</v>
      </c>
      <c r="K116" s="1">
        <f t="shared" si="35"/>
        <v>0.5772005772005772</v>
      </c>
      <c r="L116" s="1">
        <f t="shared" si="36"/>
        <v>0</v>
      </c>
      <c r="M116" s="1">
        <f t="shared" si="37"/>
        <v>100</v>
      </c>
    </row>
    <row r="117" spans="1:13" ht="12.75">
      <c r="A117" s="9">
        <v>1990</v>
      </c>
      <c r="B117">
        <v>597</v>
      </c>
      <c r="C117">
        <v>6</v>
      </c>
      <c r="D117">
        <v>6</v>
      </c>
      <c r="E117">
        <v>0</v>
      </c>
      <c r="F117" s="2">
        <f t="shared" si="33"/>
        <v>12</v>
      </c>
      <c r="G117">
        <v>609</v>
      </c>
      <c r="I117" s="9">
        <v>1990</v>
      </c>
      <c r="J117" s="1">
        <f t="shared" si="34"/>
        <v>98.0295566502463</v>
      </c>
      <c r="K117" s="1">
        <f t="shared" si="35"/>
        <v>1.9704433497536946</v>
      </c>
      <c r="L117" s="1">
        <f t="shared" si="36"/>
        <v>0</v>
      </c>
      <c r="M117" s="1">
        <f t="shared" si="37"/>
        <v>100</v>
      </c>
    </row>
    <row r="118" spans="1:13" ht="12.75">
      <c r="A118" s="9">
        <v>1991</v>
      </c>
      <c r="B118">
        <v>532</v>
      </c>
      <c r="C118">
        <v>11</v>
      </c>
      <c r="D118">
        <v>8</v>
      </c>
      <c r="E118">
        <v>1</v>
      </c>
      <c r="F118" s="2">
        <f t="shared" si="33"/>
        <v>19</v>
      </c>
      <c r="G118">
        <v>552</v>
      </c>
      <c r="I118" s="9">
        <v>1991</v>
      </c>
      <c r="J118" s="1">
        <f t="shared" si="34"/>
        <v>96.37681159420289</v>
      </c>
      <c r="K118" s="1">
        <f t="shared" si="35"/>
        <v>3.4420289855072466</v>
      </c>
      <c r="L118" s="1">
        <f t="shared" si="36"/>
        <v>0.18115942028985507</v>
      </c>
      <c r="M118" s="1">
        <f t="shared" si="37"/>
        <v>100</v>
      </c>
    </row>
    <row r="119" spans="1:13" ht="12.75">
      <c r="A119" s="9">
        <v>1992</v>
      </c>
      <c r="B119">
        <v>672</v>
      </c>
      <c r="C119">
        <v>18</v>
      </c>
      <c r="D119">
        <v>6</v>
      </c>
      <c r="E119">
        <v>0</v>
      </c>
      <c r="F119" s="2">
        <f t="shared" si="33"/>
        <v>24</v>
      </c>
      <c r="G119">
        <v>696</v>
      </c>
      <c r="I119" s="9">
        <v>1992</v>
      </c>
      <c r="J119" s="1">
        <f t="shared" si="34"/>
        <v>96.55172413793103</v>
      </c>
      <c r="K119" s="1">
        <f t="shared" si="35"/>
        <v>3.4482758620689653</v>
      </c>
      <c r="L119" s="1">
        <f t="shared" si="36"/>
        <v>0</v>
      </c>
      <c r="M119" s="1">
        <f t="shared" si="37"/>
        <v>100</v>
      </c>
    </row>
    <row r="120" spans="1:13" ht="12.75">
      <c r="A120" s="9">
        <v>1993</v>
      </c>
      <c r="B120">
        <v>786</v>
      </c>
      <c r="C120">
        <v>2</v>
      </c>
      <c r="D120">
        <v>3</v>
      </c>
      <c r="E120">
        <v>0</v>
      </c>
      <c r="F120" s="2">
        <f t="shared" si="33"/>
        <v>5</v>
      </c>
      <c r="G120">
        <v>791</v>
      </c>
      <c r="I120" s="9">
        <v>1993</v>
      </c>
      <c r="J120" s="1">
        <f t="shared" si="34"/>
        <v>99.36788874841972</v>
      </c>
      <c r="K120" s="1">
        <f t="shared" si="35"/>
        <v>0.6321112515802781</v>
      </c>
      <c r="L120" s="1">
        <f t="shared" si="36"/>
        <v>0</v>
      </c>
      <c r="M120" s="1">
        <f t="shared" si="37"/>
        <v>100</v>
      </c>
    </row>
    <row r="121" spans="1:13" ht="12.75">
      <c r="A121" s="9">
        <v>1994</v>
      </c>
      <c r="B121">
        <v>739</v>
      </c>
      <c r="C121">
        <v>67</v>
      </c>
      <c r="D121">
        <v>24</v>
      </c>
      <c r="E121">
        <v>1</v>
      </c>
      <c r="F121" s="2">
        <f t="shared" si="33"/>
        <v>91</v>
      </c>
      <c r="G121">
        <v>831</v>
      </c>
      <c r="I121" s="9">
        <v>1994</v>
      </c>
      <c r="J121" s="1">
        <f t="shared" si="34"/>
        <v>88.92900120336944</v>
      </c>
      <c r="K121" s="1">
        <f t="shared" si="35"/>
        <v>10.95066185318893</v>
      </c>
      <c r="L121" s="1">
        <f t="shared" si="36"/>
        <v>0.12033694344163659</v>
      </c>
      <c r="M121" s="1">
        <f t="shared" si="37"/>
        <v>100</v>
      </c>
    </row>
    <row r="122" spans="1:13" ht="12.75">
      <c r="A122" s="9">
        <v>1995</v>
      </c>
      <c r="B122">
        <v>1077</v>
      </c>
      <c r="C122">
        <v>170</v>
      </c>
      <c r="D122">
        <v>17</v>
      </c>
      <c r="E122">
        <v>0</v>
      </c>
      <c r="F122" s="2">
        <f t="shared" si="33"/>
        <v>187</v>
      </c>
      <c r="G122">
        <v>1264</v>
      </c>
      <c r="I122" s="9">
        <v>1995</v>
      </c>
      <c r="J122" s="1">
        <f t="shared" si="34"/>
        <v>85.20569620253164</v>
      </c>
      <c r="K122" s="1">
        <f t="shared" si="35"/>
        <v>14.794303797468356</v>
      </c>
      <c r="L122" s="1">
        <f t="shared" si="36"/>
        <v>0</v>
      </c>
      <c r="M122" s="1">
        <f t="shared" si="37"/>
        <v>100</v>
      </c>
    </row>
    <row r="123" spans="1:13" ht="12.75">
      <c r="A123" s="9">
        <v>1996</v>
      </c>
      <c r="B123">
        <v>856</v>
      </c>
      <c r="C123">
        <v>144</v>
      </c>
      <c r="D123">
        <v>11</v>
      </c>
      <c r="E123">
        <v>2</v>
      </c>
      <c r="F123" s="2">
        <f t="shared" si="33"/>
        <v>155</v>
      </c>
      <c r="G123">
        <v>1013</v>
      </c>
      <c r="I123" s="9">
        <v>1996</v>
      </c>
      <c r="J123" s="1">
        <f t="shared" si="34"/>
        <v>84.5014807502468</v>
      </c>
      <c r="K123" s="1">
        <f t="shared" si="35"/>
        <v>15.301085883514315</v>
      </c>
      <c r="L123" s="1">
        <f t="shared" si="36"/>
        <v>0.19743336623889435</v>
      </c>
      <c r="M123" s="1">
        <f t="shared" si="37"/>
        <v>100</v>
      </c>
    </row>
    <row r="124" spans="1:13" ht="12.75">
      <c r="A124" s="9">
        <v>1997</v>
      </c>
      <c r="B124">
        <v>738</v>
      </c>
      <c r="C124">
        <v>72</v>
      </c>
      <c r="D124">
        <v>5</v>
      </c>
      <c r="E124">
        <v>1</v>
      </c>
      <c r="F124" s="2">
        <f t="shared" si="33"/>
        <v>77</v>
      </c>
      <c r="G124">
        <v>816</v>
      </c>
      <c r="I124" s="9">
        <v>1997</v>
      </c>
      <c r="J124" s="1">
        <f t="shared" si="34"/>
        <v>90.44117647058823</v>
      </c>
      <c r="K124" s="1">
        <f t="shared" si="35"/>
        <v>9.436274509803921</v>
      </c>
      <c r="L124" s="1">
        <f t="shared" si="36"/>
        <v>0.12254901960784313</v>
      </c>
      <c r="M124" s="1">
        <f t="shared" si="37"/>
        <v>100</v>
      </c>
    </row>
    <row r="125" spans="1:13" ht="12.75">
      <c r="A125" s="9">
        <v>1998</v>
      </c>
      <c r="B125">
        <v>1283</v>
      </c>
      <c r="C125">
        <v>156</v>
      </c>
      <c r="D125">
        <v>19</v>
      </c>
      <c r="E125">
        <v>0</v>
      </c>
      <c r="F125" s="2">
        <f t="shared" si="33"/>
        <v>175</v>
      </c>
      <c r="G125">
        <v>1458</v>
      </c>
      <c r="I125" s="9">
        <v>1998</v>
      </c>
      <c r="J125" s="1">
        <f t="shared" si="34"/>
        <v>87.99725651577504</v>
      </c>
      <c r="K125" s="1">
        <f t="shared" si="35"/>
        <v>12.002743484224967</v>
      </c>
      <c r="L125" s="1">
        <f t="shared" si="36"/>
        <v>0</v>
      </c>
      <c r="M125" s="1">
        <f t="shared" si="37"/>
        <v>100</v>
      </c>
    </row>
    <row r="126" spans="1:13" ht="12.75">
      <c r="A126" s="9">
        <v>1999</v>
      </c>
      <c r="B126">
        <v>1254</v>
      </c>
      <c r="C126">
        <v>79</v>
      </c>
      <c r="D126">
        <v>13</v>
      </c>
      <c r="E126">
        <v>2</v>
      </c>
      <c r="F126" s="2">
        <f t="shared" si="33"/>
        <v>92</v>
      </c>
      <c r="G126">
        <v>1348</v>
      </c>
      <c r="I126" s="9">
        <v>1999</v>
      </c>
      <c r="J126" s="1">
        <f t="shared" si="34"/>
        <v>93.026706231454</v>
      </c>
      <c r="K126" s="1">
        <f t="shared" si="35"/>
        <v>6.824925816023739</v>
      </c>
      <c r="L126" s="1">
        <f t="shared" si="36"/>
        <v>0.1483679525222552</v>
      </c>
      <c r="M126" s="1">
        <f t="shared" si="37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70" zoomScaleNormal="70" workbookViewId="0" topLeftCell="A1">
      <selection activeCell="B90" sqref="B90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31</v>
      </c>
    </row>
    <row r="2" spans="1:44" ht="12.75">
      <c r="A2" s="30" t="str">
        <f>CONCATENATE("Total Admissions, All Races: ",$A$1)</f>
        <v>Total Admissions, All Races: WEST VIRGINIA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WEST VIRGINIA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WEST VIRGINIA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WEST VIRGINIA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WEST VIRGINIA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96</v>
      </c>
      <c r="B3" s="19" t="s">
        <v>82</v>
      </c>
      <c r="C3" s="19" t="s">
        <v>83</v>
      </c>
      <c r="D3" s="19" t="s">
        <v>99</v>
      </c>
      <c r="E3" s="19" t="s">
        <v>100</v>
      </c>
      <c r="F3" s="19" t="s">
        <v>97</v>
      </c>
      <c r="G3" s="19" t="s">
        <v>98</v>
      </c>
      <c r="H3" s="19" t="s">
        <v>84</v>
      </c>
      <c r="J3" s="20" t="s">
        <v>96</v>
      </c>
      <c r="K3" s="19" t="s">
        <v>82</v>
      </c>
      <c r="L3" s="19" t="s">
        <v>83</v>
      </c>
      <c r="M3" s="19" t="s">
        <v>101</v>
      </c>
      <c r="N3" s="19" t="s">
        <v>84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96</v>
      </c>
      <c r="AA3" s="19" t="s">
        <v>82</v>
      </c>
      <c r="AB3" s="19" t="s">
        <v>83</v>
      </c>
      <c r="AC3" s="19" t="s">
        <v>99</v>
      </c>
      <c r="AD3" s="19" t="s">
        <v>100</v>
      </c>
      <c r="AE3" s="19" t="s">
        <v>97</v>
      </c>
      <c r="AF3" s="19" t="s">
        <v>98</v>
      </c>
      <c r="AG3" s="19" t="s">
        <v>84</v>
      </c>
      <c r="AJ3" s="20" t="s">
        <v>96</v>
      </c>
      <c r="AK3" s="19" t="s">
        <v>82</v>
      </c>
      <c r="AL3" s="19" t="s">
        <v>83</v>
      </c>
      <c r="AM3" s="19" t="s">
        <v>99</v>
      </c>
      <c r="AN3" s="19" t="s">
        <v>100</v>
      </c>
      <c r="AO3" s="19" t="s">
        <v>97</v>
      </c>
      <c r="AP3" s="19" t="s">
        <v>98</v>
      </c>
      <c r="AQ3" s="19" t="s">
        <v>84</v>
      </c>
      <c r="AR3" s="19" t="s">
        <v>101</v>
      </c>
    </row>
    <row r="4" spans="1:44" ht="12.75">
      <c r="A4" s="9">
        <v>1983</v>
      </c>
      <c r="B4">
        <v>417</v>
      </c>
      <c r="C4">
        <v>57</v>
      </c>
      <c r="D4">
        <v>2</v>
      </c>
      <c r="E4">
        <v>0</v>
      </c>
      <c r="F4">
        <v>3</v>
      </c>
      <c r="H4" s="2">
        <f>SUM(B4:G4)</f>
        <v>479</v>
      </c>
      <c r="J4" s="9">
        <v>1983</v>
      </c>
      <c r="K4" s="2">
        <f>B4</f>
        <v>417</v>
      </c>
      <c r="L4" s="2">
        <f>C4</f>
        <v>57</v>
      </c>
      <c r="M4" s="2">
        <f aca="true" t="shared" si="1" ref="M4:M21">N4-K4-L4</f>
        <v>5</v>
      </c>
      <c r="N4" s="2">
        <f>H4</f>
        <v>479</v>
      </c>
      <c r="P4" s="9">
        <f aca="true" t="shared" si="2" ref="P4:P21">A4</f>
        <v>1983</v>
      </c>
      <c r="Q4" s="7">
        <f aca="true" t="shared" si="3" ref="Q4:W7">(B4/$H4)*100</f>
        <v>87.05636743215031</v>
      </c>
      <c r="R4" s="7">
        <f t="shared" si="3"/>
        <v>11.899791231732777</v>
      </c>
      <c r="S4" s="7">
        <f t="shared" si="3"/>
        <v>0.41753653444676403</v>
      </c>
      <c r="T4" s="7">
        <f t="shared" si="3"/>
        <v>0</v>
      </c>
      <c r="U4" s="7">
        <f t="shared" si="3"/>
        <v>0.6263048016701461</v>
      </c>
      <c r="V4" s="7">
        <f t="shared" si="3"/>
        <v>0</v>
      </c>
      <c r="W4" s="7">
        <f t="shared" si="3"/>
        <v>100</v>
      </c>
      <c r="Z4" s="9">
        <v>1983</v>
      </c>
      <c r="AA4">
        <v>1861961</v>
      </c>
      <c r="AB4">
        <v>63506</v>
      </c>
      <c r="AC4">
        <v>1791</v>
      </c>
      <c r="AD4">
        <v>6217</v>
      </c>
      <c r="AE4">
        <v>11589</v>
      </c>
      <c r="AG4">
        <f>SUM(AA4:AE4)</f>
        <v>1945064</v>
      </c>
      <c r="AJ4" s="9">
        <v>1983</v>
      </c>
      <c r="AK4" s="1">
        <f aca="true" t="shared" si="4" ref="AK4:AO7">(B4/AA4)*100000</f>
        <v>22.395742982801465</v>
      </c>
      <c r="AL4" s="1">
        <f t="shared" si="4"/>
        <v>89.75529871193272</v>
      </c>
      <c r="AM4" s="1">
        <f t="shared" si="4"/>
        <v>111.66945840312674</v>
      </c>
      <c r="AN4" s="1">
        <f t="shared" si="4"/>
        <v>0</v>
      </c>
      <c r="AO4" s="1">
        <f t="shared" si="4"/>
        <v>25.88661661920787</v>
      </c>
      <c r="AP4" s="1"/>
      <c r="AQ4" s="1">
        <f>(H4/AG4)*100000</f>
        <v>24.626439027199105</v>
      </c>
      <c r="AR4" s="1">
        <f>(SUM(D4:F4)/SUM(AC4:AE4))*100000</f>
        <v>25.51410930244425</v>
      </c>
    </row>
    <row r="5" spans="1:44" ht="12.75">
      <c r="A5" s="9">
        <v>1984</v>
      </c>
      <c r="B5">
        <v>662</v>
      </c>
      <c r="C5">
        <v>76</v>
      </c>
      <c r="D5">
        <v>0</v>
      </c>
      <c r="E5">
        <v>0</v>
      </c>
      <c r="F5">
        <v>3</v>
      </c>
      <c r="G5">
        <v>1</v>
      </c>
      <c r="H5" s="2">
        <f aca="true" t="shared" si="5" ref="H5:H21">SUM(B5:G5)</f>
        <v>742</v>
      </c>
      <c r="J5" s="9">
        <v>1984</v>
      </c>
      <c r="K5" s="2">
        <f aca="true" t="shared" si="6" ref="K5:L21">B5</f>
        <v>662</v>
      </c>
      <c r="L5" s="2">
        <f t="shared" si="6"/>
        <v>76</v>
      </c>
      <c r="M5" s="2">
        <f t="shared" si="1"/>
        <v>4</v>
      </c>
      <c r="N5" s="2">
        <f aca="true" t="shared" si="7" ref="N5:N21">H5</f>
        <v>742</v>
      </c>
      <c r="P5" s="9">
        <f t="shared" si="2"/>
        <v>1984</v>
      </c>
      <c r="Q5" s="7">
        <f t="shared" si="3"/>
        <v>89.21832884097036</v>
      </c>
      <c r="R5" s="7">
        <f t="shared" si="3"/>
        <v>10.242587601078167</v>
      </c>
      <c r="S5" s="7">
        <f t="shared" si="3"/>
        <v>0</v>
      </c>
      <c r="T5" s="7">
        <f t="shared" si="3"/>
        <v>0</v>
      </c>
      <c r="U5" s="7">
        <f t="shared" si="3"/>
        <v>0.40431266846361186</v>
      </c>
      <c r="V5" s="7">
        <f t="shared" si="3"/>
        <v>0.13477088948787064</v>
      </c>
      <c r="W5" s="7">
        <f t="shared" si="3"/>
        <v>100</v>
      </c>
      <c r="Z5" s="9">
        <v>1984</v>
      </c>
      <c r="AA5">
        <v>1845887</v>
      </c>
      <c r="AB5">
        <v>62479</v>
      </c>
      <c r="AC5">
        <v>1855</v>
      </c>
      <c r="AD5">
        <v>6363</v>
      </c>
      <c r="AE5">
        <v>11117</v>
      </c>
      <c r="AG5">
        <f>SUM(AA5:AE5)</f>
        <v>1927701</v>
      </c>
      <c r="AJ5" s="9">
        <v>1984</v>
      </c>
      <c r="AK5" s="1">
        <f t="shared" si="4"/>
        <v>35.86351710586835</v>
      </c>
      <c r="AL5" s="1">
        <f t="shared" si="4"/>
        <v>121.64087133276782</v>
      </c>
      <c r="AM5" s="1">
        <f t="shared" si="4"/>
        <v>0</v>
      </c>
      <c r="AN5" s="1">
        <f t="shared" si="4"/>
        <v>0</v>
      </c>
      <c r="AO5" s="1">
        <f t="shared" si="4"/>
        <v>26.98569758028245</v>
      </c>
      <c r="AP5" s="1"/>
      <c r="AQ5" s="1">
        <f>(H5/AG5)*100000</f>
        <v>38.491446546948936</v>
      </c>
      <c r="AR5" s="1">
        <f>(SUM(D5:F5)/SUM(AC5:AE5))*100000</f>
        <v>15.51590380139643</v>
      </c>
    </row>
    <row r="6" spans="1:44" ht="12.75">
      <c r="A6" s="9">
        <v>1985</v>
      </c>
      <c r="B6">
        <v>674</v>
      </c>
      <c r="C6">
        <v>87</v>
      </c>
      <c r="D6">
        <v>0</v>
      </c>
      <c r="E6">
        <v>0</v>
      </c>
      <c r="F6">
        <v>1</v>
      </c>
      <c r="G6">
        <v>1</v>
      </c>
      <c r="H6" s="2">
        <f t="shared" si="5"/>
        <v>763</v>
      </c>
      <c r="J6" s="9">
        <v>1985</v>
      </c>
      <c r="K6" s="2">
        <f t="shared" si="6"/>
        <v>674</v>
      </c>
      <c r="L6" s="2">
        <f t="shared" si="6"/>
        <v>87</v>
      </c>
      <c r="M6" s="2">
        <f t="shared" si="1"/>
        <v>2</v>
      </c>
      <c r="N6" s="2">
        <f t="shared" si="7"/>
        <v>763</v>
      </c>
      <c r="P6" s="9">
        <f t="shared" si="2"/>
        <v>1985</v>
      </c>
      <c r="Q6" s="7">
        <f t="shared" si="3"/>
        <v>88.33551769331585</v>
      </c>
      <c r="R6" s="7">
        <f t="shared" si="3"/>
        <v>11.402359108781127</v>
      </c>
      <c r="S6" s="7">
        <f t="shared" si="3"/>
        <v>0</v>
      </c>
      <c r="T6" s="7">
        <f t="shared" si="3"/>
        <v>0</v>
      </c>
      <c r="U6" s="7">
        <f t="shared" si="3"/>
        <v>0.1310615989515072</v>
      </c>
      <c r="V6" s="7">
        <f t="shared" si="3"/>
        <v>0.1310615989515072</v>
      </c>
      <c r="W6" s="7">
        <f t="shared" si="3"/>
        <v>100</v>
      </c>
      <c r="Z6" s="9">
        <v>1985</v>
      </c>
      <c r="AA6">
        <v>1826444</v>
      </c>
      <c r="AB6">
        <v>61277</v>
      </c>
      <c r="AC6">
        <v>1951</v>
      </c>
      <c r="AD6">
        <v>6541</v>
      </c>
      <c r="AE6">
        <v>10617</v>
      </c>
      <c r="AG6">
        <f>SUM(AA6:AE6)</f>
        <v>1906830</v>
      </c>
      <c r="AJ6" s="9">
        <v>1985</v>
      </c>
      <c r="AK6" s="1">
        <f t="shared" si="4"/>
        <v>36.902308529579884</v>
      </c>
      <c r="AL6" s="1">
        <f t="shared" si="4"/>
        <v>141.9782300047326</v>
      </c>
      <c r="AM6" s="1">
        <f t="shared" si="4"/>
        <v>0</v>
      </c>
      <c r="AN6" s="1">
        <f t="shared" si="4"/>
        <v>0</v>
      </c>
      <c r="AO6" s="1">
        <f t="shared" si="4"/>
        <v>9.41885655081473</v>
      </c>
      <c r="AP6" s="1"/>
      <c r="AQ6" s="1">
        <f>(H6/AG6)*100000</f>
        <v>40.01405474006597</v>
      </c>
      <c r="AR6" s="1">
        <f>(SUM(D6:F6)/SUM(AC6:AE6))*100000</f>
        <v>5.233136218535768</v>
      </c>
    </row>
    <row r="7" spans="1:44" ht="12.75">
      <c r="A7" s="9">
        <v>1986</v>
      </c>
      <c r="B7">
        <v>450</v>
      </c>
      <c r="C7">
        <v>66</v>
      </c>
      <c r="D7">
        <v>0</v>
      </c>
      <c r="E7">
        <v>0</v>
      </c>
      <c r="F7">
        <v>3</v>
      </c>
      <c r="G7">
        <v>2</v>
      </c>
      <c r="H7" s="2">
        <f t="shared" si="5"/>
        <v>521</v>
      </c>
      <c r="J7" s="9">
        <v>1986</v>
      </c>
      <c r="K7" s="2">
        <f t="shared" si="6"/>
        <v>450</v>
      </c>
      <c r="L7" s="2">
        <f t="shared" si="6"/>
        <v>66</v>
      </c>
      <c r="M7" s="2">
        <f t="shared" si="1"/>
        <v>5</v>
      </c>
      <c r="N7" s="2">
        <f t="shared" si="7"/>
        <v>521</v>
      </c>
      <c r="P7" s="9">
        <f t="shared" si="2"/>
        <v>1986</v>
      </c>
      <c r="Q7" s="7">
        <f t="shared" si="3"/>
        <v>86.37236084452975</v>
      </c>
      <c r="R7" s="7">
        <f t="shared" si="3"/>
        <v>12.667946257197697</v>
      </c>
      <c r="S7" s="7">
        <f t="shared" si="3"/>
        <v>0</v>
      </c>
      <c r="T7" s="7">
        <f t="shared" si="3"/>
        <v>0</v>
      </c>
      <c r="U7" s="7">
        <f t="shared" si="3"/>
        <v>0.5758157389635317</v>
      </c>
      <c r="V7" s="7">
        <f t="shared" si="3"/>
        <v>0.3838771593090211</v>
      </c>
      <c r="W7" s="7">
        <f t="shared" si="3"/>
        <v>100</v>
      </c>
      <c r="Z7" s="9">
        <v>1986</v>
      </c>
      <c r="AA7">
        <v>1803295</v>
      </c>
      <c r="AB7">
        <v>60202</v>
      </c>
      <c r="AC7">
        <v>2029</v>
      </c>
      <c r="AD7">
        <v>6698</v>
      </c>
      <c r="AE7">
        <v>10132</v>
      </c>
      <c r="AG7">
        <f>SUM(AA7:AE7)</f>
        <v>1882356</v>
      </c>
      <c r="AJ7" s="9">
        <v>1986</v>
      </c>
      <c r="AK7" s="1">
        <f t="shared" si="4"/>
        <v>24.95431973138061</v>
      </c>
      <c r="AL7" s="1">
        <f t="shared" si="4"/>
        <v>109.63090927211721</v>
      </c>
      <c r="AM7" s="1">
        <f t="shared" si="4"/>
        <v>0</v>
      </c>
      <c r="AN7" s="1">
        <f t="shared" si="4"/>
        <v>0</v>
      </c>
      <c r="AO7" s="1">
        <f t="shared" si="4"/>
        <v>29.609159099881566</v>
      </c>
      <c r="AP7" s="1"/>
      <c r="AQ7" s="1">
        <f>(H7/AG7)*100000</f>
        <v>27.678080023119964</v>
      </c>
      <c r="AR7" s="1">
        <f>(SUM(D7:F7)/SUM(AC7:AE7))*100000</f>
        <v>15.907524258974496</v>
      </c>
    </row>
    <row r="8" spans="1:44" ht="12.75">
      <c r="A8" s="9">
        <v>1987</v>
      </c>
      <c r="B8">
        <v>538</v>
      </c>
      <c r="C8">
        <v>73</v>
      </c>
      <c r="D8">
        <v>1</v>
      </c>
      <c r="E8">
        <v>1</v>
      </c>
      <c r="F8">
        <v>3</v>
      </c>
      <c r="H8" s="2">
        <f t="shared" si="5"/>
        <v>616</v>
      </c>
      <c r="J8" s="9">
        <v>1987</v>
      </c>
      <c r="K8" s="2">
        <f t="shared" si="6"/>
        <v>538</v>
      </c>
      <c r="L8" s="2">
        <f t="shared" si="6"/>
        <v>73</v>
      </c>
      <c r="M8" s="2">
        <f t="shared" si="1"/>
        <v>5</v>
      </c>
      <c r="N8" s="2">
        <f t="shared" si="7"/>
        <v>616</v>
      </c>
      <c r="P8" s="9">
        <f t="shared" si="2"/>
        <v>1987</v>
      </c>
      <c r="Q8" s="7">
        <f aca="true" t="shared" si="8" ref="Q8:Q21">(B8/$H8)*100</f>
        <v>87.33766233766234</v>
      </c>
      <c r="R8" s="7">
        <f aca="true" t="shared" si="9" ref="R8:W19">(C8/$H8)*100</f>
        <v>11.85064935064935</v>
      </c>
      <c r="S8" s="7">
        <f t="shared" si="9"/>
        <v>0.16233766233766234</v>
      </c>
      <c r="T8" s="7">
        <f t="shared" si="9"/>
        <v>0.16233766233766234</v>
      </c>
      <c r="U8" s="7">
        <f t="shared" si="9"/>
        <v>0.487012987012987</v>
      </c>
      <c r="V8" s="7">
        <f t="shared" si="9"/>
        <v>0</v>
      </c>
      <c r="W8" s="7">
        <f t="shared" si="9"/>
        <v>100</v>
      </c>
      <c r="Z8" s="9">
        <v>1987</v>
      </c>
      <c r="AA8">
        <v>1780030</v>
      </c>
      <c r="AB8">
        <v>58998</v>
      </c>
      <c r="AC8">
        <v>2099</v>
      </c>
      <c r="AD8">
        <v>6787</v>
      </c>
      <c r="AE8">
        <v>9667</v>
      </c>
      <c r="AG8">
        <f aca="true" t="shared" si="10" ref="AG8:AG20">SUM(AA8:AE8)</f>
        <v>1857581</v>
      </c>
      <c r="AJ8" s="9">
        <v>1987</v>
      </c>
      <c r="AK8" s="1">
        <f aca="true" t="shared" si="11" ref="AK8:AK20">(B8/AA8)*100000</f>
        <v>30.22420970433083</v>
      </c>
      <c r="AL8" s="1">
        <f aca="true" t="shared" si="12" ref="AL8:AO19">(C8/AB8)*100000</f>
        <v>123.73300789857284</v>
      </c>
      <c r="AM8" s="1">
        <f t="shared" si="12"/>
        <v>47.64173415912339</v>
      </c>
      <c r="AN8" s="1">
        <f t="shared" si="12"/>
        <v>14.734050390452333</v>
      </c>
      <c r="AO8" s="1">
        <f t="shared" si="12"/>
        <v>31.033412640943414</v>
      </c>
      <c r="AP8" s="1"/>
      <c r="AQ8" s="1">
        <f aca="true" t="shared" si="13" ref="AQ8:AQ20">(H8/AG8)*100000</f>
        <v>33.16140722800244</v>
      </c>
      <c r="AR8" s="1">
        <f aca="true" t="shared" si="14" ref="AR8:AR20">(SUM(D8:F8)/SUM(AC8:AE8))*100000</f>
        <v>26.949819436209776</v>
      </c>
    </row>
    <row r="9" spans="1:44" ht="12.75">
      <c r="A9" s="9">
        <v>1988</v>
      </c>
      <c r="B9">
        <v>477</v>
      </c>
      <c r="C9">
        <v>56</v>
      </c>
      <c r="D9">
        <v>0</v>
      </c>
      <c r="E9">
        <v>0</v>
      </c>
      <c r="F9">
        <v>2</v>
      </c>
      <c r="H9" s="2">
        <f t="shared" si="5"/>
        <v>535</v>
      </c>
      <c r="J9" s="9">
        <v>1988</v>
      </c>
      <c r="K9" s="2">
        <f t="shared" si="6"/>
        <v>477</v>
      </c>
      <c r="L9" s="2">
        <f t="shared" si="6"/>
        <v>56</v>
      </c>
      <c r="M9" s="2">
        <f t="shared" si="1"/>
        <v>2</v>
      </c>
      <c r="N9" s="2">
        <f t="shared" si="7"/>
        <v>535</v>
      </c>
      <c r="P9" s="9">
        <f t="shared" si="2"/>
        <v>1988</v>
      </c>
      <c r="Q9" s="7">
        <f t="shared" si="8"/>
        <v>89.1588785046729</v>
      </c>
      <c r="R9" s="7">
        <f t="shared" si="9"/>
        <v>10.46728971962617</v>
      </c>
      <c r="S9" s="7">
        <f t="shared" si="9"/>
        <v>0</v>
      </c>
      <c r="T9" s="7">
        <f t="shared" si="9"/>
        <v>0</v>
      </c>
      <c r="U9" s="7">
        <f t="shared" si="9"/>
        <v>0.3738317757009346</v>
      </c>
      <c r="V9" s="7">
        <f t="shared" si="9"/>
        <v>0</v>
      </c>
      <c r="W9" s="7">
        <f t="shared" si="9"/>
        <v>100</v>
      </c>
      <c r="Z9" s="9">
        <v>1988</v>
      </c>
      <c r="AA9" s="2">
        <v>1754226</v>
      </c>
      <c r="AB9" s="2">
        <v>57637</v>
      </c>
      <c r="AC9">
        <v>2193</v>
      </c>
      <c r="AD9" s="2">
        <v>6942</v>
      </c>
      <c r="AE9" s="2">
        <v>9214</v>
      </c>
      <c r="AG9">
        <f t="shared" si="10"/>
        <v>1830212</v>
      </c>
      <c r="AJ9" s="9">
        <v>1988</v>
      </c>
      <c r="AK9" s="1">
        <f t="shared" si="11"/>
        <v>27.191479319084316</v>
      </c>
      <c r="AL9" s="1">
        <f t="shared" si="12"/>
        <v>97.15981053836944</v>
      </c>
      <c r="AM9" s="1">
        <f t="shared" si="12"/>
        <v>0</v>
      </c>
      <c r="AN9" s="1">
        <f t="shared" si="12"/>
        <v>0</v>
      </c>
      <c r="AO9" s="1">
        <f t="shared" si="12"/>
        <v>21.706099413935316</v>
      </c>
      <c r="AP9" s="1"/>
      <c r="AQ9" s="1">
        <f t="shared" si="13"/>
        <v>29.23158628617887</v>
      </c>
      <c r="AR9" s="1">
        <f t="shared" si="14"/>
        <v>10.899776554580631</v>
      </c>
    </row>
    <row r="10" spans="1:44" ht="12.75">
      <c r="A10" s="9">
        <v>1989</v>
      </c>
      <c r="B10">
        <v>608</v>
      </c>
      <c r="C10">
        <v>80</v>
      </c>
      <c r="D10">
        <v>1</v>
      </c>
      <c r="E10">
        <v>0</v>
      </c>
      <c r="F10">
        <v>4</v>
      </c>
      <c r="G10">
        <v>2</v>
      </c>
      <c r="H10" s="2">
        <f t="shared" si="5"/>
        <v>695</v>
      </c>
      <c r="J10" s="9">
        <v>1989</v>
      </c>
      <c r="K10" s="2">
        <f t="shared" si="6"/>
        <v>608</v>
      </c>
      <c r="L10" s="2">
        <f t="shared" si="6"/>
        <v>80</v>
      </c>
      <c r="M10" s="2">
        <f t="shared" si="1"/>
        <v>7</v>
      </c>
      <c r="N10" s="2">
        <f t="shared" si="7"/>
        <v>695</v>
      </c>
      <c r="P10" s="9">
        <f t="shared" si="2"/>
        <v>1989</v>
      </c>
      <c r="Q10" s="7">
        <f t="shared" si="8"/>
        <v>87.4820143884892</v>
      </c>
      <c r="R10" s="7">
        <f t="shared" si="9"/>
        <v>11.510791366906476</v>
      </c>
      <c r="S10" s="7">
        <f t="shared" si="9"/>
        <v>0.14388489208633093</v>
      </c>
      <c r="T10" s="7">
        <f t="shared" si="9"/>
        <v>0</v>
      </c>
      <c r="U10" s="7">
        <f t="shared" si="9"/>
        <v>0.5755395683453237</v>
      </c>
      <c r="V10" s="7">
        <f t="shared" si="9"/>
        <v>0.28776978417266186</v>
      </c>
      <c r="W10" s="7">
        <f t="shared" si="9"/>
        <v>100</v>
      </c>
      <c r="Z10" s="9">
        <v>1989</v>
      </c>
      <c r="AA10">
        <v>1731811</v>
      </c>
      <c r="AB10">
        <v>56515</v>
      </c>
      <c r="AC10">
        <v>2297</v>
      </c>
      <c r="AD10">
        <v>7142</v>
      </c>
      <c r="AE10">
        <v>8787</v>
      </c>
      <c r="AG10">
        <f t="shared" si="10"/>
        <v>1806552</v>
      </c>
      <c r="AJ10" s="9">
        <v>1989</v>
      </c>
      <c r="AK10" s="1">
        <f t="shared" si="11"/>
        <v>35.10775713978026</v>
      </c>
      <c r="AL10" s="1">
        <f t="shared" si="12"/>
        <v>141.55533929045387</v>
      </c>
      <c r="AM10" s="1">
        <f t="shared" si="12"/>
        <v>43.535045711798</v>
      </c>
      <c r="AN10" s="1">
        <f t="shared" si="12"/>
        <v>0</v>
      </c>
      <c r="AO10" s="1">
        <f t="shared" si="12"/>
        <v>45.52179355866621</v>
      </c>
      <c r="AP10" s="1"/>
      <c r="AQ10" s="1">
        <f t="shared" si="13"/>
        <v>38.47107639304044</v>
      </c>
      <c r="AR10" s="1">
        <f t="shared" si="14"/>
        <v>27.4333369911116</v>
      </c>
    </row>
    <row r="11" spans="1:44" ht="12.75">
      <c r="A11" s="9">
        <v>1990</v>
      </c>
      <c r="B11">
        <v>535</v>
      </c>
      <c r="C11">
        <v>71</v>
      </c>
      <c r="D11">
        <v>0</v>
      </c>
      <c r="E11">
        <v>0</v>
      </c>
      <c r="F11">
        <v>3</v>
      </c>
      <c r="G11">
        <v>2</v>
      </c>
      <c r="H11" s="2">
        <f t="shared" si="5"/>
        <v>611</v>
      </c>
      <c r="J11" s="9">
        <v>1990</v>
      </c>
      <c r="K11" s="2">
        <f t="shared" si="6"/>
        <v>535</v>
      </c>
      <c r="L11" s="2">
        <f t="shared" si="6"/>
        <v>71</v>
      </c>
      <c r="M11" s="2">
        <f t="shared" si="1"/>
        <v>5</v>
      </c>
      <c r="N11" s="2">
        <f t="shared" si="7"/>
        <v>611</v>
      </c>
      <c r="P11" s="9">
        <f t="shared" si="2"/>
        <v>1990</v>
      </c>
      <c r="Q11" s="7">
        <f t="shared" si="8"/>
        <v>87.56137479541735</v>
      </c>
      <c r="R11" s="7">
        <f t="shared" si="9"/>
        <v>11.620294599018004</v>
      </c>
      <c r="S11" s="7">
        <f t="shared" si="9"/>
        <v>0</v>
      </c>
      <c r="T11" s="7">
        <f t="shared" si="9"/>
        <v>0</v>
      </c>
      <c r="U11" s="7">
        <f t="shared" si="9"/>
        <v>0.4909983633387889</v>
      </c>
      <c r="V11" s="7">
        <f t="shared" si="9"/>
        <v>0.32733224222585927</v>
      </c>
      <c r="W11" s="7">
        <f t="shared" si="9"/>
        <v>100</v>
      </c>
      <c r="Z11" s="9">
        <v>1990</v>
      </c>
      <c r="AA11">
        <v>1718197</v>
      </c>
      <c r="AB11">
        <v>56060</v>
      </c>
      <c r="AC11">
        <v>2368</v>
      </c>
      <c r="AD11">
        <v>7332</v>
      </c>
      <c r="AE11">
        <v>8524</v>
      </c>
      <c r="AG11">
        <f t="shared" si="10"/>
        <v>1792481</v>
      </c>
      <c r="AJ11" s="9">
        <v>1990</v>
      </c>
      <c r="AK11" s="1">
        <f t="shared" si="11"/>
        <v>31.137291009121768</v>
      </c>
      <c r="AL11" s="1">
        <f t="shared" si="12"/>
        <v>126.65001783803069</v>
      </c>
      <c r="AM11" s="1">
        <f t="shared" si="12"/>
        <v>0</v>
      </c>
      <c r="AN11" s="1">
        <f t="shared" si="12"/>
        <v>0</v>
      </c>
      <c r="AO11" s="1">
        <f t="shared" si="12"/>
        <v>35.19474425152511</v>
      </c>
      <c r="AP11" s="1"/>
      <c r="AQ11" s="1">
        <f t="shared" si="13"/>
        <v>34.086832719565784</v>
      </c>
      <c r="AR11" s="1">
        <f t="shared" si="14"/>
        <v>16.46180860403863</v>
      </c>
    </row>
    <row r="12" spans="1:44" ht="12.75">
      <c r="A12" s="9">
        <v>1991</v>
      </c>
      <c r="B12">
        <v>464</v>
      </c>
      <c r="C12">
        <v>85</v>
      </c>
      <c r="D12">
        <v>0</v>
      </c>
      <c r="E12">
        <v>0</v>
      </c>
      <c r="F12">
        <v>3</v>
      </c>
      <c r="G12">
        <v>1</v>
      </c>
      <c r="H12" s="2">
        <f t="shared" si="5"/>
        <v>553</v>
      </c>
      <c r="J12" s="9">
        <v>1991</v>
      </c>
      <c r="K12" s="2">
        <f t="shared" si="6"/>
        <v>464</v>
      </c>
      <c r="L12" s="2">
        <f t="shared" si="6"/>
        <v>85</v>
      </c>
      <c r="M12" s="2">
        <f t="shared" si="1"/>
        <v>4</v>
      </c>
      <c r="N12" s="2">
        <f t="shared" si="7"/>
        <v>553</v>
      </c>
      <c r="P12" s="9">
        <f t="shared" si="2"/>
        <v>1991</v>
      </c>
      <c r="Q12" s="7">
        <f t="shared" si="8"/>
        <v>83.90596745027125</v>
      </c>
      <c r="R12" s="7">
        <f t="shared" si="9"/>
        <v>15.370705244122965</v>
      </c>
      <c r="S12" s="7">
        <f t="shared" si="9"/>
        <v>0</v>
      </c>
      <c r="T12" s="7">
        <f t="shared" si="9"/>
        <v>0</v>
      </c>
      <c r="U12" s="7">
        <f t="shared" si="9"/>
        <v>0.5424954792043399</v>
      </c>
      <c r="V12" s="7">
        <f t="shared" si="9"/>
        <v>0.18083182640144665</v>
      </c>
      <c r="W12" s="7">
        <f t="shared" si="9"/>
        <v>100</v>
      </c>
      <c r="Z12" s="9">
        <v>1991</v>
      </c>
      <c r="AA12">
        <v>1723605</v>
      </c>
      <c r="AB12">
        <v>55988</v>
      </c>
      <c r="AC12">
        <v>2484</v>
      </c>
      <c r="AD12">
        <v>7607</v>
      </c>
      <c r="AE12">
        <v>8528</v>
      </c>
      <c r="AG12">
        <f t="shared" si="10"/>
        <v>1798212</v>
      </c>
      <c r="AJ12" s="9">
        <v>1991</v>
      </c>
      <c r="AK12" s="1">
        <f t="shared" si="11"/>
        <v>26.92032107124312</v>
      </c>
      <c r="AL12" s="1">
        <f t="shared" si="12"/>
        <v>151.8182467671644</v>
      </c>
      <c r="AM12" s="1">
        <f t="shared" si="12"/>
        <v>0</v>
      </c>
      <c r="AN12" s="1">
        <f t="shared" si="12"/>
        <v>0</v>
      </c>
      <c r="AO12" s="1">
        <f t="shared" si="12"/>
        <v>35.17823639774859</v>
      </c>
      <c r="AP12" s="1"/>
      <c r="AQ12" s="1">
        <f t="shared" si="13"/>
        <v>30.75276997372946</v>
      </c>
      <c r="AR12" s="1">
        <f t="shared" si="14"/>
        <v>16.112573177936515</v>
      </c>
    </row>
    <row r="13" spans="1:44" ht="12.75">
      <c r="A13" s="9">
        <v>1992</v>
      </c>
      <c r="B13">
        <v>583</v>
      </c>
      <c r="C13">
        <v>109</v>
      </c>
      <c r="D13">
        <v>0</v>
      </c>
      <c r="E13">
        <v>1</v>
      </c>
      <c r="F13">
        <v>3</v>
      </c>
      <c r="G13">
        <v>1</v>
      </c>
      <c r="H13" s="2">
        <f t="shared" si="5"/>
        <v>697</v>
      </c>
      <c r="J13" s="9">
        <v>1992</v>
      </c>
      <c r="K13" s="2">
        <f t="shared" si="6"/>
        <v>583</v>
      </c>
      <c r="L13" s="2">
        <f t="shared" si="6"/>
        <v>109</v>
      </c>
      <c r="M13" s="2">
        <f t="shared" si="1"/>
        <v>5</v>
      </c>
      <c r="N13" s="2">
        <f t="shared" si="7"/>
        <v>697</v>
      </c>
      <c r="P13" s="9">
        <f t="shared" si="2"/>
        <v>1992</v>
      </c>
      <c r="Q13" s="7">
        <f t="shared" si="8"/>
        <v>83.6441893830703</v>
      </c>
      <c r="R13" s="7">
        <f t="shared" si="9"/>
        <v>15.638450502152079</v>
      </c>
      <c r="S13" s="7">
        <f t="shared" si="9"/>
        <v>0</v>
      </c>
      <c r="T13" s="7">
        <f t="shared" si="9"/>
        <v>0.1434720229555237</v>
      </c>
      <c r="U13" s="7">
        <f t="shared" si="9"/>
        <v>0.430416068866571</v>
      </c>
      <c r="V13" s="7">
        <f t="shared" si="9"/>
        <v>0.1434720229555237</v>
      </c>
      <c r="W13" s="7">
        <f t="shared" si="9"/>
        <v>100</v>
      </c>
      <c r="Z13" s="9">
        <v>1992</v>
      </c>
      <c r="AA13">
        <v>1730206</v>
      </c>
      <c r="AB13">
        <v>55918</v>
      </c>
      <c r="AC13">
        <v>2467</v>
      </c>
      <c r="AD13">
        <v>7920</v>
      </c>
      <c r="AE13">
        <v>8951</v>
      </c>
      <c r="AG13">
        <f t="shared" si="10"/>
        <v>1805462</v>
      </c>
      <c r="AJ13" s="9">
        <v>1992</v>
      </c>
      <c r="AK13" s="1">
        <f t="shared" si="11"/>
        <v>33.69540967954105</v>
      </c>
      <c r="AL13" s="1">
        <f t="shared" si="12"/>
        <v>194.92828785006617</v>
      </c>
      <c r="AM13" s="1">
        <f t="shared" si="12"/>
        <v>0</v>
      </c>
      <c r="AN13" s="1">
        <f t="shared" si="12"/>
        <v>12.626262626262626</v>
      </c>
      <c r="AO13" s="1">
        <f t="shared" si="12"/>
        <v>33.51580828957658</v>
      </c>
      <c r="AP13" s="1"/>
      <c r="AQ13" s="1">
        <f t="shared" si="13"/>
        <v>38.605077260003256</v>
      </c>
      <c r="AR13" s="1">
        <f t="shared" si="14"/>
        <v>20.68466232288758</v>
      </c>
    </row>
    <row r="14" spans="1:44" ht="12.75">
      <c r="A14" s="9">
        <v>1993</v>
      </c>
      <c r="B14">
        <v>693</v>
      </c>
      <c r="C14">
        <v>88</v>
      </c>
      <c r="D14">
        <v>0</v>
      </c>
      <c r="E14">
        <v>1</v>
      </c>
      <c r="F14">
        <v>9</v>
      </c>
      <c r="H14" s="2">
        <f t="shared" si="5"/>
        <v>791</v>
      </c>
      <c r="J14" s="9">
        <v>1993</v>
      </c>
      <c r="K14" s="2">
        <f t="shared" si="6"/>
        <v>693</v>
      </c>
      <c r="L14" s="2">
        <f t="shared" si="6"/>
        <v>88</v>
      </c>
      <c r="M14" s="2">
        <f t="shared" si="1"/>
        <v>10</v>
      </c>
      <c r="N14" s="2">
        <f t="shared" si="7"/>
        <v>791</v>
      </c>
      <c r="P14" s="9">
        <f t="shared" si="2"/>
        <v>1993</v>
      </c>
      <c r="Q14" s="7">
        <f t="shared" si="8"/>
        <v>87.61061946902655</v>
      </c>
      <c r="R14" s="7">
        <f t="shared" si="9"/>
        <v>11.125158027812896</v>
      </c>
      <c r="S14" s="7">
        <f t="shared" si="9"/>
        <v>0</v>
      </c>
      <c r="T14" s="7">
        <f t="shared" si="9"/>
        <v>0.12642225031605564</v>
      </c>
      <c r="U14" s="7">
        <f t="shared" si="9"/>
        <v>1.1378002528445006</v>
      </c>
      <c r="V14" s="7">
        <f t="shared" si="9"/>
        <v>0</v>
      </c>
      <c r="W14" s="7">
        <f t="shared" si="9"/>
        <v>100</v>
      </c>
      <c r="Z14" s="9">
        <v>1993</v>
      </c>
      <c r="AA14">
        <v>1739713</v>
      </c>
      <c r="AB14">
        <v>56547</v>
      </c>
      <c r="AC14">
        <v>2541</v>
      </c>
      <c r="AD14">
        <v>8314</v>
      </c>
      <c r="AE14">
        <v>9064</v>
      </c>
      <c r="AG14">
        <f t="shared" si="10"/>
        <v>1816179</v>
      </c>
      <c r="AJ14" s="9">
        <v>1993</v>
      </c>
      <c r="AK14" s="1">
        <f t="shared" si="11"/>
        <v>39.834156553408526</v>
      </c>
      <c r="AL14" s="1">
        <f t="shared" si="12"/>
        <v>155.62275629122678</v>
      </c>
      <c r="AM14" s="1">
        <f t="shared" si="12"/>
        <v>0</v>
      </c>
      <c r="AN14" s="1">
        <f t="shared" si="12"/>
        <v>12.027904738994467</v>
      </c>
      <c r="AO14" s="1">
        <f t="shared" si="12"/>
        <v>99.29390997352162</v>
      </c>
      <c r="AP14" s="1"/>
      <c r="AQ14" s="1">
        <f t="shared" si="13"/>
        <v>43.55297578047097</v>
      </c>
      <c r="AR14" s="1">
        <f t="shared" si="14"/>
        <v>50.203323460013046</v>
      </c>
    </row>
    <row r="15" spans="1:44" ht="12.75">
      <c r="A15" s="9">
        <v>1994</v>
      </c>
      <c r="B15">
        <v>719</v>
      </c>
      <c r="C15">
        <v>105</v>
      </c>
      <c r="D15">
        <v>2</v>
      </c>
      <c r="E15">
        <v>1</v>
      </c>
      <c r="F15">
        <v>4</v>
      </c>
      <c r="G15">
        <v>4</v>
      </c>
      <c r="H15" s="2">
        <f t="shared" si="5"/>
        <v>835</v>
      </c>
      <c r="J15" s="9">
        <v>1994</v>
      </c>
      <c r="K15" s="2">
        <f t="shared" si="6"/>
        <v>719</v>
      </c>
      <c r="L15" s="2">
        <f t="shared" si="6"/>
        <v>105</v>
      </c>
      <c r="M15" s="2">
        <f t="shared" si="1"/>
        <v>11</v>
      </c>
      <c r="N15" s="2">
        <f t="shared" si="7"/>
        <v>835</v>
      </c>
      <c r="P15" s="9">
        <f t="shared" si="2"/>
        <v>1994</v>
      </c>
      <c r="Q15" s="7">
        <f t="shared" si="8"/>
        <v>86.10778443113773</v>
      </c>
      <c r="R15" s="7">
        <f t="shared" si="9"/>
        <v>12.574850299401197</v>
      </c>
      <c r="S15" s="7">
        <f t="shared" si="9"/>
        <v>0.23952095808383234</v>
      </c>
      <c r="T15" s="7">
        <f t="shared" si="9"/>
        <v>0.11976047904191617</v>
      </c>
      <c r="U15" s="7">
        <f t="shared" si="9"/>
        <v>0.47904191616766467</v>
      </c>
      <c r="V15" s="7">
        <f t="shared" si="9"/>
        <v>0.47904191616766467</v>
      </c>
      <c r="W15" s="7">
        <f t="shared" si="9"/>
        <v>100</v>
      </c>
      <c r="Z15" s="9">
        <v>1994</v>
      </c>
      <c r="AA15">
        <v>1741423</v>
      </c>
      <c r="AB15">
        <v>56878</v>
      </c>
      <c r="AC15">
        <v>2463</v>
      </c>
      <c r="AD15">
        <v>8205</v>
      </c>
      <c r="AE15">
        <v>9521</v>
      </c>
      <c r="AG15">
        <f t="shared" si="10"/>
        <v>1818490</v>
      </c>
      <c r="AJ15" s="9">
        <v>1994</v>
      </c>
      <c r="AK15" s="1">
        <f t="shared" si="11"/>
        <v>41.28807302993012</v>
      </c>
      <c r="AL15" s="1">
        <f t="shared" si="12"/>
        <v>184.60564717465454</v>
      </c>
      <c r="AM15" s="1">
        <f t="shared" si="12"/>
        <v>81.20178643930167</v>
      </c>
      <c r="AN15" s="1">
        <f t="shared" si="12"/>
        <v>12.18769043266301</v>
      </c>
      <c r="AO15" s="1">
        <f t="shared" si="12"/>
        <v>42.01239365612856</v>
      </c>
      <c r="AP15" s="1"/>
      <c r="AQ15" s="1">
        <f t="shared" si="13"/>
        <v>45.91721703171313</v>
      </c>
      <c r="AR15" s="1">
        <f t="shared" si="14"/>
        <v>34.67234632720788</v>
      </c>
    </row>
    <row r="16" spans="1:44" ht="12.75">
      <c r="A16" s="9">
        <v>1995</v>
      </c>
      <c r="B16">
        <v>1039</v>
      </c>
      <c r="C16">
        <v>210</v>
      </c>
      <c r="D16">
        <v>4</v>
      </c>
      <c r="E16">
        <v>0</v>
      </c>
      <c r="F16">
        <v>11</v>
      </c>
      <c r="G16">
        <v>2</v>
      </c>
      <c r="H16" s="2">
        <f t="shared" si="5"/>
        <v>1266</v>
      </c>
      <c r="J16" s="9">
        <v>1995</v>
      </c>
      <c r="K16" s="2">
        <f t="shared" si="6"/>
        <v>1039</v>
      </c>
      <c r="L16" s="2">
        <f t="shared" si="6"/>
        <v>210</v>
      </c>
      <c r="M16" s="2">
        <f t="shared" si="1"/>
        <v>17</v>
      </c>
      <c r="N16" s="2">
        <f t="shared" si="7"/>
        <v>1266</v>
      </c>
      <c r="P16" s="9">
        <f t="shared" si="2"/>
        <v>1995</v>
      </c>
      <c r="Q16" s="7">
        <f t="shared" si="8"/>
        <v>82.06951026856241</v>
      </c>
      <c r="R16" s="7">
        <f t="shared" si="9"/>
        <v>16.587677725118482</v>
      </c>
      <c r="S16" s="7">
        <f t="shared" si="9"/>
        <v>0.315955766192733</v>
      </c>
      <c r="T16" s="7">
        <f t="shared" si="9"/>
        <v>0</v>
      </c>
      <c r="U16" s="7">
        <f t="shared" si="9"/>
        <v>0.8688783570300158</v>
      </c>
      <c r="V16" s="7">
        <f t="shared" si="9"/>
        <v>0.1579778830963665</v>
      </c>
      <c r="W16" s="7">
        <f t="shared" si="9"/>
        <v>100</v>
      </c>
      <c r="Z16" s="9">
        <v>1995</v>
      </c>
      <c r="AA16">
        <v>1743164</v>
      </c>
      <c r="AB16">
        <v>57154</v>
      </c>
      <c r="AC16">
        <v>2381</v>
      </c>
      <c r="AD16">
        <v>8125</v>
      </c>
      <c r="AE16">
        <v>9736</v>
      </c>
      <c r="AG16">
        <f t="shared" si="10"/>
        <v>1820560</v>
      </c>
      <c r="AJ16" s="9">
        <v>1995</v>
      </c>
      <c r="AK16" s="1">
        <f t="shared" si="11"/>
        <v>59.60425984015273</v>
      </c>
      <c r="AL16" s="1">
        <f t="shared" si="12"/>
        <v>367.4283514714631</v>
      </c>
      <c r="AM16" s="1">
        <f t="shared" si="12"/>
        <v>167.99664006719865</v>
      </c>
      <c r="AN16" s="1">
        <f t="shared" si="12"/>
        <v>0</v>
      </c>
      <c r="AO16" s="1">
        <f t="shared" si="12"/>
        <v>112.98274445357437</v>
      </c>
      <c r="AP16" s="1"/>
      <c r="AQ16" s="1">
        <f t="shared" si="13"/>
        <v>69.53904293184515</v>
      </c>
      <c r="AR16" s="1">
        <f t="shared" si="14"/>
        <v>74.10334947139611</v>
      </c>
    </row>
    <row r="17" spans="1:44" ht="12.75">
      <c r="A17" s="9">
        <v>1996</v>
      </c>
      <c r="B17">
        <v>842</v>
      </c>
      <c r="C17">
        <v>158</v>
      </c>
      <c r="D17">
        <v>1</v>
      </c>
      <c r="E17">
        <v>1</v>
      </c>
      <c r="F17">
        <v>11</v>
      </c>
      <c r="H17" s="2">
        <f t="shared" si="5"/>
        <v>1013</v>
      </c>
      <c r="J17" s="9">
        <v>1996</v>
      </c>
      <c r="K17" s="2">
        <f t="shared" si="6"/>
        <v>842</v>
      </c>
      <c r="L17" s="2">
        <f t="shared" si="6"/>
        <v>158</v>
      </c>
      <c r="M17" s="2">
        <f t="shared" si="1"/>
        <v>13</v>
      </c>
      <c r="N17" s="2">
        <f t="shared" si="7"/>
        <v>1013</v>
      </c>
      <c r="P17" s="9">
        <f t="shared" si="2"/>
        <v>1996</v>
      </c>
      <c r="Q17" s="7">
        <f t="shared" si="8"/>
        <v>83.11944718657453</v>
      </c>
      <c r="R17" s="7">
        <f t="shared" si="9"/>
        <v>15.597235932872655</v>
      </c>
      <c r="S17" s="7">
        <f t="shared" si="9"/>
        <v>0.09871668311944717</v>
      </c>
      <c r="T17" s="7">
        <f t="shared" si="9"/>
        <v>0.09871668311944717</v>
      </c>
      <c r="U17" s="7">
        <f t="shared" si="9"/>
        <v>1.085883514313919</v>
      </c>
      <c r="V17" s="7">
        <f t="shared" si="9"/>
        <v>0</v>
      </c>
      <c r="W17" s="7">
        <f t="shared" si="9"/>
        <v>100</v>
      </c>
      <c r="Z17" s="9">
        <v>1996</v>
      </c>
      <c r="AA17">
        <v>1741304</v>
      </c>
      <c r="AB17">
        <v>57119</v>
      </c>
      <c r="AC17">
        <v>2373</v>
      </c>
      <c r="AD17">
        <v>8255</v>
      </c>
      <c r="AE17">
        <v>9932</v>
      </c>
      <c r="AG17">
        <f t="shared" si="10"/>
        <v>1818983</v>
      </c>
      <c r="AJ17" s="9">
        <v>1996</v>
      </c>
      <c r="AK17" s="1">
        <f t="shared" si="11"/>
        <v>48.35456646283475</v>
      </c>
      <c r="AL17" s="1">
        <f t="shared" si="12"/>
        <v>276.61548696580826</v>
      </c>
      <c r="AM17" s="1">
        <f t="shared" si="12"/>
        <v>42.14075010535188</v>
      </c>
      <c r="AN17" s="1">
        <f t="shared" si="12"/>
        <v>12.113870381586917</v>
      </c>
      <c r="AO17" s="1">
        <f t="shared" si="12"/>
        <v>110.75312122432541</v>
      </c>
      <c r="AP17" s="1"/>
      <c r="AQ17" s="1">
        <f t="shared" si="13"/>
        <v>55.69045999880153</v>
      </c>
      <c r="AR17" s="1">
        <f t="shared" si="14"/>
        <v>63.2295719844358</v>
      </c>
    </row>
    <row r="18" spans="1:44" ht="12.75">
      <c r="A18" s="9">
        <v>1997</v>
      </c>
      <c r="B18">
        <v>685</v>
      </c>
      <c r="C18">
        <v>126</v>
      </c>
      <c r="D18">
        <v>0</v>
      </c>
      <c r="E18">
        <v>0</v>
      </c>
      <c r="F18">
        <v>5</v>
      </c>
      <c r="H18" s="2">
        <f t="shared" si="5"/>
        <v>816</v>
      </c>
      <c r="J18" s="9">
        <v>1997</v>
      </c>
      <c r="K18" s="2">
        <f t="shared" si="6"/>
        <v>685</v>
      </c>
      <c r="L18" s="2">
        <f t="shared" si="6"/>
        <v>126</v>
      </c>
      <c r="M18" s="2">
        <f t="shared" si="1"/>
        <v>5</v>
      </c>
      <c r="N18" s="2">
        <f t="shared" si="7"/>
        <v>816</v>
      </c>
      <c r="P18" s="9">
        <f t="shared" si="2"/>
        <v>1997</v>
      </c>
      <c r="Q18" s="7">
        <f t="shared" si="8"/>
        <v>83.94607843137256</v>
      </c>
      <c r="R18" s="7">
        <f t="shared" si="9"/>
        <v>15.441176470588236</v>
      </c>
      <c r="S18" s="7">
        <f t="shared" si="9"/>
        <v>0</v>
      </c>
      <c r="T18" s="7">
        <f t="shared" si="9"/>
        <v>0</v>
      </c>
      <c r="U18" s="7">
        <f t="shared" si="9"/>
        <v>0.6127450980392157</v>
      </c>
      <c r="V18" s="7">
        <f t="shared" si="9"/>
        <v>0</v>
      </c>
      <c r="W18" s="7">
        <f t="shared" si="9"/>
        <v>100</v>
      </c>
      <c r="Z18" s="9">
        <v>1997</v>
      </c>
      <c r="AA18">
        <v>1737733</v>
      </c>
      <c r="AB18">
        <v>57048</v>
      </c>
      <c r="AC18">
        <v>2343</v>
      </c>
      <c r="AD18">
        <v>8282</v>
      </c>
      <c r="AE18">
        <v>10182</v>
      </c>
      <c r="AG18">
        <f t="shared" si="10"/>
        <v>1815588</v>
      </c>
      <c r="AJ18" s="9">
        <v>1997</v>
      </c>
      <c r="AK18" s="1">
        <f t="shared" si="11"/>
        <v>39.419174292022994</v>
      </c>
      <c r="AL18" s="1">
        <f t="shared" si="12"/>
        <v>220.8666386201094</v>
      </c>
      <c r="AM18" s="1">
        <f t="shared" si="12"/>
        <v>0</v>
      </c>
      <c r="AN18" s="1">
        <f t="shared" si="12"/>
        <v>0</v>
      </c>
      <c r="AO18" s="1">
        <f t="shared" si="12"/>
        <v>49.10626595953644</v>
      </c>
      <c r="AP18" s="1"/>
      <c r="AQ18" s="1">
        <f t="shared" si="13"/>
        <v>44.94411727770838</v>
      </c>
      <c r="AR18" s="1">
        <f t="shared" si="14"/>
        <v>24.030374393233046</v>
      </c>
    </row>
    <row r="19" spans="1:44" ht="12.75">
      <c r="A19" s="9">
        <v>1998</v>
      </c>
      <c r="B19">
        <v>1206</v>
      </c>
      <c r="C19">
        <v>242</v>
      </c>
      <c r="D19">
        <v>1</v>
      </c>
      <c r="E19">
        <v>0</v>
      </c>
      <c r="F19">
        <v>9</v>
      </c>
      <c r="G19">
        <v>2</v>
      </c>
      <c r="H19" s="2">
        <f t="shared" si="5"/>
        <v>1460</v>
      </c>
      <c r="J19" s="9">
        <v>1998</v>
      </c>
      <c r="K19" s="2">
        <f t="shared" si="6"/>
        <v>1206</v>
      </c>
      <c r="L19" s="2">
        <f t="shared" si="6"/>
        <v>242</v>
      </c>
      <c r="M19" s="2">
        <f t="shared" si="1"/>
        <v>12</v>
      </c>
      <c r="N19" s="2">
        <f t="shared" si="7"/>
        <v>1460</v>
      </c>
      <c r="P19" s="9">
        <f t="shared" si="2"/>
        <v>1998</v>
      </c>
      <c r="Q19" s="7">
        <f t="shared" si="8"/>
        <v>82.6027397260274</v>
      </c>
      <c r="R19" s="7">
        <f t="shared" si="9"/>
        <v>16.575342465753426</v>
      </c>
      <c r="S19" s="7">
        <f t="shared" si="9"/>
        <v>0.0684931506849315</v>
      </c>
      <c r="T19" s="7">
        <f t="shared" si="9"/>
        <v>0</v>
      </c>
      <c r="U19" s="7">
        <f t="shared" si="9"/>
        <v>0.6164383561643836</v>
      </c>
      <c r="V19" s="7">
        <f t="shared" si="9"/>
        <v>0.136986301369863</v>
      </c>
      <c r="W19" s="7">
        <f t="shared" si="9"/>
        <v>100</v>
      </c>
      <c r="Z19" s="9">
        <v>1998</v>
      </c>
      <c r="AA19">
        <v>1733844</v>
      </c>
      <c r="AB19">
        <v>56854</v>
      </c>
      <c r="AC19">
        <v>2394</v>
      </c>
      <c r="AD19">
        <v>8404</v>
      </c>
      <c r="AE19">
        <v>10192</v>
      </c>
      <c r="AG19">
        <f t="shared" si="10"/>
        <v>1811688</v>
      </c>
      <c r="AJ19" s="9">
        <v>1998</v>
      </c>
      <c r="AK19" s="1">
        <f t="shared" si="11"/>
        <v>69.55643068234512</v>
      </c>
      <c r="AL19" s="1">
        <f t="shared" si="12"/>
        <v>425.65166918774406</v>
      </c>
      <c r="AM19" s="1">
        <f t="shared" si="12"/>
        <v>41.77109440267335</v>
      </c>
      <c r="AN19" s="1">
        <f t="shared" si="12"/>
        <v>0</v>
      </c>
      <c r="AO19" s="1">
        <f t="shared" si="12"/>
        <v>88.30455259026688</v>
      </c>
      <c r="AP19" s="1"/>
      <c r="AQ19" s="1">
        <f t="shared" si="13"/>
        <v>80.58782748464415</v>
      </c>
      <c r="AR19" s="1">
        <f t="shared" si="14"/>
        <v>47.64173415912339</v>
      </c>
    </row>
    <row r="20" spans="1:44" ht="12.75">
      <c r="A20" s="9">
        <v>1999</v>
      </c>
      <c r="B20">
        <v>1091</v>
      </c>
      <c r="C20">
        <v>175</v>
      </c>
      <c r="D20">
        <v>0</v>
      </c>
      <c r="E20">
        <v>0</v>
      </c>
      <c r="F20">
        <v>82</v>
      </c>
      <c r="G20">
        <v>1</v>
      </c>
      <c r="H20" s="2">
        <f t="shared" si="5"/>
        <v>1349</v>
      </c>
      <c r="J20" s="9">
        <v>1999</v>
      </c>
      <c r="K20" s="2">
        <f t="shared" si="6"/>
        <v>1091</v>
      </c>
      <c r="L20" s="2">
        <f t="shared" si="6"/>
        <v>175</v>
      </c>
      <c r="M20" s="2">
        <f t="shared" si="1"/>
        <v>83</v>
      </c>
      <c r="N20" s="2">
        <f t="shared" si="7"/>
        <v>1349</v>
      </c>
      <c r="P20" s="9">
        <f t="shared" si="2"/>
        <v>1999</v>
      </c>
      <c r="Q20" s="7">
        <f t="shared" si="8"/>
        <v>80.87472201630838</v>
      </c>
      <c r="R20" s="7">
        <f aca="true" t="shared" si="15" ref="R20:W21">(C20/$H20)*100</f>
        <v>12.972572275759822</v>
      </c>
      <c r="S20" s="7">
        <f t="shared" si="15"/>
        <v>0</v>
      </c>
      <c r="T20" s="7">
        <f t="shared" si="15"/>
        <v>0</v>
      </c>
      <c r="U20" s="7">
        <f t="shared" si="15"/>
        <v>6.078576723498888</v>
      </c>
      <c r="V20" s="7">
        <f t="shared" si="15"/>
        <v>0.07412898443291327</v>
      </c>
      <c r="W20" s="7">
        <f t="shared" si="15"/>
        <v>100</v>
      </c>
      <c r="Z20" s="9">
        <v>1999</v>
      </c>
      <c r="AA20">
        <v>1730343</v>
      </c>
      <c r="AB20">
        <v>55549</v>
      </c>
      <c r="AC20">
        <v>2318</v>
      </c>
      <c r="AD20">
        <v>8388</v>
      </c>
      <c r="AE20">
        <v>10330</v>
      </c>
      <c r="AG20">
        <f t="shared" si="10"/>
        <v>1806928</v>
      </c>
      <c r="AJ20" s="9">
        <v>1999</v>
      </c>
      <c r="AK20" s="1">
        <f t="shared" si="11"/>
        <v>63.05108293557983</v>
      </c>
      <c r="AL20" s="1">
        <f>(C20/AB20)*100000</f>
        <v>315.0371743865776</v>
      </c>
      <c r="AM20" s="1">
        <f>(D20/AC20)*100000</f>
        <v>0</v>
      </c>
      <c r="AN20" s="1">
        <f>(E20/AD20)*100000</f>
        <v>0</v>
      </c>
      <c r="AO20" s="1">
        <f>(F20/AE20)*100000</f>
        <v>793.8044530493707</v>
      </c>
      <c r="AP20" s="1"/>
      <c r="AQ20" s="1">
        <f t="shared" si="13"/>
        <v>74.65709757112624</v>
      </c>
      <c r="AR20" s="1">
        <f t="shared" si="14"/>
        <v>389.80794827914053</v>
      </c>
    </row>
    <row r="21" spans="1:23" s="4" customFormat="1" ht="12.75">
      <c r="A21" s="13" t="s">
        <v>84</v>
      </c>
      <c r="B21" s="21">
        <f aca="true" t="shared" si="16" ref="B21:G21">SUM(B4:B20)</f>
        <v>11683</v>
      </c>
      <c r="C21" s="21">
        <f t="shared" si="16"/>
        <v>1864</v>
      </c>
      <c r="D21" s="21">
        <f t="shared" si="16"/>
        <v>12</v>
      </c>
      <c r="E21" s="21">
        <f t="shared" si="16"/>
        <v>5</v>
      </c>
      <c r="F21" s="21">
        <f t="shared" si="16"/>
        <v>159</v>
      </c>
      <c r="G21" s="21">
        <f t="shared" si="16"/>
        <v>19</v>
      </c>
      <c r="H21" s="21">
        <f t="shared" si="5"/>
        <v>13742</v>
      </c>
      <c r="J21" s="13" t="s">
        <v>84</v>
      </c>
      <c r="K21" s="21">
        <f t="shared" si="6"/>
        <v>11683</v>
      </c>
      <c r="L21" s="21">
        <f t="shared" si="6"/>
        <v>1864</v>
      </c>
      <c r="M21" s="21">
        <f t="shared" si="1"/>
        <v>195</v>
      </c>
      <c r="N21" s="21">
        <f t="shared" si="7"/>
        <v>13742</v>
      </c>
      <c r="P21" s="13" t="str">
        <f t="shared" si="2"/>
        <v>Total</v>
      </c>
      <c r="Q21" s="22">
        <f t="shared" si="8"/>
        <v>85.01673701062437</v>
      </c>
      <c r="R21" s="22">
        <f t="shared" si="15"/>
        <v>13.564255566875271</v>
      </c>
      <c r="S21" s="22">
        <f t="shared" si="15"/>
        <v>0.08732353369233009</v>
      </c>
      <c r="T21" s="22">
        <f t="shared" si="15"/>
        <v>0.03638480570513754</v>
      </c>
      <c r="U21" s="22">
        <f t="shared" si="15"/>
        <v>1.1570368214233735</v>
      </c>
      <c r="V21" s="22">
        <f t="shared" si="15"/>
        <v>0.13826226167952263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WEST VIRGINIA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WEST VIRGINIA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WEST VIRGINIA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WEST VIRGINIA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WEST VIRGINIA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96</v>
      </c>
      <c r="B24" s="19" t="s">
        <v>82</v>
      </c>
      <c r="C24" s="19" t="s">
        <v>83</v>
      </c>
      <c r="D24" s="19" t="s">
        <v>99</v>
      </c>
      <c r="E24" s="19" t="s">
        <v>100</v>
      </c>
      <c r="F24" s="19" t="s">
        <v>97</v>
      </c>
      <c r="G24" s="19" t="s">
        <v>98</v>
      </c>
      <c r="H24" s="19" t="s">
        <v>84</v>
      </c>
      <c r="J24" s="20" t="s">
        <v>96</v>
      </c>
      <c r="K24" s="19" t="s">
        <v>82</v>
      </c>
      <c r="L24" s="19" t="s">
        <v>83</v>
      </c>
      <c r="M24" s="19" t="s">
        <v>101</v>
      </c>
      <c r="N24" s="19" t="s">
        <v>84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96</v>
      </c>
      <c r="AA24" s="19" t="s">
        <v>82</v>
      </c>
      <c r="AB24" s="19" t="s">
        <v>83</v>
      </c>
      <c r="AC24" s="19" t="s">
        <v>99</v>
      </c>
      <c r="AD24" s="19" t="s">
        <v>100</v>
      </c>
      <c r="AE24" s="19" t="s">
        <v>97</v>
      </c>
      <c r="AF24" s="19" t="s">
        <v>98</v>
      </c>
      <c r="AG24" s="19" t="s">
        <v>84</v>
      </c>
      <c r="AJ24" s="20" t="s">
        <v>96</v>
      </c>
      <c r="AK24" s="19" t="s">
        <v>82</v>
      </c>
      <c r="AL24" s="19" t="s">
        <v>83</v>
      </c>
      <c r="AM24" s="19" t="s">
        <v>99</v>
      </c>
      <c r="AN24" s="19" t="s">
        <v>100</v>
      </c>
      <c r="AO24" s="19" t="s">
        <v>97</v>
      </c>
      <c r="AP24" s="19" t="s">
        <v>98</v>
      </c>
      <c r="AQ24" s="19" t="s">
        <v>84</v>
      </c>
      <c r="AR24" s="19" t="s">
        <v>101</v>
      </c>
    </row>
    <row r="25" spans="1:44" ht="12.75">
      <c r="A25" s="9">
        <v>1983</v>
      </c>
      <c r="B25">
        <v>395</v>
      </c>
      <c r="C25">
        <v>53</v>
      </c>
      <c r="D25">
        <v>1</v>
      </c>
      <c r="E25">
        <v>0</v>
      </c>
      <c r="F25">
        <v>3</v>
      </c>
      <c r="H25" s="2">
        <f>SUM(B25:G25)</f>
        <v>452</v>
      </c>
      <c r="J25" s="9">
        <v>1983</v>
      </c>
      <c r="K25" s="2">
        <f>B25</f>
        <v>395</v>
      </c>
      <c r="L25" s="2">
        <f>C25</f>
        <v>53</v>
      </c>
      <c r="M25" s="2">
        <f aca="true" t="shared" si="18" ref="M25:M42">N25-K25-L25</f>
        <v>4</v>
      </c>
      <c r="N25" s="2">
        <f>H25</f>
        <v>452</v>
      </c>
      <c r="P25" s="9">
        <f aca="true" t="shared" si="19" ref="P25:P42">A25</f>
        <v>1983</v>
      </c>
      <c r="Q25" s="2">
        <f aca="true" t="shared" si="20" ref="Q25:W28">(B25/$H25)*100</f>
        <v>87.38938053097345</v>
      </c>
      <c r="R25" s="2">
        <f t="shared" si="20"/>
        <v>11.725663716814159</v>
      </c>
      <c r="S25" s="1">
        <f t="shared" si="20"/>
        <v>0.22123893805309736</v>
      </c>
      <c r="T25" s="1">
        <f t="shared" si="20"/>
        <v>0</v>
      </c>
      <c r="U25" s="1">
        <f t="shared" si="20"/>
        <v>0.6637168141592921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1861961</v>
      </c>
      <c r="AB25" s="2">
        <f>AB4</f>
        <v>63506</v>
      </c>
      <c r="AC25" s="1">
        <f>AC4</f>
        <v>1791</v>
      </c>
      <c r="AD25" s="1">
        <f>AD4</f>
        <v>6217</v>
      </c>
      <c r="AE25" s="1">
        <f>AE4</f>
        <v>11589</v>
      </c>
      <c r="AF25" s="1"/>
      <c r="AG25" s="2">
        <f aca="true" t="shared" si="21" ref="AG25:AG41">AG4</f>
        <v>1945064</v>
      </c>
      <c r="AJ25" s="9">
        <v>1983</v>
      </c>
      <c r="AK25" s="1">
        <f aca="true" t="shared" si="22" ref="AK25:AO28">(B25/AA25)*100000</f>
        <v>21.214192993301147</v>
      </c>
      <c r="AL25" s="1">
        <f t="shared" si="22"/>
        <v>83.45668125846377</v>
      </c>
      <c r="AM25" s="1">
        <f t="shared" si="22"/>
        <v>55.83472920156337</v>
      </c>
      <c r="AN25" s="1">
        <f t="shared" si="22"/>
        <v>0</v>
      </c>
      <c r="AO25" s="1">
        <f t="shared" si="22"/>
        <v>25.88661661920787</v>
      </c>
      <c r="AP25" s="1"/>
      <c r="AQ25" s="1">
        <f>(H25/AG25)*100000</f>
        <v>23.238309896229634</v>
      </c>
      <c r="AR25" s="1">
        <f>(SUM(D25:F25)/SUM(AC25:AE25))*100000</f>
        <v>20.411287441955402</v>
      </c>
    </row>
    <row r="26" spans="1:44" ht="12.75">
      <c r="A26" s="9">
        <v>1984</v>
      </c>
      <c r="B26">
        <v>643</v>
      </c>
      <c r="C26">
        <v>75</v>
      </c>
      <c r="D26">
        <v>0</v>
      </c>
      <c r="E26">
        <v>0</v>
      </c>
      <c r="F26">
        <v>3</v>
      </c>
      <c r="G26">
        <v>1</v>
      </c>
      <c r="H26" s="2">
        <f aca="true" t="shared" si="23" ref="H26:H42">SUM(B26:G26)</f>
        <v>722</v>
      </c>
      <c r="J26" s="9">
        <v>1984</v>
      </c>
      <c r="K26" s="2">
        <f aca="true" t="shared" si="24" ref="K26:L41">B26</f>
        <v>643</v>
      </c>
      <c r="L26" s="2">
        <f t="shared" si="24"/>
        <v>75</v>
      </c>
      <c r="M26" s="2">
        <f t="shared" si="18"/>
        <v>4</v>
      </c>
      <c r="N26" s="2">
        <f aca="true" t="shared" si="25" ref="N26:N41">H26</f>
        <v>722</v>
      </c>
      <c r="P26" s="9">
        <f t="shared" si="19"/>
        <v>1984</v>
      </c>
      <c r="Q26" s="2">
        <f t="shared" si="20"/>
        <v>89.05817174515236</v>
      </c>
      <c r="R26" s="2">
        <f t="shared" si="20"/>
        <v>10.38781163434903</v>
      </c>
      <c r="S26" s="1">
        <f t="shared" si="20"/>
        <v>0</v>
      </c>
      <c r="T26" s="1">
        <f t="shared" si="20"/>
        <v>0</v>
      </c>
      <c r="U26" s="1">
        <f t="shared" si="20"/>
        <v>0.41551246537396125</v>
      </c>
      <c r="V26" s="1">
        <f t="shared" si="20"/>
        <v>0.13850415512465375</v>
      </c>
      <c r="W26" s="2">
        <f t="shared" si="20"/>
        <v>100</v>
      </c>
      <c r="Z26" s="9">
        <v>1984</v>
      </c>
      <c r="AA26" s="2">
        <f aca="true" t="shared" si="26" ref="AA26:AE41">AA5</f>
        <v>1845887</v>
      </c>
      <c r="AB26" s="2">
        <f t="shared" si="26"/>
        <v>62479</v>
      </c>
      <c r="AC26" s="1">
        <f t="shared" si="26"/>
        <v>1855</v>
      </c>
      <c r="AD26" s="1">
        <f t="shared" si="26"/>
        <v>6363</v>
      </c>
      <c r="AE26" s="1">
        <f t="shared" si="26"/>
        <v>11117</v>
      </c>
      <c r="AF26" s="1"/>
      <c r="AG26" s="2">
        <f t="shared" si="21"/>
        <v>1927701</v>
      </c>
      <c r="AJ26" s="9">
        <v>1984</v>
      </c>
      <c r="AK26" s="1">
        <f t="shared" si="22"/>
        <v>34.834201660231635</v>
      </c>
      <c r="AL26" s="1">
        <f t="shared" si="22"/>
        <v>120.04033355207349</v>
      </c>
      <c r="AM26" s="1">
        <f t="shared" si="22"/>
        <v>0</v>
      </c>
      <c r="AN26" s="1">
        <f t="shared" si="22"/>
        <v>0</v>
      </c>
      <c r="AO26" s="1">
        <f t="shared" si="22"/>
        <v>26.98569758028245</v>
      </c>
      <c r="AP26" s="1"/>
      <c r="AQ26" s="1">
        <f>(H26/AG26)*100000</f>
        <v>37.4539412491875</v>
      </c>
      <c r="AR26" s="1">
        <f>(SUM(D26:F26)/SUM(AC26:AE26))*100000</f>
        <v>15.51590380139643</v>
      </c>
    </row>
    <row r="27" spans="1:44" ht="12.75">
      <c r="A27" s="9">
        <v>1985</v>
      </c>
      <c r="B27">
        <v>651</v>
      </c>
      <c r="C27">
        <v>87</v>
      </c>
      <c r="D27">
        <v>0</v>
      </c>
      <c r="E27">
        <v>0</v>
      </c>
      <c r="F27">
        <v>1</v>
      </c>
      <c r="G27">
        <v>1</v>
      </c>
      <c r="H27" s="2">
        <f t="shared" si="23"/>
        <v>740</v>
      </c>
      <c r="J27" s="9">
        <v>1985</v>
      </c>
      <c r="K27" s="2">
        <f t="shared" si="24"/>
        <v>651</v>
      </c>
      <c r="L27" s="2">
        <f t="shared" si="24"/>
        <v>87</v>
      </c>
      <c r="M27" s="2">
        <f t="shared" si="18"/>
        <v>2</v>
      </c>
      <c r="N27" s="2">
        <f t="shared" si="25"/>
        <v>740</v>
      </c>
      <c r="P27" s="9">
        <f t="shared" si="19"/>
        <v>1985</v>
      </c>
      <c r="Q27" s="2">
        <f t="shared" si="20"/>
        <v>87.97297297297297</v>
      </c>
      <c r="R27" s="2">
        <f t="shared" si="20"/>
        <v>11.756756756756758</v>
      </c>
      <c r="S27" s="1">
        <f t="shared" si="20"/>
        <v>0</v>
      </c>
      <c r="T27" s="1">
        <f t="shared" si="20"/>
        <v>0</v>
      </c>
      <c r="U27" s="1">
        <f t="shared" si="20"/>
        <v>0.13513513513513514</v>
      </c>
      <c r="V27" s="1">
        <f t="shared" si="20"/>
        <v>0.13513513513513514</v>
      </c>
      <c r="W27" s="2">
        <f t="shared" si="20"/>
        <v>100</v>
      </c>
      <c r="Z27" s="9">
        <v>1985</v>
      </c>
      <c r="AA27" s="2">
        <f t="shared" si="26"/>
        <v>1826444</v>
      </c>
      <c r="AB27" s="2">
        <f t="shared" si="26"/>
        <v>61277</v>
      </c>
      <c r="AC27" s="1">
        <f t="shared" si="26"/>
        <v>1951</v>
      </c>
      <c r="AD27" s="1">
        <f t="shared" si="26"/>
        <v>6541</v>
      </c>
      <c r="AE27" s="1">
        <f t="shared" si="26"/>
        <v>10617</v>
      </c>
      <c r="AF27" s="1"/>
      <c r="AG27" s="2">
        <f t="shared" si="21"/>
        <v>1906830</v>
      </c>
      <c r="AJ27" s="9">
        <v>1985</v>
      </c>
      <c r="AK27" s="1">
        <f t="shared" si="22"/>
        <v>35.64303093880787</v>
      </c>
      <c r="AL27" s="1">
        <f t="shared" si="22"/>
        <v>141.9782300047326</v>
      </c>
      <c r="AM27" s="1">
        <f t="shared" si="22"/>
        <v>0</v>
      </c>
      <c r="AN27" s="1">
        <f t="shared" si="22"/>
        <v>0</v>
      </c>
      <c r="AO27" s="1">
        <f t="shared" si="22"/>
        <v>9.41885655081473</v>
      </c>
      <c r="AP27" s="1"/>
      <c r="AQ27" s="1">
        <f>(H27/AG27)*100000</f>
        <v>38.80786436126975</v>
      </c>
      <c r="AR27" s="1">
        <f>(SUM(D27:F27)/SUM(AC27:AE27))*100000</f>
        <v>5.233136218535768</v>
      </c>
    </row>
    <row r="28" spans="1:44" ht="12.75">
      <c r="A28" s="9">
        <v>1986</v>
      </c>
      <c r="B28">
        <v>435</v>
      </c>
      <c r="C28">
        <v>66</v>
      </c>
      <c r="D28">
        <v>0</v>
      </c>
      <c r="E28">
        <v>0</v>
      </c>
      <c r="F28">
        <v>3</v>
      </c>
      <c r="G28">
        <v>2</v>
      </c>
      <c r="H28" s="2">
        <f t="shared" si="23"/>
        <v>506</v>
      </c>
      <c r="J28" s="9">
        <v>1986</v>
      </c>
      <c r="K28" s="2">
        <f t="shared" si="24"/>
        <v>435</v>
      </c>
      <c r="L28" s="2">
        <f t="shared" si="24"/>
        <v>66</v>
      </c>
      <c r="M28" s="2">
        <f t="shared" si="18"/>
        <v>5</v>
      </c>
      <c r="N28" s="2">
        <f t="shared" si="25"/>
        <v>506</v>
      </c>
      <c r="P28" s="9">
        <f t="shared" si="19"/>
        <v>1986</v>
      </c>
      <c r="Q28" s="2">
        <f t="shared" si="20"/>
        <v>85.96837944664031</v>
      </c>
      <c r="R28" s="2">
        <f t="shared" si="20"/>
        <v>13.043478260869565</v>
      </c>
      <c r="S28" s="1">
        <f t="shared" si="20"/>
        <v>0</v>
      </c>
      <c r="T28" s="1">
        <f t="shared" si="20"/>
        <v>0</v>
      </c>
      <c r="U28" s="1">
        <f t="shared" si="20"/>
        <v>0.592885375494071</v>
      </c>
      <c r="V28" s="1">
        <f t="shared" si="20"/>
        <v>0.3952569169960474</v>
      </c>
      <c r="W28" s="2">
        <f t="shared" si="20"/>
        <v>100</v>
      </c>
      <c r="Z28" s="9">
        <v>1986</v>
      </c>
      <c r="AA28" s="2">
        <f t="shared" si="26"/>
        <v>1803295</v>
      </c>
      <c r="AB28" s="2">
        <f t="shared" si="26"/>
        <v>60202</v>
      </c>
      <c r="AC28" s="1">
        <f t="shared" si="26"/>
        <v>2029</v>
      </c>
      <c r="AD28" s="1">
        <f t="shared" si="26"/>
        <v>6698</v>
      </c>
      <c r="AE28" s="1">
        <f t="shared" si="26"/>
        <v>10132</v>
      </c>
      <c r="AF28" s="1"/>
      <c r="AG28" s="2">
        <f t="shared" si="21"/>
        <v>1882356</v>
      </c>
      <c r="AJ28" s="9">
        <v>1986</v>
      </c>
      <c r="AK28" s="1">
        <f t="shared" si="22"/>
        <v>24.122509073667924</v>
      </c>
      <c r="AL28" s="1">
        <f t="shared" si="22"/>
        <v>109.63090927211721</v>
      </c>
      <c r="AM28" s="1">
        <f t="shared" si="22"/>
        <v>0</v>
      </c>
      <c r="AN28" s="1">
        <f t="shared" si="22"/>
        <v>0</v>
      </c>
      <c r="AO28" s="1">
        <f t="shared" si="22"/>
        <v>29.609159099881566</v>
      </c>
      <c r="AP28" s="1"/>
      <c r="AQ28" s="1">
        <f>(H28/AG28)*100000</f>
        <v>26.881206318039734</v>
      </c>
      <c r="AR28" s="1">
        <f>(SUM(D28:F28)/SUM(AC28:AE28))*100000</f>
        <v>15.907524258974496</v>
      </c>
    </row>
    <row r="29" spans="1:44" ht="12.75">
      <c r="A29" s="9">
        <v>1987</v>
      </c>
      <c r="B29">
        <v>526</v>
      </c>
      <c r="C29">
        <v>72</v>
      </c>
      <c r="D29">
        <v>1</v>
      </c>
      <c r="E29">
        <v>1</v>
      </c>
      <c r="F29">
        <v>3</v>
      </c>
      <c r="H29" s="2">
        <f t="shared" si="23"/>
        <v>603</v>
      </c>
      <c r="J29" s="9">
        <v>1987</v>
      </c>
      <c r="K29" s="2">
        <f t="shared" si="24"/>
        <v>526</v>
      </c>
      <c r="L29" s="2">
        <f t="shared" si="24"/>
        <v>72</v>
      </c>
      <c r="M29" s="2">
        <f t="shared" si="18"/>
        <v>5</v>
      </c>
      <c r="N29" s="2">
        <f t="shared" si="25"/>
        <v>603</v>
      </c>
      <c r="P29" s="9">
        <f t="shared" si="19"/>
        <v>1987</v>
      </c>
      <c r="Q29" s="2">
        <f aca="true" t="shared" si="27" ref="Q29:Q42">(B29/$H29)*100</f>
        <v>87.23051409618574</v>
      </c>
      <c r="R29" s="2">
        <f aca="true" t="shared" si="28" ref="R29:W40">(C29/$H29)*100</f>
        <v>11.940298507462686</v>
      </c>
      <c r="S29" s="1">
        <f t="shared" si="28"/>
        <v>0.16583747927031509</v>
      </c>
      <c r="T29" s="1">
        <f t="shared" si="28"/>
        <v>0.16583747927031509</v>
      </c>
      <c r="U29" s="1">
        <f t="shared" si="28"/>
        <v>0.4975124378109453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1780030</v>
      </c>
      <c r="AB29" s="2">
        <f t="shared" si="26"/>
        <v>58998</v>
      </c>
      <c r="AC29" s="1">
        <f t="shared" si="26"/>
        <v>2099</v>
      </c>
      <c r="AD29" s="1">
        <f t="shared" si="26"/>
        <v>6787</v>
      </c>
      <c r="AE29" s="1">
        <f t="shared" si="26"/>
        <v>9667</v>
      </c>
      <c r="AF29" s="1"/>
      <c r="AG29" s="2">
        <f t="shared" si="21"/>
        <v>1857581</v>
      </c>
      <c r="AJ29" s="9">
        <v>1987</v>
      </c>
      <c r="AK29" s="1">
        <f aca="true" t="shared" si="29" ref="AK29:AK41">(B29/AA29)*100000</f>
        <v>29.550063762970286</v>
      </c>
      <c r="AL29" s="1">
        <f aca="true" t="shared" si="30" ref="AL29:AL40">(C29/AB29)*100000</f>
        <v>122.03803518763348</v>
      </c>
      <c r="AM29" s="1">
        <f aca="true" t="shared" si="31" ref="AM29:AM40">(D29/AC29)*100000</f>
        <v>47.64173415912339</v>
      </c>
      <c r="AN29" s="1">
        <f aca="true" t="shared" si="32" ref="AN29:AN40">(E29/AD29)*100000</f>
        <v>14.734050390452333</v>
      </c>
      <c r="AO29" s="1">
        <f aca="true" t="shared" si="33" ref="AO29:AO40">(F29/AE29)*100000</f>
        <v>31.033412640943414</v>
      </c>
      <c r="AP29" s="1"/>
      <c r="AQ29" s="1">
        <f aca="true" t="shared" si="34" ref="AQ29:AQ41">(H29/AG29)*100000</f>
        <v>32.461572335203684</v>
      </c>
      <c r="AR29" s="1">
        <f aca="true" t="shared" si="35" ref="AR29:AR41">(SUM(D29:F29)/SUM(AC29:AE29))*100000</f>
        <v>26.949819436209776</v>
      </c>
    </row>
    <row r="30" spans="1:44" ht="12.75">
      <c r="A30" s="9">
        <v>1988</v>
      </c>
      <c r="B30">
        <v>470</v>
      </c>
      <c r="C30">
        <v>55</v>
      </c>
      <c r="D30">
        <v>0</v>
      </c>
      <c r="E30">
        <v>0</v>
      </c>
      <c r="F30">
        <v>2</v>
      </c>
      <c r="H30" s="2">
        <f t="shared" si="23"/>
        <v>527</v>
      </c>
      <c r="J30" s="9">
        <v>1988</v>
      </c>
      <c r="K30" s="2">
        <f t="shared" si="24"/>
        <v>470</v>
      </c>
      <c r="L30" s="2">
        <f t="shared" si="24"/>
        <v>55</v>
      </c>
      <c r="M30" s="2">
        <f t="shared" si="18"/>
        <v>2</v>
      </c>
      <c r="N30" s="2">
        <f t="shared" si="25"/>
        <v>527</v>
      </c>
      <c r="P30" s="9">
        <f t="shared" si="19"/>
        <v>1988</v>
      </c>
      <c r="Q30" s="2">
        <f t="shared" si="27"/>
        <v>89.18406072106262</v>
      </c>
      <c r="R30" s="2">
        <f t="shared" si="28"/>
        <v>10.436432637571158</v>
      </c>
      <c r="S30" s="1">
        <f t="shared" si="28"/>
        <v>0</v>
      </c>
      <c r="T30" s="1">
        <f t="shared" si="28"/>
        <v>0</v>
      </c>
      <c r="U30" s="1">
        <f t="shared" si="28"/>
        <v>0.3795066413662239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1754226</v>
      </c>
      <c r="AB30" s="2">
        <f t="shared" si="26"/>
        <v>57637</v>
      </c>
      <c r="AC30" s="1">
        <f t="shared" si="26"/>
        <v>2193</v>
      </c>
      <c r="AD30" s="1">
        <f t="shared" si="26"/>
        <v>6942</v>
      </c>
      <c r="AE30" s="1">
        <f t="shared" si="26"/>
        <v>9214</v>
      </c>
      <c r="AF30" s="1"/>
      <c r="AG30" s="2">
        <f t="shared" si="21"/>
        <v>1830212</v>
      </c>
      <c r="AJ30" s="9">
        <v>1988</v>
      </c>
      <c r="AK30" s="1">
        <f t="shared" si="29"/>
        <v>26.79244293494681</v>
      </c>
      <c r="AL30" s="1">
        <f t="shared" si="30"/>
        <v>95.42481392161285</v>
      </c>
      <c r="AM30" s="1">
        <f t="shared" si="31"/>
        <v>0</v>
      </c>
      <c r="AN30" s="1">
        <f t="shared" si="32"/>
        <v>0</v>
      </c>
      <c r="AO30" s="1">
        <f t="shared" si="33"/>
        <v>21.706099413935316</v>
      </c>
      <c r="AP30" s="1"/>
      <c r="AQ30" s="1">
        <f t="shared" si="34"/>
        <v>28.794478453862176</v>
      </c>
      <c r="AR30" s="1">
        <f t="shared" si="35"/>
        <v>10.899776554580631</v>
      </c>
    </row>
    <row r="31" spans="1:44" ht="12.75">
      <c r="A31" s="9">
        <v>1989</v>
      </c>
      <c r="B31">
        <v>604</v>
      </c>
      <c r="C31">
        <v>80</v>
      </c>
      <c r="D31">
        <v>1</v>
      </c>
      <c r="E31">
        <v>0</v>
      </c>
      <c r="F31">
        <v>4</v>
      </c>
      <c r="G31">
        <v>1</v>
      </c>
      <c r="H31" s="2">
        <f t="shared" si="23"/>
        <v>690</v>
      </c>
      <c r="J31" s="9">
        <v>1989</v>
      </c>
      <c r="K31" s="2">
        <f t="shared" si="24"/>
        <v>604</v>
      </c>
      <c r="L31" s="2">
        <f t="shared" si="24"/>
        <v>80</v>
      </c>
      <c r="M31" s="2">
        <f t="shared" si="18"/>
        <v>6</v>
      </c>
      <c r="N31" s="2">
        <f t="shared" si="25"/>
        <v>690</v>
      </c>
      <c r="P31" s="9">
        <f t="shared" si="19"/>
        <v>1989</v>
      </c>
      <c r="Q31" s="2">
        <f t="shared" si="27"/>
        <v>87.53623188405797</v>
      </c>
      <c r="R31" s="2">
        <f t="shared" si="28"/>
        <v>11.594202898550725</v>
      </c>
      <c r="S31" s="1">
        <f t="shared" si="28"/>
        <v>0.14492753623188406</v>
      </c>
      <c r="T31" s="1">
        <f t="shared" si="28"/>
        <v>0</v>
      </c>
      <c r="U31" s="1">
        <f t="shared" si="28"/>
        <v>0.5797101449275363</v>
      </c>
      <c r="V31" s="1">
        <f t="shared" si="28"/>
        <v>0.14492753623188406</v>
      </c>
      <c r="W31" s="2">
        <f t="shared" si="28"/>
        <v>100</v>
      </c>
      <c r="Z31" s="9">
        <v>1989</v>
      </c>
      <c r="AA31" s="2">
        <f t="shared" si="26"/>
        <v>1731811</v>
      </c>
      <c r="AB31" s="2">
        <f t="shared" si="26"/>
        <v>56515</v>
      </c>
      <c r="AC31" s="1">
        <f t="shared" si="26"/>
        <v>2297</v>
      </c>
      <c r="AD31" s="1">
        <f t="shared" si="26"/>
        <v>7142</v>
      </c>
      <c r="AE31" s="1">
        <f t="shared" si="26"/>
        <v>8787</v>
      </c>
      <c r="AF31" s="1"/>
      <c r="AG31" s="2">
        <f t="shared" si="21"/>
        <v>1806552</v>
      </c>
      <c r="AJ31" s="9">
        <v>1989</v>
      </c>
      <c r="AK31" s="1">
        <f t="shared" si="29"/>
        <v>34.87678505333434</v>
      </c>
      <c r="AL31" s="1">
        <f t="shared" si="30"/>
        <v>141.55533929045387</v>
      </c>
      <c r="AM31" s="1">
        <f t="shared" si="31"/>
        <v>43.535045711798</v>
      </c>
      <c r="AN31" s="1">
        <f t="shared" si="32"/>
        <v>0</v>
      </c>
      <c r="AO31" s="1">
        <f t="shared" si="33"/>
        <v>45.52179355866621</v>
      </c>
      <c r="AP31" s="1"/>
      <c r="AQ31" s="1">
        <f t="shared" si="34"/>
        <v>38.194306059277565</v>
      </c>
      <c r="AR31" s="1">
        <f t="shared" si="35"/>
        <v>27.4333369911116</v>
      </c>
    </row>
    <row r="32" spans="1:44" ht="12.75">
      <c r="A32" s="9">
        <v>1990</v>
      </c>
      <c r="B32">
        <v>524</v>
      </c>
      <c r="C32">
        <v>70</v>
      </c>
      <c r="D32">
        <v>0</v>
      </c>
      <c r="E32">
        <v>0</v>
      </c>
      <c r="F32">
        <v>3</v>
      </c>
      <c r="G32">
        <v>1</v>
      </c>
      <c r="H32" s="2">
        <f t="shared" si="23"/>
        <v>598</v>
      </c>
      <c r="J32" s="9">
        <v>1990</v>
      </c>
      <c r="K32" s="2">
        <f t="shared" si="24"/>
        <v>524</v>
      </c>
      <c r="L32" s="2">
        <f t="shared" si="24"/>
        <v>70</v>
      </c>
      <c r="M32" s="2">
        <f t="shared" si="18"/>
        <v>4</v>
      </c>
      <c r="N32" s="2">
        <f t="shared" si="25"/>
        <v>598</v>
      </c>
      <c r="P32" s="9">
        <f t="shared" si="19"/>
        <v>1990</v>
      </c>
      <c r="Q32" s="2">
        <f t="shared" si="27"/>
        <v>87.62541806020067</v>
      </c>
      <c r="R32" s="2">
        <f t="shared" si="28"/>
        <v>11.705685618729097</v>
      </c>
      <c r="S32" s="1">
        <f t="shared" si="28"/>
        <v>0</v>
      </c>
      <c r="T32" s="1">
        <f t="shared" si="28"/>
        <v>0</v>
      </c>
      <c r="U32" s="1">
        <f t="shared" si="28"/>
        <v>0.5016722408026756</v>
      </c>
      <c r="V32" s="1">
        <f t="shared" si="28"/>
        <v>0.16722408026755853</v>
      </c>
      <c r="W32" s="2">
        <f t="shared" si="28"/>
        <v>100</v>
      </c>
      <c r="Z32" s="9">
        <v>1990</v>
      </c>
      <c r="AA32" s="2">
        <f t="shared" si="26"/>
        <v>1718197</v>
      </c>
      <c r="AB32" s="2">
        <f t="shared" si="26"/>
        <v>56060</v>
      </c>
      <c r="AC32" s="1">
        <f t="shared" si="26"/>
        <v>2368</v>
      </c>
      <c r="AD32" s="1">
        <f t="shared" si="26"/>
        <v>7332</v>
      </c>
      <c r="AE32" s="1">
        <f t="shared" si="26"/>
        <v>8524</v>
      </c>
      <c r="AF32" s="1"/>
      <c r="AG32" s="2">
        <f t="shared" si="21"/>
        <v>1792481</v>
      </c>
      <c r="AJ32" s="9">
        <v>1990</v>
      </c>
      <c r="AK32" s="1">
        <f t="shared" si="29"/>
        <v>30.49708502575665</v>
      </c>
      <c r="AL32" s="1">
        <f t="shared" si="30"/>
        <v>124.86621476988941</v>
      </c>
      <c r="AM32" s="1">
        <f t="shared" si="31"/>
        <v>0</v>
      </c>
      <c r="AN32" s="1">
        <f t="shared" si="32"/>
        <v>0</v>
      </c>
      <c r="AO32" s="1">
        <f t="shared" si="33"/>
        <v>35.19474425152511</v>
      </c>
      <c r="AP32" s="1"/>
      <c r="AQ32" s="1">
        <f t="shared" si="34"/>
        <v>33.36158095957502</v>
      </c>
      <c r="AR32" s="1">
        <f t="shared" si="35"/>
        <v>16.46180860403863</v>
      </c>
    </row>
    <row r="33" spans="1:44" ht="12.75">
      <c r="A33" s="9">
        <v>1991</v>
      </c>
      <c r="B33">
        <v>446</v>
      </c>
      <c r="C33">
        <v>83</v>
      </c>
      <c r="D33">
        <v>0</v>
      </c>
      <c r="E33">
        <v>0</v>
      </c>
      <c r="F33">
        <v>3</v>
      </c>
      <c r="G33">
        <v>1</v>
      </c>
      <c r="H33" s="2">
        <f t="shared" si="23"/>
        <v>533</v>
      </c>
      <c r="J33" s="9">
        <v>1991</v>
      </c>
      <c r="K33" s="2">
        <f t="shared" si="24"/>
        <v>446</v>
      </c>
      <c r="L33" s="2">
        <f t="shared" si="24"/>
        <v>83</v>
      </c>
      <c r="M33" s="2">
        <f t="shared" si="18"/>
        <v>4</v>
      </c>
      <c r="N33" s="2">
        <f t="shared" si="25"/>
        <v>533</v>
      </c>
      <c r="P33" s="9">
        <f t="shared" si="19"/>
        <v>1991</v>
      </c>
      <c r="Q33" s="2">
        <f t="shared" si="27"/>
        <v>83.67729831144464</v>
      </c>
      <c r="R33" s="2">
        <f t="shared" si="28"/>
        <v>15.572232645403378</v>
      </c>
      <c r="S33" s="1">
        <f t="shared" si="28"/>
        <v>0</v>
      </c>
      <c r="T33" s="1">
        <f t="shared" si="28"/>
        <v>0</v>
      </c>
      <c r="U33" s="1">
        <f t="shared" si="28"/>
        <v>0.5628517823639775</v>
      </c>
      <c r="V33" s="1">
        <f t="shared" si="28"/>
        <v>0.18761726078799248</v>
      </c>
      <c r="W33" s="2">
        <f t="shared" si="28"/>
        <v>100</v>
      </c>
      <c r="Z33" s="9">
        <v>1991</v>
      </c>
      <c r="AA33" s="2">
        <f t="shared" si="26"/>
        <v>1723605</v>
      </c>
      <c r="AB33" s="2">
        <f t="shared" si="26"/>
        <v>55988</v>
      </c>
      <c r="AC33" s="1">
        <f t="shared" si="26"/>
        <v>2484</v>
      </c>
      <c r="AD33" s="1">
        <f t="shared" si="26"/>
        <v>7607</v>
      </c>
      <c r="AE33" s="1">
        <f t="shared" si="26"/>
        <v>8528</v>
      </c>
      <c r="AF33" s="1"/>
      <c r="AG33" s="2">
        <f t="shared" si="21"/>
        <v>1798212</v>
      </c>
      <c r="AJ33" s="9">
        <v>1991</v>
      </c>
      <c r="AK33" s="1">
        <f t="shared" si="29"/>
        <v>25.875998271065587</v>
      </c>
      <c r="AL33" s="1">
        <f t="shared" si="30"/>
        <v>148.24605272558404</v>
      </c>
      <c r="AM33" s="1">
        <f t="shared" si="31"/>
        <v>0</v>
      </c>
      <c r="AN33" s="1">
        <f t="shared" si="32"/>
        <v>0</v>
      </c>
      <c r="AO33" s="1">
        <f t="shared" si="33"/>
        <v>35.17823639774859</v>
      </c>
      <c r="AP33" s="1"/>
      <c r="AQ33" s="1">
        <f t="shared" si="34"/>
        <v>29.64055406147885</v>
      </c>
      <c r="AR33" s="1">
        <f t="shared" si="35"/>
        <v>16.112573177936515</v>
      </c>
    </row>
    <row r="34" spans="1:44" ht="12.75">
      <c r="A34" s="9">
        <v>1992</v>
      </c>
      <c r="B34">
        <v>566</v>
      </c>
      <c r="C34">
        <v>102</v>
      </c>
      <c r="D34">
        <v>0</v>
      </c>
      <c r="E34">
        <v>1</v>
      </c>
      <c r="F34">
        <v>3</v>
      </c>
      <c r="G34">
        <v>1</v>
      </c>
      <c r="H34" s="2">
        <f t="shared" si="23"/>
        <v>673</v>
      </c>
      <c r="J34" s="9">
        <v>1992</v>
      </c>
      <c r="K34" s="2">
        <f t="shared" si="24"/>
        <v>566</v>
      </c>
      <c r="L34" s="2">
        <f t="shared" si="24"/>
        <v>102</v>
      </c>
      <c r="M34" s="2">
        <f t="shared" si="18"/>
        <v>5</v>
      </c>
      <c r="N34" s="2">
        <f t="shared" si="25"/>
        <v>673</v>
      </c>
      <c r="P34" s="9">
        <f t="shared" si="19"/>
        <v>1992</v>
      </c>
      <c r="Q34" s="2">
        <f t="shared" si="27"/>
        <v>84.10104011887073</v>
      </c>
      <c r="R34" s="2">
        <f t="shared" si="28"/>
        <v>15.156017830609212</v>
      </c>
      <c r="S34" s="1">
        <f t="shared" si="28"/>
        <v>0</v>
      </c>
      <c r="T34" s="1">
        <f t="shared" si="28"/>
        <v>0.1485884101040119</v>
      </c>
      <c r="U34" s="1">
        <f t="shared" si="28"/>
        <v>0.44576523031203563</v>
      </c>
      <c r="V34" s="1">
        <f t="shared" si="28"/>
        <v>0.1485884101040119</v>
      </c>
      <c r="W34" s="2">
        <f t="shared" si="28"/>
        <v>100</v>
      </c>
      <c r="Z34" s="9">
        <v>1992</v>
      </c>
      <c r="AA34" s="2">
        <f t="shared" si="26"/>
        <v>1730206</v>
      </c>
      <c r="AB34" s="2">
        <f t="shared" si="26"/>
        <v>55918</v>
      </c>
      <c r="AC34" s="1">
        <f t="shared" si="26"/>
        <v>2467</v>
      </c>
      <c r="AD34" s="1">
        <f t="shared" si="26"/>
        <v>7920</v>
      </c>
      <c r="AE34" s="1">
        <f t="shared" si="26"/>
        <v>8951</v>
      </c>
      <c r="AF34" s="1"/>
      <c r="AG34" s="2">
        <f t="shared" si="21"/>
        <v>1805462</v>
      </c>
      <c r="AJ34" s="9">
        <v>1992</v>
      </c>
      <c r="AK34" s="1">
        <f t="shared" si="29"/>
        <v>32.71286771632973</v>
      </c>
      <c r="AL34" s="1">
        <f t="shared" si="30"/>
        <v>182.4099574376766</v>
      </c>
      <c r="AM34" s="1">
        <f t="shared" si="31"/>
        <v>0</v>
      </c>
      <c r="AN34" s="1">
        <f t="shared" si="32"/>
        <v>12.626262626262626</v>
      </c>
      <c r="AO34" s="1">
        <f t="shared" si="33"/>
        <v>33.51580828957658</v>
      </c>
      <c r="AP34" s="1"/>
      <c r="AQ34" s="1">
        <f t="shared" si="34"/>
        <v>37.27577761259999</v>
      </c>
      <c r="AR34" s="1">
        <f t="shared" si="35"/>
        <v>20.68466232288758</v>
      </c>
    </row>
    <row r="35" spans="1:44" ht="12.75">
      <c r="A35" s="9">
        <v>1993</v>
      </c>
      <c r="B35">
        <v>689</v>
      </c>
      <c r="C35">
        <v>87</v>
      </c>
      <c r="D35">
        <v>0</v>
      </c>
      <c r="E35">
        <v>1</v>
      </c>
      <c r="F35">
        <v>9</v>
      </c>
      <c r="H35" s="2">
        <f t="shared" si="23"/>
        <v>786</v>
      </c>
      <c r="J35" s="9">
        <v>1993</v>
      </c>
      <c r="K35" s="2">
        <f t="shared" si="24"/>
        <v>689</v>
      </c>
      <c r="L35" s="2">
        <f t="shared" si="24"/>
        <v>87</v>
      </c>
      <c r="M35" s="2">
        <f t="shared" si="18"/>
        <v>10</v>
      </c>
      <c r="N35" s="2">
        <f t="shared" si="25"/>
        <v>786</v>
      </c>
      <c r="P35" s="9">
        <f t="shared" si="19"/>
        <v>1993</v>
      </c>
      <c r="Q35" s="2">
        <f t="shared" si="27"/>
        <v>87.65903307888041</v>
      </c>
      <c r="R35" s="2">
        <f t="shared" si="28"/>
        <v>11.068702290076336</v>
      </c>
      <c r="S35" s="1">
        <f t="shared" si="28"/>
        <v>0</v>
      </c>
      <c r="T35" s="1">
        <f t="shared" si="28"/>
        <v>0.1272264631043257</v>
      </c>
      <c r="U35" s="1">
        <f t="shared" si="28"/>
        <v>1.1450381679389312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1739713</v>
      </c>
      <c r="AB35" s="2">
        <f t="shared" si="26"/>
        <v>56547</v>
      </c>
      <c r="AC35" s="1">
        <f t="shared" si="26"/>
        <v>2541</v>
      </c>
      <c r="AD35" s="1">
        <f t="shared" si="26"/>
        <v>8314</v>
      </c>
      <c r="AE35" s="1">
        <f t="shared" si="26"/>
        <v>9064</v>
      </c>
      <c r="AF35" s="1"/>
      <c r="AG35" s="2">
        <f t="shared" si="21"/>
        <v>1816179</v>
      </c>
      <c r="AJ35" s="9">
        <v>1993</v>
      </c>
      <c r="AK35" s="1">
        <f t="shared" si="29"/>
        <v>39.60423357185927</v>
      </c>
      <c r="AL35" s="1">
        <f t="shared" si="30"/>
        <v>153.85431587882647</v>
      </c>
      <c r="AM35" s="1">
        <f t="shared" si="31"/>
        <v>0</v>
      </c>
      <c r="AN35" s="1">
        <f t="shared" si="32"/>
        <v>12.027904738994467</v>
      </c>
      <c r="AO35" s="1">
        <f t="shared" si="33"/>
        <v>99.29390997352162</v>
      </c>
      <c r="AP35" s="1"/>
      <c r="AQ35" s="1">
        <f t="shared" si="34"/>
        <v>43.277672520164586</v>
      </c>
      <c r="AR35" s="1">
        <f t="shared" si="35"/>
        <v>50.203323460013046</v>
      </c>
    </row>
    <row r="36" spans="1:44" ht="12.75">
      <c r="A36" s="9">
        <v>1994</v>
      </c>
      <c r="B36">
        <v>644</v>
      </c>
      <c r="C36">
        <v>89</v>
      </c>
      <c r="D36">
        <v>1</v>
      </c>
      <c r="E36">
        <v>1</v>
      </c>
      <c r="F36">
        <v>4</v>
      </c>
      <c r="G36">
        <v>4</v>
      </c>
      <c r="H36" s="2">
        <f t="shared" si="23"/>
        <v>743</v>
      </c>
      <c r="J36" s="9">
        <v>1994</v>
      </c>
      <c r="K36" s="2">
        <f t="shared" si="24"/>
        <v>644</v>
      </c>
      <c r="L36" s="2">
        <f t="shared" si="24"/>
        <v>89</v>
      </c>
      <c r="M36" s="2">
        <f t="shared" si="18"/>
        <v>10</v>
      </c>
      <c r="N36" s="2">
        <f t="shared" si="25"/>
        <v>743</v>
      </c>
      <c r="P36" s="9">
        <f t="shared" si="19"/>
        <v>1994</v>
      </c>
      <c r="Q36" s="2">
        <f t="shared" si="27"/>
        <v>86.67563930013459</v>
      </c>
      <c r="R36" s="2">
        <f t="shared" si="28"/>
        <v>11.978465679676985</v>
      </c>
      <c r="S36" s="1">
        <f t="shared" si="28"/>
        <v>0.13458950201884254</v>
      </c>
      <c r="T36" s="1">
        <f t="shared" si="28"/>
        <v>0.13458950201884254</v>
      </c>
      <c r="U36" s="1">
        <f t="shared" si="28"/>
        <v>0.5383580080753702</v>
      </c>
      <c r="V36" s="1">
        <f t="shared" si="28"/>
        <v>0.5383580080753702</v>
      </c>
      <c r="W36" s="2">
        <f t="shared" si="28"/>
        <v>100</v>
      </c>
      <c r="Z36" s="9">
        <v>1994</v>
      </c>
      <c r="AA36" s="2">
        <f t="shared" si="26"/>
        <v>1741423</v>
      </c>
      <c r="AB36" s="2">
        <f t="shared" si="26"/>
        <v>56878</v>
      </c>
      <c r="AC36" s="1">
        <f t="shared" si="26"/>
        <v>2463</v>
      </c>
      <c r="AD36" s="1">
        <f t="shared" si="26"/>
        <v>8205</v>
      </c>
      <c r="AE36" s="1">
        <f t="shared" si="26"/>
        <v>9521</v>
      </c>
      <c r="AF36" s="1"/>
      <c r="AG36" s="2">
        <f t="shared" si="21"/>
        <v>1818490</v>
      </c>
      <c r="AJ36" s="9">
        <v>1994</v>
      </c>
      <c r="AK36" s="1">
        <f t="shared" si="29"/>
        <v>36.981250391203055</v>
      </c>
      <c r="AL36" s="1">
        <f t="shared" si="30"/>
        <v>156.4752628432786</v>
      </c>
      <c r="AM36" s="1">
        <f t="shared" si="31"/>
        <v>40.600893219650835</v>
      </c>
      <c r="AN36" s="1">
        <f t="shared" si="32"/>
        <v>12.18769043266301</v>
      </c>
      <c r="AO36" s="1">
        <f t="shared" si="33"/>
        <v>42.01239365612856</v>
      </c>
      <c r="AP36" s="1"/>
      <c r="AQ36" s="1">
        <f t="shared" si="34"/>
        <v>40.858074556362695</v>
      </c>
      <c r="AR36" s="1">
        <f t="shared" si="35"/>
        <v>29.719153994749615</v>
      </c>
    </row>
    <row r="37" spans="1:44" ht="12.75">
      <c r="A37" s="9">
        <v>1995</v>
      </c>
      <c r="B37">
        <v>889</v>
      </c>
      <c r="C37">
        <v>174</v>
      </c>
      <c r="D37">
        <v>4</v>
      </c>
      <c r="E37">
        <v>0</v>
      </c>
      <c r="F37">
        <v>10</v>
      </c>
      <c r="G37">
        <v>1</v>
      </c>
      <c r="H37" s="2">
        <f t="shared" si="23"/>
        <v>1078</v>
      </c>
      <c r="J37" s="9">
        <v>1995</v>
      </c>
      <c r="K37" s="2">
        <f t="shared" si="24"/>
        <v>889</v>
      </c>
      <c r="L37" s="2">
        <f t="shared" si="24"/>
        <v>174</v>
      </c>
      <c r="M37" s="2">
        <f t="shared" si="18"/>
        <v>15</v>
      </c>
      <c r="N37" s="2">
        <f t="shared" si="25"/>
        <v>1078</v>
      </c>
      <c r="P37" s="9">
        <f t="shared" si="19"/>
        <v>1995</v>
      </c>
      <c r="Q37" s="2">
        <f t="shared" si="27"/>
        <v>82.46753246753246</v>
      </c>
      <c r="R37" s="2">
        <f t="shared" si="28"/>
        <v>16.14100185528757</v>
      </c>
      <c r="S37" s="1">
        <f t="shared" si="28"/>
        <v>0.3710575139146568</v>
      </c>
      <c r="T37" s="1">
        <f t="shared" si="28"/>
        <v>0</v>
      </c>
      <c r="U37" s="1">
        <f t="shared" si="28"/>
        <v>0.927643784786642</v>
      </c>
      <c r="V37" s="1">
        <f t="shared" si="28"/>
        <v>0.0927643784786642</v>
      </c>
      <c r="W37" s="2">
        <f t="shared" si="28"/>
        <v>100</v>
      </c>
      <c r="Z37" s="9">
        <v>1995</v>
      </c>
      <c r="AA37" s="2">
        <f t="shared" si="26"/>
        <v>1743164</v>
      </c>
      <c r="AB37" s="2">
        <f t="shared" si="26"/>
        <v>57154</v>
      </c>
      <c r="AC37" s="1">
        <f t="shared" si="26"/>
        <v>2381</v>
      </c>
      <c r="AD37" s="1">
        <f t="shared" si="26"/>
        <v>8125</v>
      </c>
      <c r="AE37" s="1">
        <f t="shared" si="26"/>
        <v>9736</v>
      </c>
      <c r="AF37" s="1"/>
      <c r="AG37" s="2">
        <f t="shared" si="21"/>
        <v>1820560</v>
      </c>
      <c r="AJ37" s="9">
        <v>1995</v>
      </c>
      <c r="AK37" s="1">
        <f t="shared" si="29"/>
        <v>50.999217514817886</v>
      </c>
      <c r="AL37" s="1">
        <f t="shared" si="30"/>
        <v>304.4406340763551</v>
      </c>
      <c r="AM37" s="1">
        <f t="shared" si="31"/>
        <v>167.99664006719865</v>
      </c>
      <c r="AN37" s="1">
        <f t="shared" si="32"/>
        <v>0</v>
      </c>
      <c r="AO37" s="1">
        <f t="shared" si="33"/>
        <v>102.71158586688578</v>
      </c>
      <c r="AP37" s="1"/>
      <c r="AQ37" s="1">
        <f t="shared" si="34"/>
        <v>59.21254998462012</v>
      </c>
      <c r="AR37" s="1">
        <f t="shared" si="35"/>
        <v>69.16312617330304</v>
      </c>
    </row>
    <row r="38" spans="1:44" ht="12.75">
      <c r="A38" s="9">
        <v>1996</v>
      </c>
      <c r="B38">
        <v>725</v>
      </c>
      <c r="C38">
        <v>121</v>
      </c>
      <c r="D38">
        <v>0</v>
      </c>
      <c r="E38">
        <v>1</v>
      </c>
      <c r="F38">
        <v>9</v>
      </c>
      <c r="H38" s="2">
        <f t="shared" si="23"/>
        <v>856</v>
      </c>
      <c r="J38" s="9">
        <v>1996</v>
      </c>
      <c r="K38" s="2">
        <f t="shared" si="24"/>
        <v>725</v>
      </c>
      <c r="L38" s="2">
        <f t="shared" si="24"/>
        <v>121</v>
      </c>
      <c r="M38" s="2">
        <f t="shared" si="18"/>
        <v>10</v>
      </c>
      <c r="N38" s="2">
        <f t="shared" si="25"/>
        <v>856</v>
      </c>
      <c r="P38" s="9">
        <f t="shared" si="19"/>
        <v>1996</v>
      </c>
      <c r="Q38" s="2">
        <f t="shared" si="27"/>
        <v>84.69626168224299</v>
      </c>
      <c r="R38" s="2">
        <f t="shared" si="28"/>
        <v>14.13551401869159</v>
      </c>
      <c r="S38" s="1">
        <f t="shared" si="28"/>
        <v>0</v>
      </c>
      <c r="T38" s="1">
        <f t="shared" si="28"/>
        <v>0.11682242990654204</v>
      </c>
      <c r="U38" s="1">
        <f t="shared" si="28"/>
        <v>1.0514018691588785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6"/>
        <v>1741304</v>
      </c>
      <c r="AB38" s="2">
        <f t="shared" si="26"/>
        <v>57119</v>
      </c>
      <c r="AC38" s="1">
        <f t="shared" si="26"/>
        <v>2373</v>
      </c>
      <c r="AD38" s="1">
        <f t="shared" si="26"/>
        <v>8255</v>
      </c>
      <c r="AE38" s="1">
        <f t="shared" si="26"/>
        <v>9932</v>
      </c>
      <c r="AF38" s="1"/>
      <c r="AG38" s="2">
        <f t="shared" si="21"/>
        <v>1818983</v>
      </c>
      <c r="AJ38" s="9">
        <v>1996</v>
      </c>
      <c r="AK38" s="1">
        <f t="shared" si="29"/>
        <v>41.63546399709642</v>
      </c>
      <c r="AL38" s="1">
        <f t="shared" si="30"/>
        <v>211.83844254976455</v>
      </c>
      <c r="AM38" s="1">
        <f t="shared" si="31"/>
        <v>0</v>
      </c>
      <c r="AN38" s="1">
        <f t="shared" si="32"/>
        <v>12.113870381586917</v>
      </c>
      <c r="AO38" s="1">
        <f t="shared" si="33"/>
        <v>90.61619009262988</v>
      </c>
      <c r="AP38" s="1"/>
      <c r="AQ38" s="1">
        <f t="shared" si="34"/>
        <v>47.05926333561116</v>
      </c>
      <c r="AR38" s="1">
        <f t="shared" si="35"/>
        <v>48.63813229571984</v>
      </c>
    </row>
    <row r="39" spans="1:44" ht="12.75">
      <c r="A39" s="9">
        <v>1997</v>
      </c>
      <c r="B39">
        <v>627</v>
      </c>
      <c r="C39">
        <v>106</v>
      </c>
      <c r="D39">
        <v>0</v>
      </c>
      <c r="E39">
        <v>0</v>
      </c>
      <c r="F39">
        <v>5</v>
      </c>
      <c r="H39" s="2">
        <f t="shared" si="23"/>
        <v>738</v>
      </c>
      <c r="J39" s="9">
        <v>1997</v>
      </c>
      <c r="K39" s="2">
        <f t="shared" si="24"/>
        <v>627</v>
      </c>
      <c r="L39" s="2">
        <f t="shared" si="24"/>
        <v>106</v>
      </c>
      <c r="M39" s="2">
        <f t="shared" si="18"/>
        <v>5</v>
      </c>
      <c r="N39" s="2">
        <f t="shared" si="25"/>
        <v>738</v>
      </c>
      <c r="P39" s="9">
        <f t="shared" si="19"/>
        <v>1997</v>
      </c>
      <c r="Q39" s="2">
        <f t="shared" si="27"/>
        <v>84.95934959349594</v>
      </c>
      <c r="R39" s="2">
        <f t="shared" si="28"/>
        <v>14.363143631436316</v>
      </c>
      <c r="S39" s="1">
        <f t="shared" si="28"/>
        <v>0</v>
      </c>
      <c r="T39" s="1">
        <f t="shared" si="28"/>
        <v>0</v>
      </c>
      <c r="U39" s="1">
        <f t="shared" si="28"/>
        <v>0.6775067750677507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6"/>
        <v>1737733</v>
      </c>
      <c r="AB39" s="2">
        <f t="shared" si="26"/>
        <v>57048</v>
      </c>
      <c r="AC39" s="1">
        <f t="shared" si="26"/>
        <v>2343</v>
      </c>
      <c r="AD39" s="1">
        <f t="shared" si="26"/>
        <v>8282</v>
      </c>
      <c r="AE39" s="1">
        <f t="shared" si="26"/>
        <v>10182</v>
      </c>
      <c r="AF39" s="1"/>
      <c r="AG39" s="2">
        <f t="shared" si="21"/>
        <v>1815588</v>
      </c>
      <c r="AJ39" s="9">
        <v>1997</v>
      </c>
      <c r="AK39" s="1">
        <f t="shared" si="29"/>
        <v>36.081492381165575</v>
      </c>
      <c r="AL39" s="1">
        <f t="shared" si="30"/>
        <v>185.80844201374282</v>
      </c>
      <c r="AM39" s="1">
        <f t="shared" si="31"/>
        <v>0</v>
      </c>
      <c r="AN39" s="1">
        <f t="shared" si="32"/>
        <v>0</v>
      </c>
      <c r="AO39" s="1">
        <f t="shared" si="33"/>
        <v>49.10626595953644</v>
      </c>
      <c r="AP39" s="1"/>
      <c r="AQ39" s="1">
        <f t="shared" si="34"/>
        <v>40.64798842028037</v>
      </c>
      <c r="AR39" s="1">
        <f t="shared" si="35"/>
        <v>24.030374393233046</v>
      </c>
    </row>
    <row r="40" spans="1:44" ht="12.75">
      <c r="A40" s="9">
        <v>1998</v>
      </c>
      <c r="B40">
        <v>1063</v>
      </c>
      <c r="C40">
        <v>210</v>
      </c>
      <c r="D40">
        <v>1</v>
      </c>
      <c r="E40">
        <v>0</v>
      </c>
      <c r="F40">
        <v>9</v>
      </c>
      <c r="G40">
        <v>2</v>
      </c>
      <c r="H40" s="2">
        <f t="shared" si="23"/>
        <v>1285</v>
      </c>
      <c r="J40" s="9">
        <v>1998</v>
      </c>
      <c r="K40" s="2">
        <f t="shared" si="24"/>
        <v>1063</v>
      </c>
      <c r="L40" s="2">
        <f t="shared" si="24"/>
        <v>210</v>
      </c>
      <c r="M40" s="2">
        <f t="shared" si="18"/>
        <v>12</v>
      </c>
      <c r="N40" s="2">
        <f t="shared" si="25"/>
        <v>1285</v>
      </c>
      <c r="P40" s="9">
        <f t="shared" si="19"/>
        <v>1998</v>
      </c>
      <c r="Q40" s="2">
        <f t="shared" si="27"/>
        <v>82.7237354085603</v>
      </c>
      <c r="R40" s="2">
        <f t="shared" si="28"/>
        <v>16.342412451361866</v>
      </c>
      <c r="S40" s="1">
        <f t="shared" si="28"/>
        <v>0.07782101167315175</v>
      </c>
      <c r="T40" s="1">
        <f t="shared" si="28"/>
        <v>0</v>
      </c>
      <c r="U40" s="1">
        <f t="shared" si="28"/>
        <v>0.7003891050583658</v>
      </c>
      <c r="V40" s="1">
        <f t="shared" si="28"/>
        <v>0.1556420233463035</v>
      </c>
      <c r="W40" s="2">
        <f t="shared" si="28"/>
        <v>100</v>
      </c>
      <c r="Z40" s="9">
        <v>1998</v>
      </c>
      <c r="AA40" s="2">
        <f t="shared" si="26"/>
        <v>1733844</v>
      </c>
      <c r="AB40" s="2">
        <f t="shared" si="26"/>
        <v>56854</v>
      </c>
      <c r="AC40" s="1">
        <f t="shared" si="26"/>
        <v>2394</v>
      </c>
      <c r="AD40" s="1">
        <f t="shared" si="26"/>
        <v>8404</v>
      </c>
      <c r="AE40" s="1">
        <f t="shared" si="26"/>
        <v>10192</v>
      </c>
      <c r="AF40" s="1"/>
      <c r="AG40" s="2">
        <f t="shared" si="21"/>
        <v>1811688</v>
      </c>
      <c r="AJ40" s="9">
        <v>1998</v>
      </c>
      <c r="AK40" s="1">
        <f t="shared" si="29"/>
        <v>61.30886054339375</v>
      </c>
      <c r="AL40" s="1">
        <f t="shared" si="30"/>
        <v>369.36715094804237</v>
      </c>
      <c r="AM40" s="1">
        <f t="shared" si="31"/>
        <v>41.77109440267335</v>
      </c>
      <c r="AN40" s="1">
        <f t="shared" si="32"/>
        <v>0</v>
      </c>
      <c r="AO40" s="1">
        <f t="shared" si="33"/>
        <v>88.30455259026688</v>
      </c>
      <c r="AP40" s="1"/>
      <c r="AQ40" s="1">
        <f t="shared" si="34"/>
        <v>70.92832761490942</v>
      </c>
      <c r="AR40" s="1">
        <f t="shared" si="35"/>
        <v>47.64173415912339</v>
      </c>
    </row>
    <row r="41" spans="1:44" ht="12.75">
      <c r="A41" s="9">
        <v>1999</v>
      </c>
      <c r="B41">
        <v>1012</v>
      </c>
      <c r="C41">
        <v>164</v>
      </c>
      <c r="D41">
        <v>0</v>
      </c>
      <c r="E41">
        <v>0</v>
      </c>
      <c r="F41">
        <v>78</v>
      </c>
      <c r="G41">
        <v>1</v>
      </c>
      <c r="H41" s="2">
        <f t="shared" si="23"/>
        <v>1255</v>
      </c>
      <c r="J41" s="9">
        <v>1999</v>
      </c>
      <c r="K41" s="2">
        <f t="shared" si="24"/>
        <v>1012</v>
      </c>
      <c r="L41" s="2">
        <f t="shared" si="24"/>
        <v>164</v>
      </c>
      <c r="M41" s="2">
        <f t="shared" si="18"/>
        <v>79</v>
      </c>
      <c r="N41" s="2">
        <f t="shared" si="25"/>
        <v>1255</v>
      </c>
      <c r="P41" s="9">
        <f t="shared" si="19"/>
        <v>1999</v>
      </c>
      <c r="Q41" s="2">
        <f t="shared" si="27"/>
        <v>80.63745019920319</v>
      </c>
      <c r="R41" s="2">
        <f aca="true" t="shared" si="36" ref="R41:W42">(C41/$H41)*100</f>
        <v>13.06772908366534</v>
      </c>
      <c r="S41" s="1">
        <f t="shared" si="36"/>
        <v>0</v>
      </c>
      <c r="T41" s="1">
        <f t="shared" si="36"/>
        <v>0</v>
      </c>
      <c r="U41" s="1">
        <f t="shared" si="36"/>
        <v>6.2151394422310755</v>
      </c>
      <c r="V41" s="1">
        <f t="shared" si="36"/>
        <v>0.0796812749003984</v>
      </c>
      <c r="W41" s="2">
        <f t="shared" si="36"/>
        <v>100</v>
      </c>
      <c r="Z41" s="9">
        <v>1999</v>
      </c>
      <c r="AA41" s="2">
        <f t="shared" si="26"/>
        <v>1730343</v>
      </c>
      <c r="AB41" s="2">
        <f t="shared" si="26"/>
        <v>55549</v>
      </c>
      <c r="AC41" s="1">
        <f t="shared" si="26"/>
        <v>2318</v>
      </c>
      <c r="AD41" s="1">
        <f t="shared" si="26"/>
        <v>8388</v>
      </c>
      <c r="AE41" s="1">
        <f t="shared" si="26"/>
        <v>10330</v>
      </c>
      <c r="AF41" s="1"/>
      <c r="AG41" s="2">
        <f t="shared" si="21"/>
        <v>1806928</v>
      </c>
      <c r="AJ41" s="9">
        <v>1999</v>
      </c>
      <c r="AK41" s="1">
        <f t="shared" si="29"/>
        <v>58.48551414372758</v>
      </c>
      <c r="AL41" s="1">
        <f>(C41/AB41)*100000</f>
        <v>295.2348377108499</v>
      </c>
      <c r="AM41" s="1">
        <f>(D41/AC41)*100000</f>
        <v>0</v>
      </c>
      <c r="AN41" s="1">
        <f>(E41/AD41)*100000</f>
        <v>0</v>
      </c>
      <c r="AO41" s="1">
        <f>(F41/AE41)*100000</f>
        <v>755.082284607938</v>
      </c>
      <c r="AP41" s="1"/>
      <c r="AQ41" s="1">
        <f t="shared" si="34"/>
        <v>69.45489803688913</v>
      </c>
      <c r="AR41" s="1">
        <f t="shared" si="35"/>
        <v>370.7929264118654</v>
      </c>
    </row>
    <row r="42" spans="1:23" s="4" customFormat="1" ht="12.75">
      <c r="A42" s="13" t="s">
        <v>84</v>
      </c>
      <c r="B42" s="21">
        <f aca="true" t="shared" si="37" ref="B42:G42">SUM(B25:B41)</f>
        <v>10909</v>
      </c>
      <c r="C42" s="21">
        <f t="shared" si="37"/>
        <v>1694</v>
      </c>
      <c r="D42" s="21">
        <f t="shared" si="37"/>
        <v>9</v>
      </c>
      <c r="E42" s="21">
        <f t="shared" si="37"/>
        <v>5</v>
      </c>
      <c r="F42" s="21">
        <f t="shared" si="37"/>
        <v>152</v>
      </c>
      <c r="G42" s="21">
        <f t="shared" si="37"/>
        <v>16</v>
      </c>
      <c r="H42" s="21">
        <f t="shared" si="23"/>
        <v>12785</v>
      </c>
      <c r="J42" s="13" t="s">
        <v>84</v>
      </c>
      <c r="K42" s="21">
        <f>B42</f>
        <v>10909</v>
      </c>
      <c r="L42" s="21">
        <f>C42</f>
        <v>1694</v>
      </c>
      <c r="M42" s="21">
        <f t="shared" si="18"/>
        <v>182</v>
      </c>
      <c r="N42" s="21">
        <f>H42</f>
        <v>12785</v>
      </c>
      <c r="P42" s="13" t="str">
        <f t="shared" si="19"/>
        <v>Total</v>
      </c>
      <c r="Q42" s="21">
        <f t="shared" si="27"/>
        <v>85.32655455612044</v>
      </c>
      <c r="R42" s="21">
        <f t="shared" si="36"/>
        <v>13.249902229174815</v>
      </c>
      <c r="S42" s="23">
        <f t="shared" si="36"/>
        <v>0.07039499413375049</v>
      </c>
      <c r="T42" s="23">
        <f t="shared" si="36"/>
        <v>0.03910833007430582</v>
      </c>
      <c r="U42" s="23">
        <f t="shared" si="36"/>
        <v>1.1888932342588971</v>
      </c>
      <c r="V42" s="23">
        <f t="shared" si="36"/>
        <v>0.12514665623777865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WEST VIRGINIA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WEST VIRGINIA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WEST VIRGINIA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WEST VIRGINIA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WEST VIRGINIA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96</v>
      </c>
      <c r="B46" s="19" t="s">
        <v>82</v>
      </c>
      <c r="C46" s="19" t="s">
        <v>83</v>
      </c>
      <c r="D46" s="19" t="s">
        <v>99</v>
      </c>
      <c r="E46" s="19" t="s">
        <v>100</v>
      </c>
      <c r="F46" s="19" t="s">
        <v>97</v>
      </c>
      <c r="G46" s="19" t="s">
        <v>98</v>
      </c>
      <c r="H46" s="19" t="s">
        <v>84</v>
      </c>
      <c r="J46" s="20" t="s">
        <v>96</v>
      </c>
      <c r="K46" s="19" t="s">
        <v>82</v>
      </c>
      <c r="L46" s="19" t="s">
        <v>83</v>
      </c>
      <c r="M46" s="19" t="s">
        <v>101</v>
      </c>
      <c r="N46" s="19" t="s">
        <v>84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96</v>
      </c>
      <c r="AA46" s="19" t="s">
        <v>82</v>
      </c>
      <c r="AB46" s="19" t="s">
        <v>83</v>
      </c>
      <c r="AC46" s="19" t="s">
        <v>99</v>
      </c>
      <c r="AD46" s="19" t="s">
        <v>100</v>
      </c>
      <c r="AE46" s="19" t="s">
        <v>97</v>
      </c>
      <c r="AF46" s="19" t="s">
        <v>98</v>
      </c>
      <c r="AG46" s="19" t="s">
        <v>84</v>
      </c>
      <c r="AJ46" s="20" t="s">
        <v>96</v>
      </c>
      <c r="AK46" s="19" t="s">
        <v>82</v>
      </c>
      <c r="AL46" s="19" t="s">
        <v>83</v>
      </c>
      <c r="AM46" s="19" t="s">
        <v>99</v>
      </c>
      <c r="AN46" s="19" t="s">
        <v>100</v>
      </c>
      <c r="AO46" s="19" t="s">
        <v>97</v>
      </c>
      <c r="AP46" s="19" t="s">
        <v>98</v>
      </c>
      <c r="AQ46" s="19" t="s">
        <v>84</v>
      </c>
      <c r="AR46" s="19" t="s">
        <v>101</v>
      </c>
    </row>
    <row r="47" spans="1:44" ht="12.75">
      <c r="A47" s="9">
        <v>1983</v>
      </c>
      <c r="B47" s="2">
        <f aca="true" t="shared" si="39" ref="B47:H56">B4-B25</f>
        <v>22</v>
      </c>
      <c r="C47" s="2">
        <f t="shared" si="39"/>
        <v>4</v>
      </c>
      <c r="D47">
        <f t="shared" si="39"/>
        <v>1</v>
      </c>
      <c r="E47">
        <f t="shared" si="39"/>
        <v>0</v>
      </c>
      <c r="F47">
        <f t="shared" si="39"/>
        <v>0</v>
      </c>
      <c r="G47">
        <f t="shared" si="39"/>
        <v>0</v>
      </c>
      <c r="H47" s="2">
        <f t="shared" si="39"/>
        <v>27</v>
      </c>
      <c r="J47" s="9">
        <v>1983</v>
      </c>
      <c r="K47" s="2">
        <f aca="true" t="shared" si="40" ref="K47:N64">K4-K25</f>
        <v>22</v>
      </c>
      <c r="L47" s="2">
        <f t="shared" si="40"/>
        <v>4</v>
      </c>
      <c r="M47" s="2">
        <f t="shared" si="40"/>
        <v>1</v>
      </c>
      <c r="N47" s="2">
        <f t="shared" si="40"/>
        <v>27</v>
      </c>
      <c r="P47" s="9">
        <f>A47</f>
        <v>1983</v>
      </c>
      <c r="Q47" s="2">
        <f aca="true" t="shared" si="41" ref="Q47:W50">(B47/$H47)*100</f>
        <v>81.48148148148148</v>
      </c>
      <c r="R47" s="2">
        <f t="shared" si="41"/>
        <v>14.814814814814813</v>
      </c>
      <c r="S47" s="1">
        <f t="shared" si="41"/>
        <v>3.7037037037037033</v>
      </c>
      <c r="T47" s="1">
        <f t="shared" si="41"/>
        <v>0</v>
      </c>
      <c r="U47" s="1">
        <f t="shared" si="41"/>
        <v>0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1861961</v>
      </c>
      <c r="AB47" s="2">
        <f aca="true" t="shared" si="42" ref="AB47:AG47">AB25</f>
        <v>63506</v>
      </c>
      <c r="AC47" s="1">
        <f t="shared" si="42"/>
        <v>1791</v>
      </c>
      <c r="AD47" s="1">
        <f t="shared" si="42"/>
        <v>6217</v>
      </c>
      <c r="AE47" s="1">
        <f t="shared" si="42"/>
        <v>11589</v>
      </c>
      <c r="AF47" s="1"/>
      <c r="AG47" s="2">
        <f t="shared" si="42"/>
        <v>1945064</v>
      </c>
      <c r="AJ47" s="9">
        <v>1983</v>
      </c>
      <c r="AK47" s="1">
        <f aca="true" t="shared" si="43" ref="AK47:AO50">(B47/AA47)*100000</f>
        <v>1.1815499895003172</v>
      </c>
      <c r="AL47" s="1">
        <f t="shared" si="43"/>
        <v>6.298617453468964</v>
      </c>
      <c r="AM47" s="1">
        <f t="shared" si="43"/>
        <v>55.83472920156337</v>
      </c>
      <c r="AN47" s="1">
        <f t="shared" si="43"/>
        <v>0</v>
      </c>
      <c r="AO47" s="1">
        <f t="shared" si="43"/>
        <v>0</v>
      </c>
      <c r="AP47" s="1"/>
      <c r="AQ47" s="1">
        <f>(H47/AG47)*100000</f>
        <v>1.3881291309694694</v>
      </c>
      <c r="AR47" s="1">
        <f>(SUM(D47:F47)/SUM(AC47:AE47))*100000</f>
        <v>5.1028218604888504</v>
      </c>
    </row>
    <row r="48" spans="1:44" ht="12.75">
      <c r="A48" s="9">
        <v>1984</v>
      </c>
      <c r="B48" s="2">
        <f t="shared" si="39"/>
        <v>19</v>
      </c>
      <c r="C48" s="2">
        <f t="shared" si="39"/>
        <v>1</v>
      </c>
      <c r="D48">
        <f t="shared" si="39"/>
        <v>0</v>
      </c>
      <c r="E48">
        <f t="shared" si="39"/>
        <v>0</v>
      </c>
      <c r="F48">
        <f t="shared" si="39"/>
        <v>0</v>
      </c>
      <c r="G48">
        <f t="shared" si="39"/>
        <v>0</v>
      </c>
      <c r="H48" s="2">
        <f t="shared" si="39"/>
        <v>20</v>
      </c>
      <c r="J48" s="9">
        <v>1984</v>
      </c>
      <c r="K48" s="2">
        <f t="shared" si="40"/>
        <v>19</v>
      </c>
      <c r="L48" s="2">
        <f t="shared" si="40"/>
        <v>1</v>
      </c>
      <c r="M48" s="2">
        <f t="shared" si="40"/>
        <v>0</v>
      </c>
      <c r="N48" s="2">
        <f t="shared" si="40"/>
        <v>20</v>
      </c>
      <c r="P48" s="9">
        <f aca="true" t="shared" si="44" ref="P48:P64">A48</f>
        <v>1984</v>
      </c>
      <c r="Q48" s="2">
        <f t="shared" si="41"/>
        <v>95</v>
      </c>
      <c r="R48" s="2">
        <f t="shared" si="41"/>
        <v>5</v>
      </c>
      <c r="S48" s="1">
        <f t="shared" si="41"/>
        <v>0</v>
      </c>
      <c r="T48" s="1">
        <f t="shared" si="41"/>
        <v>0</v>
      </c>
      <c r="U48" s="1">
        <f t="shared" si="41"/>
        <v>0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63">AA26</f>
        <v>1845887</v>
      </c>
      <c r="AB48" s="2">
        <f t="shared" si="45"/>
        <v>62479</v>
      </c>
      <c r="AC48" s="1">
        <f t="shared" si="45"/>
        <v>1855</v>
      </c>
      <c r="AD48" s="1">
        <f t="shared" si="45"/>
        <v>6363</v>
      </c>
      <c r="AE48" s="1">
        <f t="shared" si="45"/>
        <v>11117</v>
      </c>
      <c r="AF48" s="1"/>
      <c r="AG48" s="2">
        <f t="shared" si="45"/>
        <v>1927701</v>
      </c>
      <c r="AJ48" s="9">
        <v>1984</v>
      </c>
      <c r="AK48" s="1">
        <f t="shared" si="43"/>
        <v>1.0293154456367049</v>
      </c>
      <c r="AL48" s="1">
        <f t="shared" si="43"/>
        <v>1.6005377806943133</v>
      </c>
      <c r="AM48" s="1">
        <f t="shared" si="43"/>
        <v>0</v>
      </c>
      <c r="AN48" s="1">
        <f t="shared" si="43"/>
        <v>0</v>
      </c>
      <c r="AO48" s="1">
        <f t="shared" si="43"/>
        <v>0</v>
      </c>
      <c r="AP48" s="1"/>
      <c r="AQ48" s="1">
        <f>(H48/AG48)*100000</f>
        <v>1.0375052977614267</v>
      </c>
      <c r="AR48" s="1">
        <f>(SUM(D48:F48)/SUM(AC48:AE48))*100000</f>
        <v>0</v>
      </c>
    </row>
    <row r="49" spans="1:44" ht="12.75">
      <c r="A49" s="9">
        <v>1985</v>
      </c>
      <c r="B49" s="2">
        <f t="shared" si="39"/>
        <v>23</v>
      </c>
      <c r="C49" s="2">
        <f t="shared" si="39"/>
        <v>0</v>
      </c>
      <c r="D49">
        <f t="shared" si="39"/>
        <v>0</v>
      </c>
      <c r="E49">
        <f t="shared" si="39"/>
        <v>0</v>
      </c>
      <c r="F49">
        <f t="shared" si="39"/>
        <v>0</v>
      </c>
      <c r="G49">
        <f t="shared" si="39"/>
        <v>0</v>
      </c>
      <c r="H49" s="2">
        <f t="shared" si="39"/>
        <v>23</v>
      </c>
      <c r="J49" s="9">
        <v>1985</v>
      </c>
      <c r="K49" s="2">
        <f t="shared" si="40"/>
        <v>23</v>
      </c>
      <c r="L49" s="2">
        <f t="shared" si="40"/>
        <v>0</v>
      </c>
      <c r="M49" s="2">
        <f t="shared" si="40"/>
        <v>0</v>
      </c>
      <c r="N49" s="2">
        <f t="shared" si="40"/>
        <v>23</v>
      </c>
      <c r="O49" s="2"/>
      <c r="P49" s="9">
        <f t="shared" si="44"/>
        <v>1985</v>
      </c>
      <c r="Q49" s="2">
        <f t="shared" si="41"/>
        <v>100</v>
      </c>
      <c r="R49" s="2">
        <f t="shared" si="41"/>
        <v>0</v>
      </c>
      <c r="S49" s="1">
        <f t="shared" si="41"/>
        <v>0</v>
      </c>
      <c r="T49" s="1">
        <f t="shared" si="41"/>
        <v>0</v>
      </c>
      <c r="U49" s="1">
        <f t="shared" si="41"/>
        <v>0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1826444</v>
      </c>
      <c r="AB49" s="2">
        <f t="shared" si="45"/>
        <v>61277</v>
      </c>
      <c r="AC49" s="1">
        <f t="shared" si="45"/>
        <v>1951</v>
      </c>
      <c r="AD49" s="1">
        <f t="shared" si="45"/>
        <v>6541</v>
      </c>
      <c r="AE49" s="1">
        <f t="shared" si="45"/>
        <v>10617</v>
      </c>
      <c r="AF49" s="1"/>
      <c r="AG49" s="2">
        <f t="shared" si="45"/>
        <v>1906830</v>
      </c>
      <c r="AJ49" s="9">
        <v>1985</v>
      </c>
      <c r="AK49" s="1">
        <f t="shared" si="43"/>
        <v>1.2592775907720137</v>
      </c>
      <c r="AL49" s="1">
        <f t="shared" si="43"/>
        <v>0</v>
      </c>
      <c r="AM49" s="1">
        <f t="shared" si="43"/>
        <v>0</v>
      </c>
      <c r="AN49" s="1">
        <f t="shared" si="43"/>
        <v>0</v>
      </c>
      <c r="AO49" s="1">
        <f t="shared" si="43"/>
        <v>0</v>
      </c>
      <c r="AP49" s="1"/>
      <c r="AQ49" s="1">
        <f>(H49/AG49)*100000</f>
        <v>1.206190378796222</v>
      </c>
      <c r="AR49" s="1">
        <f>(SUM(D49:F49)/SUM(AC49:AE49))*100000</f>
        <v>0</v>
      </c>
    </row>
    <row r="50" spans="1:44" ht="12.75">
      <c r="A50" s="9">
        <v>1986</v>
      </c>
      <c r="B50" s="2">
        <f t="shared" si="39"/>
        <v>15</v>
      </c>
      <c r="C50" s="2">
        <f t="shared" si="39"/>
        <v>0</v>
      </c>
      <c r="D50">
        <f t="shared" si="39"/>
        <v>0</v>
      </c>
      <c r="E50">
        <f t="shared" si="39"/>
        <v>0</v>
      </c>
      <c r="F50">
        <f t="shared" si="39"/>
        <v>0</v>
      </c>
      <c r="G50">
        <f t="shared" si="39"/>
        <v>0</v>
      </c>
      <c r="H50" s="2">
        <f t="shared" si="39"/>
        <v>15</v>
      </c>
      <c r="J50" s="9">
        <v>1986</v>
      </c>
      <c r="K50" s="2">
        <f t="shared" si="40"/>
        <v>15</v>
      </c>
      <c r="L50" s="2">
        <f t="shared" si="40"/>
        <v>0</v>
      </c>
      <c r="M50" s="2">
        <f t="shared" si="40"/>
        <v>0</v>
      </c>
      <c r="N50" s="2">
        <f t="shared" si="40"/>
        <v>15</v>
      </c>
      <c r="O50" s="2"/>
      <c r="P50" s="9">
        <f t="shared" si="44"/>
        <v>1986</v>
      </c>
      <c r="Q50" s="2">
        <f t="shared" si="41"/>
        <v>100</v>
      </c>
      <c r="R50" s="2">
        <f t="shared" si="41"/>
        <v>0</v>
      </c>
      <c r="S50" s="1">
        <f t="shared" si="41"/>
        <v>0</v>
      </c>
      <c r="T50" s="1">
        <f t="shared" si="41"/>
        <v>0</v>
      </c>
      <c r="U50" s="1">
        <f t="shared" si="41"/>
        <v>0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1803295</v>
      </c>
      <c r="AB50" s="2">
        <f t="shared" si="45"/>
        <v>60202</v>
      </c>
      <c r="AC50" s="1">
        <f t="shared" si="45"/>
        <v>2029</v>
      </c>
      <c r="AD50" s="1">
        <f t="shared" si="45"/>
        <v>6698</v>
      </c>
      <c r="AE50" s="1">
        <f t="shared" si="45"/>
        <v>10132</v>
      </c>
      <c r="AF50" s="1"/>
      <c r="AG50" s="2">
        <f t="shared" si="45"/>
        <v>1882356</v>
      </c>
      <c r="AJ50" s="9">
        <v>1986</v>
      </c>
      <c r="AK50" s="1">
        <f t="shared" si="43"/>
        <v>0.831810657712687</v>
      </c>
      <c r="AL50" s="1">
        <f t="shared" si="43"/>
        <v>0</v>
      </c>
      <c r="AM50" s="1">
        <f t="shared" si="43"/>
        <v>0</v>
      </c>
      <c r="AN50" s="1">
        <f t="shared" si="43"/>
        <v>0</v>
      </c>
      <c r="AO50" s="1">
        <f t="shared" si="43"/>
        <v>0</v>
      </c>
      <c r="AP50" s="1"/>
      <c r="AQ50" s="1">
        <f>(H50/AG50)*100000</f>
        <v>0.7968737050802291</v>
      </c>
      <c r="AR50" s="1">
        <f>(SUM(D50:F50)/SUM(AC50:AE50))*100000</f>
        <v>0</v>
      </c>
    </row>
    <row r="51" spans="1:44" ht="12.75">
      <c r="A51" s="9">
        <v>1987</v>
      </c>
      <c r="B51" s="2">
        <f t="shared" si="39"/>
        <v>12</v>
      </c>
      <c r="C51" s="2">
        <f t="shared" si="39"/>
        <v>1</v>
      </c>
      <c r="D51">
        <f t="shared" si="39"/>
        <v>0</v>
      </c>
      <c r="E51">
        <f t="shared" si="39"/>
        <v>0</v>
      </c>
      <c r="F51">
        <f t="shared" si="39"/>
        <v>0</v>
      </c>
      <c r="G51">
        <f t="shared" si="39"/>
        <v>0</v>
      </c>
      <c r="H51" s="2">
        <f t="shared" si="39"/>
        <v>13</v>
      </c>
      <c r="J51" s="9">
        <v>1987</v>
      </c>
      <c r="K51" s="2">
        <f t="shared" si="40"/>
        <v>12</v>
      </c>
      <c r="L51" s="2">
        <f t="shared" si="40"/>
        <v>1</v>
      </c>
      <c r="M51" s="2">
        <f t="shared" si="40"/>
        <v>0</v>
      </c>
      <c r="N51" s="2">
        <f t="shared" si="40"/>
        <v>13</v>
      </c>
      <c r="O51" s="2"/>
      <c r="P51" s="9">
        <f t="shared" si="44"/>
        <v>1987</v>
      </c>
      <c r="Q51" s="2">
        <f aca="true" t="shared" si="46" ref="Q51:Q64">(B51/$H51)*100</f>
        <v>92.3076923076923</v>
      </c>
      <c r="R51" s="2">
        <f aca="true" t="shared" si="47" ref="R51:R64">(C51/$H51)*100</f>
        <v>7.6923076923076925</v>
      </c>
      <c r="S51" s="1">
        <f aca="true" t="shared" si="48" ref="S51:S64">(D51/$H51)*100</f>
        <v>0</v>
      </c>
      <c r="T51" s="1">
        <f aca="true" t="shared" si="49" ref="T51:T64">(E51/$H51)*100</f>
        <v>0</v>
      </c>
      <c r="U51" s="1">
        <f aca="true" t="shared" si="50" ref="U51:U64">(F51/$H51)*100</f>
        <v>0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1780030</v>
      </c>
      <c r="AB51" s="2">
        <f t="shared" si="45"/>
        <v>58998</v>
      </c>
      <c r="AC51" s="1">
        <f t="shared" si="45"/>
        <v>2099</v>
      </c>
      <c r="AD51" s="1">
        <f t="shared" si="45"/>
        <v>6787</v>
      </c>
      <c r="AE51" s="1">
        <f t="shared" si="45"/>
        <v>9667</v>
      </c>
      <c r="AF51" s="1"/>
      <c r="AG51" s="2">
        <f t="shared" si="45"/>
        <v>1857581</v>
      </c>
      <c r="AJ51" s="9">
        <v>1987</v>
      </c>
      <c r="AK51" s="1">
        <f aca="true" t="shared" si="53" ref="AK51:AK63">(B51/AA51)*100000</f>
        <v>0.6741459413605388</v>
      </c>
      <c r="AL51" s="1">
        <f aca="true" t="shared" si="54" ref="AL51:AL62">(C51/AB51)*100000</f>
        <v>1.6949727109393538</v>
      </c>
      <c r="AM51" s="1">
        <f aca="true" t="shared" si="55" ref="AM51:AM62">(D51/AC51)*100000</f>
        <v>0</v>
      </c>
      <c r="AN51" s="1">
        <f aca="true" t="shared" si="56" ref="AN51:AN62">(E51/AD51)*100000</f>
        <v>0</v>
      </c>
      <c r="AO51" s="1">
        <f aca="true" t="shared" si="57" ref="AO51:AO62">(F51/AE51)*100000</f>
        <v>0</v>
      </c>
      <c r="AP51" s="1"/>
      <c r="AQ51" s="1">
        <f aca="true" t="shared" si="58" ref="AQ51:AQ63">(H51/AG51)*100000</f>
        <v>0.6998348927987528</v>
      </c>
      <c r="AR51" s="1">
        <f aca="true" t="shared" si="59" ref="AR51:AR63">(SUM(D51:F51)/SUM(AC51:AE51))*100000</f>
        <v>0</v>
      </c>
    </row>
    <row r="52" spans="1:44" ht="12.75">
      <c r="A52" s="9">
        <v>1988</v>
      </c>
      <c r="B52" s="2">
        <f t="shared" si="39"/>
        <v>7</v>
      </c>
      <c r="C52" s="2">
        <f t="shared" si="39"/>
        <v>1</v>
      </c>
      <c r="D52">
        <f t="shared" si="39"/>
        <v>0</v>
      </c>
      <c r="E52">
        <f t="shared" si="39"/>
        <v>0</v>
      </c>
      <c r="F52">
        <f t="shared" si="39"/>
        <v>0</v>
      </c>
      <c r="G52">
        <f t="shared" si="39"/>
        <v>0</v>
      </c>
      <c r="H52" s="2">
        <f t="shared" si="39"/>
        <v>8</v>
      </c>
      <c r="J52" s="9">
        <v>1988</v>
      </c>
      <c r="K52" s="2">
        <f t="shared" si="40"/>
        <v>7</v>
      </c>
      <c r="L52" s="2">
        <f t="shared" si="40"/>
        <v>1</v>
      </c>
      <c r="M52" s="2">
        <f t="shared" si="40"/>
        <v>0</v>
      </c>
      <c r="N52" s="2">
        <f t="shared" si="40"/>
        <v>8</v>
      </c>
      <c r="O52" s="2"/>
      <c r="P52" s="9">
        <f t="shared" si="44"/>
        <v>1988</v>
      </c>
      <c r="Q52" s="2">
        <f t="shared" si="46"/>
        <v>87.5</v>
      </c>
      <c r="R52" s="2">
        <f t="shared" si="47"/>
        <v>12.5</v>
      </c>
      <c r="S52" s="1">
        <f t="shared" si="48"/>
        <v>0</v>
      </c>
      <c r="T52" s="1">
        <f t="shared" si="49"/>
        <v>0</v>
      </c>
      <c r="U52" s="1">
        <f t="shared" si="50"/>
        <v>0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1754226</v>
      </c>
      <c r="AB52" s="2">
        <f t="shared" si="45"/>
        <v>57637</v>
      </c>
      <c r="AC52" s="1">
        <f t="shared" si="45"/>
        <v>2193</v>
      </c>
      <c r="AD52" s="1">
        <f t="shared" si="45"/>
        <v>6942</v>
      </c>
      <c r="AE52" s="1">
        <f t="shared" si="45"/>
        <v>9214</v>
      </c>
      <c r="AF52" s="1"/>
      <c r="AG52" s="2">
        <f t="shared" si="45"/>
        <v>1830212</v>
      </c>
      <c r="AJ52" s="9">
        <v>1988</v>
      </c>
      <c r="AK52" s="1">
        <f t="shared" si="53"/>
        <v>0.39903638413750564</v>
      </c>
      <c r="AL52" s="1">
        <f t="shared" si="54"/>
        <v>1.734996616756597</v>
      </c>
      <c r="AM52" s="1">
        <f t="shared" si="55"/>
        <v>0</v>
      </c>
      <c r="AN52" s="1">
        <f t="shared" si="56"/>
        <v>0</v>
      </c>
      <c r="AO52" s="1">
        <f t="shared" si="57"/>
        <v>0</v>
      </c>
      <c r="AP52" s="1"/>
      <c r="AQ52" s="1">
        <f t="shared" si="58"/>
        <v>0.43710783231669337</v>
      </c>
      <c r="AR52" s="1">
        <f t="shared" si="59"/>
        <v>0</v>
      </c>
    </row>
    <row r="53" spans="1:44" ht="12.75">
      <c r="A53" s="9">
        <v>1989</v>
      </c>
      <c r="B53" s="2">
        <f t="shared" si="39"/>
        <v>4</v>
      </c>
      <c r="C53" s="2">
        <f t="shared" si="39"/>
        <v>0</v>
      </c>
      <c r="D53">
        <f t="shared" si="39"/>
        <v>0</v>
      </c>
      <c r="E53">
        <f t="shared" si="39"/>
        <v>0</v>
      </c>
      <c r="F53">
        <f t="shared" si="39"/>
        <v>0</v>
      </c>
      <c r="G53">
        <f t="shared" si="39"/>
        <v>1</v>
      </c>
      <c r="H53" s="2">
        <f t="shared" si="39"/>
        <v>5</v>
      </c>
      <c r="J53" s="9">
        <v>1989</v>
      </c>
      <c r="K53" s="2">
        <f t="shared" si="40"/>
        <v>4</v>
      </c>
      <c r="L53" s="2">
        <f t="shared" si="40"/>
        <v>0</v>
      </c>
      <c r="M53" s="2">
        <f t="shared" si="40"/>
        <v>1</v>
      </c>
      <c r="N53" s="2">
        <f t="shared" si="40"/>
        <v>5</v>
      </c>
      <c r="O53" s="2"/>
      <c r="P53" s="9">
        <f t="shared" si="44"/>
        <v>1989</v>
      </c>
      <c r="Q53" s="2">
        <f t="shared" si="46"/>
        <v>80</v>
      </c>
      <c r="R53" s="2">
        <f t="shared" si="47"/>
        <v>0</v>
      </c>
      <c r="S53" s="1">
        <f t="shared" si="48"/>
        <v>0</v>
      </c>
      <c r="T53" s="1">
        <f t="shared" si="49"/>
        <v>0</v>
      </c>
      <c r="U53" s="1">
        <f t="shared" si="50"/>
        <v>0</v>
      </c>
      <c r="V53" s="1">
        <f t="shared" si="51"/>
        <v>20</v>
      </c>
      <c r="W53" s="2">
        <f t="shared" si="52"/>
        <v>100</v>
      </c>
      <c r="Z53" s="9">
        <v>1989</v>
      </c>
      <c r="AA53" s="2">
        <f t="shared" si="45"/>
        <v>1731811</v>
      </c>
      <c r="AB53" s="2">
        <f t="shared" si="45"/>
        <v>56515</v>
      </c>
      <c r="AC53" s="1">
        <f t="shared" si="45"/>
        <v>2297</v>
      </c>
      <c r="AD53" s="1">
        <f t="shared" si="45"/>
        <v>7142</v>
      </c>
      <c r="AE53" s="1">
        <f t="shared" si="45"/>
        <v>8787</v>
      </c>
      <c r="AF53" s="1"/>
      <c r="AG53" s="2">
        <f t="shared" si="45"/>
        <v>1806552</v>
      </c>
      <c r="AJ53" s="9">
        <v>1989</v>
      </c>
      <c r="AK53" s="1">
        <f t="shared" si="53"/>
        <v>0.23097208644592276</v>
      </c>
      <c r="AL53" s="1">
        <f t="shared" si="54"/>
        <v>0</v>
      </c>
      <c r="AM53" s="1">
        <f t="shared" si="55"/>
        <v>0</v>
      </c>
      <c r="AN53" s="1">
        <f t="shared" si="56"/>
        <v>0</v>
      </c>
      <c r="AO53" s="1">
        <f t="shared" si="57"/>
        <v>0</v>
      </c>
      <c r="AP53" s="1"/>
      <c r="AQ53" s="1">
        <f t="shared" si="58"/>
        <v>0.2767703337628809</v>
      </c>
      <c r="AR53" s="1">
        <f t="shared" si="59"/>
        <v>0</v>
      </c>
    </row>
    <row r="54" spans="1:44" ht="12.75">
      <c r="A54" s="9">
        <v>1990</v>
      </c>
      <c r="B54" s="2">
        <f t="shared" si="39"/>
        <v>11</v>
      </c>
      <c r="C54" s="2">
        <f t="shared" si="39"/>
        <v>1</v>
      </c>
      <c r="D54">
        <f t="shared" si="39"/>
        <v>0</v>
      </c>
      <c r="E54">
        <f t="shared" si="39"/>
        <v>0</v>
      </c>
      <c r="F54">
        <f t="shared" si="39"/>
        <v>0</v>
      </c>
      <c r="G54">
        <f t="shared" si="39"/>
        <v>1</v>
      </c>
      <c r="H54" s="2">
        <f t="shared" si="39"/>
        <v>13</v>
      </c>
      <c r="J54" s="9">
        <v>1990</v>
      </c>
      <c r="K54" s="2">
        <f t="shared" si="40"/>
        <v>11</v>
      </c>
      <c r="L54" s="2">
        <f t="shared" si="40"/>
        <v>1</v>
      </c>
      <c r="M54" s="2">
        <f t="shared" si="40"/>
        <v>1</v>
      </c>
      <c r="N54" s="2">
        <f t="shared" si="40"/>
        <v>13</v>
      </c>
      <c r="O54" s="2"/>
      <c r="P54" s="9">
        <f t="shared" si="44"/>
        <v>1990</v>
      </c>
      <c r="Q54" s="2">
        <f t="shared" si="46"/>
        <v>84.61538461538461</v>
      </c>
      <c r="R54" s="2">
        <f t="shared" si="47"/>
        <v>7.6923076923076925</v>
      </c>
      <c r="S54" s="1">
        <f t="shared" si="48"/>
        <v>0</v>
      </c>
      <c r="T54" s="1">
        <f t="shared" si="49"/>
        <v>0</v>
      </c>
      <c r="U54" s="1">
        <f t="shared" si="50"/>
        <v>0</v>
      </c>
      <c r="V54" s="1">
        <f t="shared" si="51"/>
        <v>7.6923076923076925</v>
      </c>
      <c r="W54" s="2">
        <f t="shared" si="52"/>
        <v>100</v>
      </c>
      <c r="Z54" s="9">
        <v>1990</v>
      </c>
      <c r="AA54" s="2">
        <f t="shared" si="45"/>
        <v>1718197</v>
      </c>
      <c r="AB54" s="2">
        <f t="shared" si="45"/>
        <v>56060</v>
      </c>
      <c r="AC54" s="1">
        <f t="shared" si="45"/>
        <v>2368</v>
      </c>
      <c r="AD54" s="1">
        <f t="shared" si="45"/>
        <v>7332</v>
      </c>
      <c r="AE54" s="1">
        <f t="shared" si="45"/>
        <v>8524</v>
      </c>
      <c r="AF54" s="1"/>
      <c r="AG54" s="2">
        <f t="shared" si="45"/>
        <v>1792481</v>
      </c>
      <c r="AJ54" s="9">
        <v>1990</v>
      </c>
      <c r="AK54" s="1">
        <f t="shared" si="53"/>
        <v>0.6402059833651206</v>
      </c>
      <c r="AL54" s="1">
        <f t="shared" si="54"/>
        <v>1.783803068141277</v>
      </c>
      <c r="AM54" s="1">
        <f t="shared" si="55"/>
        <v>0</v>
      </c>
      <c r="AN54" s="1">
        <f t="shared" si="56"/>
        <v>0</v>
      </c>
      <c r="AO54" s="1">
        <f t="shared" si="57"/>
        <v>0</v>
      </c>
      <c r="AP54" s="1"/>
      <c r="AQ54" s="1">
        <f t="shared" si="58"/>
        <v>0.7252517599907614</v>
      </c>
      <c r="AR54" s="1">
        <f t="shared" si="59"/>
        <v>0</v>
      </c>
    </row>
    <row r="55" spans="1:44" ht="12.75">
      <c r="A55" s="9">
        <v>1991</v>
      </c>
      <c r="B55" s="2">
        <f t="shared" si="39"/>
        <v>18</v>
      </c>
      <c r="C55" s="2">
        <f t="shared" si="39"/>
        <v>2</v>
      </c>
      <c r="D55">
        <f t="shared" si="39"/>
        <v>0</v>
      </c>
      <c r="E55">
        <f t="shared" si="39"/>
        <v>0</v>
      </c>
      <c r="F55">
        <f t="shared" si="39"/>
        <v>0</v>
      </c>
      <c r="G55">
        <f t="shared" si="39"/>
        <v>0</v>
      </c>
      <c r="H55" s="2">
        <f t="shared" si="39"/>
        <v>20</v>
      </c>
      <c r="J55" s="9">
        <v>1991</v>
      </c>
      <c r="K55" s="2">
        <f t="shared" si="40"/>
        <v>18</v>
      </c>
      <c r="L55" s="2">
        <f t="shared" si="40"/>
        <v>2</v>
      </c>
      <c r="M55" s="2">
        <f t="shared" si="40"/>
        <v>0</v>
      </c>
      <c r="N55" s="2">
        <f t="shared" si="40"/>
        <v>20</v>
      </c>
      <c r="O55" s="2"/>
      <c r="P55" s="9">
        <f t="shared" si="44"/>
        <v>1991</v>
      </c>
      <c r="Q55" s="2">
        <f t="shared" si="46"/>
        <v>90</v>
      </c>
      <c r="R55" s="2">
        <f t="shared" si="47"/>
        <v>10</v>
      </c>
      <c r="S55" s="1">
        <f t="shared" si="48"/>
        <v>0</v>
      </c>
      <c r="T55" s="1">
        <f t="shared" si="49"/>
        <v>0</v>
      </c>
      <c r="U55" s="1">
        <f t="shared" si="50"/>
        <v>0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5"/>
        <v>1723605</v>
      </c>
      <c r="AB55" s="2">
        <f t="shared" si="45"/>
        <v>55988</v>
      </c>
      <c r="AC55" s="1">
        <f t="shared" si="45"/>
        <v>2484</v>
      </c>
      <c r="AD55" s="1">
        <f t="shared" si="45"/>
        <v>7607</v>
      </c>
      <c r="AE55" s="1">
        <f t="shared" si="45"/>
        <v>8528</v>
      </c>
      <c r="AF55" s="1"/>
      <c r="AG55" s="2">
        <f t="shared" si="45"/>
        <v>1798212</v>
      </c>
      <c r="AJ55" s="9">
        <v>1991</v>
      </c>
      <c r="AK55" s="1">
        <f t="shared" si="53"/>
        <v>1.0443228001775349</v>
      </c>
      <c r="AL55" s="1">
        <f t="shared" si="54"/>
        <v>3.572194041580339</v>
      </c>
      <c r="AM55" s="1">
        <f t="shared" si="55"/>
        <v>0</v>
      </c>
      <c r="AN55" s="1">
        <f t="shared" si="56"/>
        <v>0</v>
      </c>
      <c r="AO55" s="1">
        <f t="shared" si="57"/>
        <v>0</v>
      </c>
      <c r="AP55" s="1"/>
      <c r="AQ55" s="1">
        <f t="shared" si="58"/>
        <v>1.1122159122506134</v>
      </c>
      <c r="AR55" s="1">
        <f t="shared" si="59"/>
        <v>0</v>
      </c>
    </row>
    <row r="56" spans="1:44" ht="12.75">
      <c r="A56" s="9">
        <v>1992</v>
      </c>
      <c r="B56" s="2">
        <f t="shared" si="39"/>
        <v>17</v>
      </c>
      <c r="C56" s="2">
        <f t="shared" si="39"/>
        <v>7</v>
      </c>
      <c r="D56">
        <f t="shared" si="39"/>
        <v>0</v>
      </c>
      <c r="E56">
        <f t="shared" si="39"/>
        <v>0</v>
      </c>
      <c r="F56">
        <f t="shared" si="39"/>
        <v>0</v>
      </c>
      <c r="G56">
        <f t="shared" si="39"/>
        <v>0</v>
      </c>
      <c r="H56" s="2">
        <f t="shared" si="39"/>
        <v>24</v>
      </c>
      <c r="J56" s="9">
        <v>1992</v>
      </c>
      <c r="K56" s="2">
        <f t="shared" si="40"/>
        <v>17</v>
      </c>
      <c r="L56" s="2">
        <f t="shared" si="40"/>
        <v>7</v>
      </c>
      <c r="M56" s="2">
        <f t="shared" si="40"/>
        <v>0</v>
      </c>
      <c r="N56" s="2">
        <f t="shared" si="40"/>
        <v>24</v>
      </c>
      <c r="O56" s="2"/>
      <c r="P56" s="9">
        <f t="shared" si="44"/>
        <v>1992</v>
      </c>
      <c r="Q56" s="2">
        <f t="shared" si="46"/>
        <v>70.83333333333334</v>
      </c>
      <c r="R56" s="2">
        <f t="shared" si="47"/>
        <v>29.166666666666668</v>
      </c>
      <c r="S56" s="1">
        <f t="shared" si="48"/>
        <v>0</v>
      </c>
      <c r="T56" s="1">
        <f t="shared" si="49"/>
        <v>0</v>
      </c>
      <c r="U56" s="1">
        <f t="shared" si="50"/>
        <v>0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1730206</v>
      </c>
      <c r="AB56" s="2">
        <f t="shared" si="45"/>
        <v>55918</v>
      </c>
      <c r="AC56" s="1">
        <f t="shared" si="45"/>
        <v>2467</v>
      </c>
      <c r="AD56" s="1">
        <f t="shared" si="45"/>
        <v>7920</v>
      </c>
      <c r="AE56" s="1">
        <f t="shared" si="45"/>
        <v>8951</v>
      </c>
      <c r="AF56" s="1"/>
      <c r="AG56" s="2">
        <f t="shared" si="45"/>
        <v>1805462</v>
      </c>
      <c r="AJ56" s="9">
        <v>1992</v>
      </c>
      <c r="AK56" s="1">
        <f t="shared" si="53"/>
        <v>0.9825419632113169</v>
      </c>
      <c r="AL56" s="1">
        <f t="shared" si="54"/>
        <v>12.51833041238957</v>
      </c>
      <c r="AM56" s="1">
        <f t="shared" si="55"/>
        <v>0</v>
      </c>
      <c r="AN56" s="1">
        <f t="shared" si="56"/>
        <v>0</v>
      </c>
      <c r="AO56" s="1">
        <f t="shared" si="57"/>
        <v>0</v>
      </c>
      <c r="AP56" s="1"/>
      <c r="AQ56" s="1">
        <f t="shared" si="58"/>
        <v>1.3292996474032686</v>
      </c>
      <c r="AR56" s="1">
        <f t="shared" si="59"/>
        <v>0</v>
      </c>
    </row>
    <row r="57" spans="1:44" ht="12.75">
      <c r="A57" s="9">
        <v>1993</v>
      </c>
      <c r="B57" s="2">
        <f aca="true" t="shared" si="60" ref="B57:H64">B14-B35</f>
        <v>4</v>
      </c>
      <c r="C57" s="2">
        <f t="shared" si="60"/>
        <v>1</v>
      </c>
      <c r="D57">
        <f t="shared" si="60"/>
        <v>0</v>
      </c>
      <c r="E57">
        <f t="shared" si="60"/>
        <v>0</v>
      </c>
      <c r="F57">
        <f t="shared" si="60"/>
        <v>0</v>
      </c>
      <c r="G57">
        <f t="shared" si="60"/>
        <v>0</v>
      </c>
      <c r="H57" s="2">
        <f t="shared" si="60"/>
        <v>5</v>
      </c>
      <c r="J57" s="9">
        <v>1993</v>
      </c>
      <c r="K57" s="2">
        <f t="shared" si="40"/>
        <v>4</v>
      </c>
      <c r="L57" s="2">
        <f t="shared" si="40"/>
        <v>1</v>
      </c>
      <c r="M57" s="2">
        <f t="shared" si="40"/>
        <v>0</v>
      </c>
      <c r="N57" s="2">
        <f t="shared" si="40"/>
        <v>5</v>
      </c>
      <c r="O57" s="2"/>
      <c r="P57" s="9">
        <f t="shared" si="44"/>
        <v>1993</v>
      </c>
      <c r="Q57" s="2">
        <f t="shared" si="46"/>
        <v>80</v>
      </c>
      <c r="R57" s="2">
        <f t="shared" si="47"/>
        <v>20</v>
      </c>
      <c r="S57" s="1">
        <f t="shared" si="48"/>
        <v>0</v>
      </c>
      <c r="T57" s="1">
        <f t="shared" si="49"/>
        <v>0</v>
      </c>
      <c r="U57" s="1">
        <f t="shared" si="50"/>
        <v>0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1739713</v>
      </c>
      <c r="AB57" s="2">
        <f t="shared" si="45"/>
        <v>56547</v>
      </c>
      <c r="AC57" s="1">
        <f t="shared" si="45"/>
        <v>2541</v>
      </c>
      <c r="AD57" s="1">
        <f t="shared" si="45"/>
        <v>8314</v>
      </c>
      <c r="AE57" s="1">
        <f t="shared" si="45"/>
        <v>9064</v>
      </c>
      <c r="AF57" s="1"/>
      <c r="AG57" s="2">
        <f t="shared" si="45"/>
        <v>1816179</v>
      </c>
      <c r="AJ57" s="9">
        <v>1993</v>
      </c>
      <c r="AK57" s="1">
        <f t="shared" si="53"/>
        <v>0.22992298154925553</v>
      </c>
      <c r="AL57" s="1">
        <f t="shared" si="54"/>
        <v>1.7684404124003041</v>
      </c>
      <c r="AM57" s="1">
        <f t="shared" si="55"/>
        <v>0</v>
      </c>
      <c r="AN57" s="1">
        <f t="shared" si="56"/>
        <v>0</v>
      </c>
      <c r="AO57" s="1">
        <f t="shared" si="57"/>
        <v>0</v>
      </c>
      <c r="AP57" s="1"/>
      <c r="AQ57" s="1">
        <f t="shared" si="58"/>
        <v>0.2753032603063905</v>
      </c>
      <c r="AR57" s="1">
        <f t="shared" si="59"/>
        <v>0</v>
      </c>
    </row>
    <row r="58" spans="1:44" ht="12.75">
      <c r="A58" s="9">
        <v>1994</v>
      </c>
      <c r="B58" s="2">
        <f t="shared" si="60"/>
        <v>75</v>
      </c>
      <c r="C58" s="2">
        <f t="shared" si="60"/>
        <v>16</v>
      </c>
      <c r="D58">
        <f t="shared" si="60"/>
        <v>1</v>
      </c>
      <c r="E58">
        <f t="shared" si="60"/>
        <v>0</v>
      </c>
      <c r="F58">
        <f t="shared" si="60"/>
        <v>0</v>
      </c>
      <c r="G58">
        <f t="shared" si="60"/>
        <v>0</v>
      </c>
      <c r="H58" s="2">
        <f t="shared" si="60"/>
        <v>92</v>
      </c>
      <c r="J58" s="9">
        <v>1994</v>
      </c>
      <c r="K58" s="2">
        <f t="shared" si="40"/>
        <v>75</v>
      </c>
      <c r="L58" s="2">
        <f t="shared" si="40"/>
        <v>16</v>
      </c>
      <c r="M58" s="2">
        <f t="shared" si="40"/>
        <v>1</v>
      </c>
      <c r="N58" s="2">
        <f t="shared" si="40"/>
        <v>92</v>
      </c>
      <c r="O58" s="2"/>
      <c r="P58" s="9">
        <f t="shared" si="44"/>
        <v>1994</v>
      </c>
      <c r="Q58" s="2">
        <f t="shared" si="46"/>
        <v>81.52173913043478</v>
      </c>
      <c r="R58" s="2">
        <f t="shared" si="47"/>
        <v>17.391304347826086</v>
      </c>
      <c r="S58" s="1">
        <f t="shared" si="48"/>
        <v>1.0869565217391304</v>
      </c>
      <c r="T58" s="1">
        <f t="shared" si="49"/>
        <v>0</v>
      </c>
      <c r="U58" s="1">
        <f t="shared" si="50"/>
        <v>0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1741423</v>
      </c>
      <c r="AB58" s="2">
        <f t="shared" si="45"/>
        <v>56878</v>
      </c>
      <c r="AC58" s="1">
        <f t="shared" si="45"/>
        <v>2463</v>
      </c>
      <c r="AD58" s="1">
        <f t="shared" si="45"/>
        <v>8205</v>
      </c>
      <c r="AE58" s="1">
        <f t="shared" si="45"/>
        <v>9521</v>
      </c>
      <c r="AF58" s="1"/>
      <c r="AG58" s="2">
        <f t="shared" si="45"/>
        <v>1818490</v>
      </c>
      <c r="AJ58" s="9">
        <v>1994</v>
      </c>
      <c r="AK58" s="1">
        <f t="shared" si="53"/>
        <v>4.306822638727064</v>
      </c>
      <c r="AL58" s="1">
        <f t="shared" si="54"/>
        <v>28.130384331375925</v>
      </c>
      <c r="AM58" s="1">
        <f t="shared" si="55"/>
        <v>40.600893219650835</v>
      </c>
      <c r="AN58" s="1">
        <f t="shared" si="56"/>
        <v>0</v>
      </c>
      <c r="AO58" s="1">
        <f t="shared" si="57"/>
        <v>0</v>
      </c>
      <c r="AP58" s="1"/>
      <c r="AQ58" s="1">
        <f t="shared" si="58"/>
        <v>5.059142475350428</v>
      </c>
      <c r="AR58" s="1">
        <f t="shared" si="59"/>
        <v>4.953192332458269</v>
      </c>
    </row>
    <row r="59" spans="1:44" ht="12.75">
      <c r="A59" s="9">
        <v>1995</v>
      </c>
      <c r="B59" s="2">
        <f t="shared" si="60"/>
        <v>150</v>
      </c>
      <c r="C59" s="2">
        <f t="shared" si="60"/>
        <v>36</v>
      </c>
      <c r="D59">
        <f t="shared" si="60"/>
        <v>0</v>
      </c>
      <c r="E59">
        <f t="shared" si="60"/>
        <v>0</v>
      </c>
      <c r="F59">
        <f t="shared" si="60"/>
        <v>1</v>
      </c>
      <c r="G59">
        <f t="shared" si="60"/>
        <v>1</v>
      </c>
      <c r="H59" s="2">
        <f t="shared" si="60"/>
        <v>188</v>
      </c>
      <c r="J59" s="9">
        <v>1995</v>
      </c>
      <c r="K59" s="2">
        <f t="shared" si="40"/>
        <v>150</v>
      </c>
      <c r="L59" s="2">
        <f t="shared" si="40"/>
        <v>36</v>
      </c>
      <c r="M59" s="2">
        <f t="shared" si="40"/>
        <v>2</v>
      </c>
      <c r="N59" s="2">
        <f t="shared" si="40"/>
        <v>188</v>
      </c>
      <c r="O59" s="2"/>
      <c r="P59" s="9">
        <f t="shared" si="44"/>
        <v>1995</v>
      </c>
      <c r="Q59" s="2">
        <f t="shared" si="46"/>
        <v>79.7872340425532</v>
      </c>
      <c r="R59" s="2">
        <f t="shared" si="47"/>
        <v>19.148936170212767</v>
      </c>
      <c r="S59" s="1">
        <f t="shared" si="48"/>
        <v>0</v>
      </c>
      <c r="T59" s="1">
        <f t="shared" si="49"/>
        <v>0</v>
      </c>
      <c r="U59" s="1">
        <f t="shared" si="50"/>
        <v>0.5319148936170213</v>
      </c>
      <c r="V59" s="1">
        <f t="shared" si="51"/>
        <v>0.5319148936170213</v>
      </c>
      <c r="W59" s="2">
        <f t="shared" si="52"/>
        <v>100</v>
      </c>
      <c r="Z59" s="9">
        <v>1995</v>
      </c>
      <c r="AA59" s="2">
        <f t="shared" si="45"/>
        <v>1743164</v>
      </c>
      <c r="AB59" s="2">
        <f t="shared" si="45"/>
        <v>57154</v>
      </c>
      <c r="AC59" s="1">
        <f t="shared" si="45"/>
        <v>2381</v>
      </c>
      <c r="AD59" s="1">
        <f t="shared" si="45"/>
        <v>8125</v>
      </c>
      <c r="AE59" s="1">
        <f t="shared" si="45"/>
        <v>9736</v>
      </c>
      <c r="AF59" s="1"/>
      <c r="AG59" s="2">
        <f t="shared" si="45"/>
        <v>1820560</v>
      </c>
      <c r="AJ59" s="9">
        <v>1995</v>
      </c>
      <c r="AK59" s="1">
        <f t="shared" si="53"/>
        <v>8.605042325334852</v>
      </c>
      <c r="AL59" s="1">
        <f t="shared" si="54"/>
        <v>62.98771739510795</v>
      </c>
      <c r="AM59" s="1">
        <f t="shared" si="55"/>
        <v>0</v>
      </c>
      <c r="AN59" s="1">
        <f t="shared" si="56"/>
        <v>0</v>
      </c>
      <c r="AO59" s="1">
        <f t="shared" si="57"/>
        <v>10.271158586688578</v>
      </c>
      <c r="AP59" s="1"/>
      <c r="AQ59" s="1">
        <f t="shared" si="58"/>
        <v>10.326492947225029</v>
      </c>
      <c r="AR59" s="1">
        <f t="shared" si="59"/>
        <v>4.940223298093073</v>
      </c>
    </row>
    <row r="60" spans="1:44" ht="12.75">
      <c r="A60" s="9">
        <v>1996</v>
      </c>
      <c r="B60" s="2">
        <f t="shared" si="60"/>
        <v>117</v>
      </c>
      <c r="C60" s="2">
        <f t="shared" si="60"/>
        <v>37</v>
      </c>
      <c r="D60">
        <f t="shared" si="60"/>
        <v>1</v>
      </c>
      <c r="E60">
        <f t="shared" si="60"/>
        <v>0</v>
      </c>
      <c r="F60">
        <f t="shared" si="60"/>
        <v>2</v>
      </c>
      <c r="G60">
        <f t="shared" si="60"/>
        <v>0</v>
      </c>
      <c r="H60" s="2">
        <f t="shared" si="60"/>
        <v>157</v>
      </c>
      <c r="J60" s="9">
        <v>1996</v>
      </c>
      <c r="K60" s="2">
        <f t="shared" si="40"/>
        <v>117</v>
      </c>
      <c r="L60" s="2">
        <f t="shared" si="40"/>
        <v>37</v>
      </c>
      <c r="M60" s="2">
        <f t="shared" si="40"/>
        <v>3</v>
      </c>
      <c r="N60" s="2">
        <f t="shared" si="40"/>
        <v>157</v>
      </c>
      <c r="O60" s="2"/>
      <c r="P60" s="9">
        <f t="shared" si="44"/>
        <v>1996</v>
      </c>
      <c r="Q60" s="2">
        <f t="shared" si="46"/>
        <v>74.52229299363057</v>
      </c>
      <c r="R60" s="2">
        <f t="shared" si="47"/>
        <v>23.56687898089172</v>
      </c>
      <c r="S60" s="1">
        <f t="shared" si="48"/>
        <v>0.6369426751592357</v>
      </c>
      <c r="T60" s="1">
        <f t="shared" si="49"/>
        <v>0</v>
      </c>
      <c r="U60" s="1">
        <f t="shared" si="50"/>
        <v>1.2738853503184715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5"/>
        <v>1741304</v>
      </c>
      <c r="AB60" s="2">
        <f t="shared" si="45"/>
        <v>57119</v>
      </c>
      <c r="AC60" s="1">
        <f t="shared" si="45"/>
        <v>2373</v>
      </c>
      <c r="AD60" s="1">
        <f t="shared" si="45"/>
        <v>8255</v>
      </c>
      <c r="AE60" s="1">
        <f t="shared" si="45"/>
        <v>9932</v>
      </c>
      <c r="AF60" s="1"/>
      <c r="AG60" s="2">
        <f t="shared" si="45"/>
        <v>1818983</v>
      </c>
      <c r="AJ60" s="9">
        <v>1996</v>
      </c>
      <c r="AK60" s="1">
        <f t="shared" si="53"/>
        <v>6.71910246573832</v>
      </c>
      <c r="AL60" s="1">
        <f t="shared" si="54"/>
        <v>64.7770444160437</v>
      </c>
      <c r="AM60" s="1">
        <f t="shared" si="55"/>
        <v>42.14075010535188</v>
      </c>
      <c r="AN60" s="1">
        <f t="shared" si="56"/>
        <v>0</v>
      </c>
      <c r="AO60" s="1">
        <f t="shared" si="57"/>
        <v>20.13693113169553</v>
      </c>
      <c r="AP60" s="1"/>
      <c r="AQ60" s="1">
        <f t="shared" si="58"/>
        <v>8.631196663190366</v>
      </c>
      <c r="AR60" s="1">
        <f t="shared" si="59"/>
        <v>14.591439688715953</v>
      </c>
    </row>
    <row r="61" spans="1:44" ht="12.75">
      <c r="A61" s="9">
        <v>1997</v>
      </c>
      <c r="B61" s="2">
        <f t="shared" si="60"/>
        <v>58</v>
      </c>
      <c r="C61" s="2">
        <f t="shared" si="60"/>
        <v>20</v>
      </c>
      <c r="D61">
        <f t="shared" si="60"/>
        <v>0</v>
      </c>
      <c r="E61">
        <f t="shared" si="60"/>
        <v>0</v>
      </c>
      <c r="F61">
        <f t="shared" si="60"/>
        <v>0</v>
      </c>
      <c r="G61">
        <f t="shared" si="60"/>
        <v>0</v>
      </c>
      <c r="H61" s="2">
        <f t="shared" si="60"/>
        <v>78</v>
      </c>
      <c r="J61" s="9">
        <v>1997</v>
      </c>
      <c r="K61" s="2">
        <f t="shared" si="40"/>
        <v>58</v>
      </c>
      <c r="L61" s="2">
        <f t="shared" si="40"/>
        <v>20</v>
      </c>
      <c r="M61" s="2">
        <f t="shared" si="40"/>
        <v>0</v>
      </c>
      <c r="N61" s="2">
        <f t="shared" si="40"/>
        <v>78</v>
      </c>
      <c r="O61" s="2"/>
      <c r="P61" s="9">
        <f t="shared" si="44"/>
        <v>1997</v>
      </c>
      <c r="Q61" s="2">
        <f t="shared" si="46"/>
        <v>74.35897435897436</v>
      </c>
      <c r="R61" s="2">
        <f t="shared" si="47"/>
        <v>25.64102564102564</v>
      </c>
      <c r="S61" s="1">
        <f t="shared" si="48"/>
        <v>0</v>
      </c>
      <c r="T61" s="1">
        <f t="shared" si="49"/>
        <v>0</v>
      </c>
      <c r="U61" s="1">
        <f t="shared" si="50"/>
        <v>0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5"/>
        <v>1737733</v>
      </c>
      <c r="AB61" s="2">
        <f t="shared" si="45"/>
        <v>57048</v>
      </c>
      <c r="AC61" s="1">
        <f t="shared" si="45"/>
        <v>2343</v>
      </c>
      <c r="AD61" s="1">
        <f t="shared" si="45"/>
        <v>8282</v>
      </c>
      <c r="AE61" s="1">
        <f t="shared" si="45"/>
        <v>10182</v>
      </c>
      <c r="AF61" s="1"/>
      <c r="AG61" s="2">
        <f t="shared" si="45"/>
        <v>1815588</v>
      </c>
      <c r="AJ61" s="9">
        <v>1997</v>
      </c>
      <c r="AK61" s="1">
        <f t="shared" si="53"/>
        <v>3.3376819108574214</v>
      </c>
      <c r="AL61" s="1">
        <f t="shared" si="54"/>
        <v>35.058196606366565</v>
      </c>
      <c r="AM61" s="1">
        <f t="shared" si="55"/>
        <v>0</v>
      </c>
      <c r="AN61" s="1">
        <f t="shared" si="56"/>
        <v>0</v>
      </c>
      <c r="AO61" s="1">
        <f t="shared" si="57"/>
        <v>0</v>
      </c>
      <c r="AP61" s="1"/>
      <c r="AQ61" s="1">
        <f t="shared" si="58"/>
        <v>4.296128857428007</v>
      </c>
      <c r="AR61" s="1">
        <f t="shared" si="59"/>
        <v>0</v>
      </c>
    </row>
    <row r="62" spans="1:44" ht="12.75">
      <c r="A62" s="9">
        <v>1998</v>
      </c>
      <c r="B62" s="2">
        <f t="shared" si="60"/>
        <v>143</v>
      </c>
      <c r="C62" s="2">
        <f t="shared" si="60"/>
        <v>32</v>
      </c>
      <c r="D62">
        <f t="shared" si="60"/>
        <v>0</v>
      </c>
      <c r="E62">
        <f t="shared" si="60"/>
        <v>0</v>
      </c>
      <c r="F62">
        <f t="shared" si="60"/>
        <v>0</v>
      </c>
      <c r="G62">
        <f t="shared" si="60"/>
        <v>0</v>
      </c>
      <c r="H62" s="2">
        <f t="shared" si="60"/>
        <v>175</v>
      </c>
      <c r="J62" s="9">
        <v>1998</v>
      </c>
      <c r="K62" s="2">
        <f t="shared" si="40"/>
        <v>143</v>
      </c>
      <c r="L62" s="2">
        <f t="shared" si="40"/>
        <v>32</v>
      </c>
      <c r="M62" s="2">
        <f t="shared" si="40"/>
        <v>0</v>
      </c>
      <c r="N62" s="2">
        <f t="shared" si="40"/>
        <v>175</v>
      </c>
      <c r="O62" s="2"/>
      <c r="P62" s="9">
        <f t="shared" si="44"/>
        <v>1998</v>
      </c>
      <c r="Q62" s="2">
        <f t="shared" si="46"/>
        <v>81.71428571428572</v>
      </c>
      <c r="R62" s="2">
        <f t="shared" si="47"/>
        <v>18.285714285714285</v>
      </c>
      <c r="S62" s="1">
        <f t="shared" si="48"/>
        <v>0</v>
      </c>
      <c r="T62" s="1">
        <f t="shared" si="49"/>
        <v>0</v>
      </c>
      <c r="U62" s="1">
        <f t="shared" si="50"/>
        <v>0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5"/>
        <v>1733844</v>
      </c>
      <c r="AB62" s="2">
        <f t="shared" si="45"/>
        <v>56854</v>
      </c>
      <c r="AC62" s="1">
        <f t="shared" si="45"/>
        <v>2394</v>
      </c>
      <c r="AD62" s="1">
        <f t="shared" si="45"/>
        <v>8404</v>
      </c>
      <c r="AE62" s="1">
        <f t="shared" si="45"/>
        <v>10192</v>
      </c>
      <c r="AF62" s="1"/>
      <c r="AG62" s="2">
        <f t="shared" si="45"/>
        <v>1811688</v>
      </c>
      <c r="AJ62" s="9">
        <v>1998</v>
      </c>
      <c r="AK62" s="1">
        <f t="shared" si="53"/>
        <v>8.247570138951371</v>
      </c>
      <c r="AL62" s="1">
        <f t="shared" si="54"/>
        <v>56.2845182397017</v>
      </c>
      <c r="AM62" s="1">
        <f t="shared" si="55"/>
        <v>0</v>
      </c>
      <c r="AN62" s="1">
        <f t="shared" si="56"/>
        <v>0</v>
      </c>
      <c r="AO62" s="1">
        <f t="shared" si="57"/>
        <v>0</v>
      </c>
      <c r="AP62" s="1"/>
      <c r="AQ62" s="1">
        <f t="shared" si="58"/>
        <v>9.659499869734743</v>
      </c>
      <c r="AR62" s="1">
        <f t="shared" si="59"/>
        <v>0</v>
      </c>
    </row>
    <row r="63" spans="1:44" ht="12.75">
      <c r="A63" s="9">
        <v>1999</v>
      </c>
      <c r="B63" s="2">
        <f t="shared" si="60"/>
        <v>79</v>
      </c>
      <c r="C63" s="2">
        <f t="shared" si="60"/>
        <v>11</v>
      </c>
      <c r="D63">
        <f t="shared" si="60"/>
        <v>0</v>
      </c>
      <c r="E63">
        <f t="shared" si="60"/>
        <v>0</v>
      </c>
      <c r="F63">
        <f t="shared" si="60"/>
        <v>4</v>
      </c>
      <c r="G63">
        <f t="shared" si="60"/>
        <v>0</v>
      </c>
      <c r="H63" s="2">
        <f t="shared" si="60"/>
        <v>94</v>
      </c>
      <c r="J63" s="9">
        <v>1999</v>
      </c>
      <c r="K63" s="2">
        <f t="shared" si="40"/>
        <v>79</v>
      </c>
      <c r="L63" s="2">
        <f t="shared" si="40"/>
        <v>11</v>
      </c>
      <c r="M63" s="2">
        <f t="shared" si="40"/>
        <v>4</v>
      </c>
      <c r="N63" s="2">
        <f t="shared" si="40"/>
        <v>94</v>
      </c>
      <c r="O63" s="2"/>
      <c r="P63" s="9">
        <f t="shared" si="44"/>
        <v>1999</v>
      </c>
      <c r="Q63" s="2">
        <f t="shared" si="46"/>
        <v>84.04255319148936</v>
      </c>
      <c r="R63" s="2">
        <f t="shared" si="47"/>
        <v>11.702127659574469</v>
      </c>
      <c r="S63" s="1">
        <f t="shared" si="48"/>
        <v>0</v>
      </c>
      <c r="T63" s="1">
        <f t="shared" si="49"/>
        <v>0</v>
      </c>
      <c r="U63" s="1">
        <f t="shared" si="50"/>
        <v>4.25531914893617</v>
      </c>
      <c r="V63" s="1">
        <f t="shared" si="51"/>
        <v>0</v>
      </c>
      <c r="W63" s="2">
        <f t="shared" si="52"/>
        <v>100</v>
      </c>
      <c r="Z63" s="9">
        <v>1999</v>
      </c>
      <c r="AA63" s="2">
        <f t="shared" si="45"/>
        <v>1730343</v>
      </c>
      <c r="AB63" s="2">
        <f t="shared" si="45"/>
        <v>55549</v>
      </c>
      <c r="AC63" s="1">
        <f t="shared" si="45"/>
        <v>2318</v>
      </c>
      <c r="AD63" s="1">
        <f t="shared" si="45"/>
        <v>8388</v>
      </c>
      <c r="AE63" s="1">
        <f t="shared" si="45"/>
        <v>10330</v>
      </c>
      <c r="AF63" s="1"/>
      <c r="AG63" s="2">
        <f t="shared" si="45"/>
        <v>1806928</v>
      </c>
      <c r="AJ63" s="9">
        <v>1999</v>
      </c>
      <c r="AK63" s="1">
        <f t="shared" si="53"/>
        <v>4.565568791852251</v>
      </c>
      <c r="AL63" s="1">
        <f>(C63/AB63)*100000</f>
        <v>19.802336675727734</v>
      </c>
      <c r="AM63" s="1">
        <f>(D63/AC63)*100000</f>
        <v>0</v>
      </c>
      <c r="AN63" s="1">
        <f>(E63/AD63)*100000</f>
        <v>0</v>
      </c>
      <c r="AO63" s="1">
        <f>(F63/AE63)*100000</f>
        <v>38.72216844143272</v>
      </c>
      <c r="AP63" s="1"/>
      <c r="AQ63" s="1">
        <f t="shared" si="58"/>
        <v>5.202199534237114</v>
      </c>
      <c r="AR63" s="1">
        <f t="shared" si="59"/>
        <v>19.01502186727515</v>
      </c>
    </row>
    <row r="64" spans="1:23" s="4" customFormat="1" ht="12.75">
      <c r="A64" s="13" t="s">
        <v>84</v>
      </c>
      <c r="B64" s="21">
        <f t="shared" si="60"/>
        <v>774</v>
      </c>
      <c r="C64" s="21">
        <f t="shared" si="60"/>
        <v>170</v>
      </c>
      <c r="D64" s="4">
        <f t="shared" si="60"/>
        <v>3</v>
      </c>
      <c r="E64" s="4">
        <f t="shared" si="60"/>
        <v>0</v>
      </c>
      <c r="F64" s="4">
        <f t="shared" si="60"/>
        <v>7</v>
      </c>
      <c r="G64" s="4">
        <f t="shared" si="60"/>
        <v>3</v>
      </c>
      <c r="H64" s="21">
        <f t="shared" si="60"/>
        <v>957</v>
      </c>
      <c r="J64" s="13" t="s">
        <v>84</v>
      </c>
      <c r="K64" s="21">
        <f t="shared" si="40"/>
        <v>774</v>
      </c>
      <c r="L64" s="21">
        <f t="shared" si="40"/>
        <v>170</v>
      </c>
      <c r="M64" s="21">
        <f t="shared" si="40"/>
        <v>13</v>
      </c>
      <c r="N64" s="21">
        <f t="shared" si="40"/>
        <v>957</v>
      </c>
      <c r="O64" s="21"/>
      <c r="P64" s="13" t="str">
        <f t="shared" si="44"/>
        <v>Total</v>
      </c>
      <c r="Q64" s="21">
        <f t="shared" si="46"/>
        <v>80.87774294670847</v>
      </c>
      <c r="R64" s="21">
        <f t="shared" si="47"/>
        <v>17.763845350052247</v>
      </c>
      <c r="S64" s="23">
        <f t="shared" si="48"/>
        <v>0.3134796238244514</v>
      </c>
      <c r="T64" s="23">
        <f t="shared" si="49"/>
        <v>0</v>
      </c>
      <c r="U64" s="23">
        <f t="shared" si="50"/>
        <v>0.7314524555903866</v>
      </c>
      <c r="V64" s="23">
        <f t="shared" si="51"/>
        <v>0.3134796238244514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WEST VIRGINIA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WEST VIRGINIA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WEST VIRGINIA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WEST VIRGINIA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96</v>
      </c>
      <c r="B68" s="19" t="s">
        <v>82</v>
      </c>
      <c r="C68" s="19" t="s">
        <v>83</v>
      </c>
      <c r="D68" s="19" t="s">
        <v>99</v>
      </c>
      <c r="E68" s="19" t="s">
        <v>100</v>
      </c>
      <c r="F68" s="19" t="s">
        <v>97</v>
      </c>
      <c r="G68" s="19" t="s">
        <v>98</v>
      </c>
      <c r="H68" s="19" t="s">
        <v>84</v>
      </c>
      <c r="J68" s="20" t="s">
        <v>96</v>
      </c>
      <c r="K68" s="19" t="s">
        <v>82</v>
      </c>
      <c r="L68" s="19" t="s">
        <v>83</v>
      </c>
      <c r="M68" s="19" t="s">
        <v>101</v>
      </c>
      <c r="N68" s="19" t="s">
        <v>84</v>
      </c>
      <c r="O68" s="2"/>
      <c r="Z68" s="20" t="s">
        <v>96</v>
      </c>
      <c r="AA68" s="19" t="s">
        <v>82</v>
      </c>
      <c r="AB68" s="19" t="s">
        <v>83</v>
      </c>
      <c r="AC68" s="19" t="s">
        <v>99</v>
      </c>
      <c r="AD68" s="19" t="s">
        <v>100</v>
      </c>
      <c r="AE68" s="19" t="s">
        <v>97</v>
      </c>
      <c r="AF68" s="19" t="s">
        <v>98</v>
      </c>
      <c r="AG68" s="19" t="s">
        <v>84</v>
      </c>
      <c r="AJ68" s="20" t="s">
        <v>96</v>
      </c>
      <c r="AK68" s="19" t="s">
        <v>82</v>
      </c>
      <c r="AL68" s="19" t="s">
        <v>83</v>
      </c>
      <c r="AM68" s="19" t="s">
        <v>99</v>
      </c>
      <c r="AN68" s="19" t="s">
        <v>100</v>
      </c>
      <c r="AO68" s="19" t="s">
        <v>97</v>
      </c>
      <c r="AP68" s="19" t="s">
        <v>98</v>
      </c>
      <c r="AQ68" s="19" t="s">
        <v>84</v>
      </c>
      <c r="AR68" s="19" t="s">
        <v>101</v>
      </c>
    </row>
    <row r="69" spans="1:44" ht="12.75">
      <c r="A69" s="9">
        <v>1983</v>
      </c>
      <c r="B69">
        <v>21</v>
      </c>
      <c r="C69">
        <v>4</v>
      </c>
      <c r="D69">
        <v>1</v>
      </c>
      <c r="E69">
        <v>0</v>
      </c>
      <c r="F69">
        <v>0</v>
      </c>
      <c r="H69" s="2">
        <f>SUM(B69:G69)</f>
        <v>26</v>
      </c>
      <c r="J69" s="9">
        <v>1983</v>
      </c>
      <c r="K69" s="2">
        <f>B69</f>
        <v>21</v>
      </c>
      <c r="L69" s="2">
        <f>C69</f>
        <v>4</v>
      </c>
      <c r="M69" s="2">
        <f aca="true" t="shared" si="61" ref="M69:M86">N69-K69-L69</f>
        <v>1</v>
      </c>
      <c r="N69" s="2">
        <f>H69</f>
        <v>26</v>
      </c>
      <c r="O69" s="2"/>
      <c r="Z69" s="9">
        <v>1983</v>
      </c>
      <c r="AA69" s="2">
        <f>AA47</f>
        <v>1861961</v>
      </c>
      <c r="AB69" s="2">
        <f aca="true" t="shared" si="62" ref="AB69:AG69">AB47</f>
        <v>63506</v>
      </c>
      <c r="AC69" s="1">
        <f t="shared" si="62"/>
        <v>1791</v>
      </c>
      <c r="AD69" s="1">
        <f t="shared" si="62"/>
        <v>6217</v>
      </c>
      <c r="AE69" s="1">
        <f t="shared" si="62"/>
        <v>11589</v>
      </c>
      <c r="AF69" s="1"/>
      <c r="AG69" s="2">
        <f t="shared" si="62"/>
        <v>1945064</v>
      </c>
      <c r="AJ69" s="9">
        <v>1983</v>
      </c>
      <c r="AK69" s="1">
        <f aca="true" t="shared" si="63" ref="AK69:AO72">(B69/AA69)*100000</f>
        <v>1.1278431717957573</v>
      </c>
      <c r="AL69" s="1">
        <f t="shared" si="63"/>
        <v>6.298617453468964</v>
      </c>
      <c r="AM69" s="1">
        <f t="shared" si="63"/>
        <v>55.83472920156337</v>
      </c>
      <c r="AN69" s="1">
        <f t="shared" si="63"/>
        <v>0</v>
      </c>
      <c r="AO69" s="1">
        <f t="shared" si="63"/>
        <v>0</v>
      </c>
      <c r="AP69" s="1"/>
      <c r="AQ69" s="1">
        <f>(H69/AG69)*100000</f>
        <v>1.336716940933563</v>
      </c>
      <c r="AR69" s="1">
        <f>(SUM(D69:F69)/SUM(AC69:AE69))*100000</f>
        <v>5.1028218604888504</v>
      </c>
    </row>
    <row r="70" spans="1:44" ht="12.75">
      <c r="A70" s="9">
        <v>1984</v>
      </c>
      <c r="B70">
        <v>18</v>
      </c>
      <c r="C70">
        <v>1</v>
      </c>
      <c r="D70">
        <v>0</v>
      </c>
      <c r="E70">
        <v>0</v>
      </c>
      <c r="F70">
        <v>0</v>
      </c>
      <c r="H70" s="2">
        <f>SUM(B70:G70)</f>
        <v>19</v>
      </c>
      <c r="J70" s="9">
        <v>1984</v>
      </c>
      <c r="K70" s="2">
        <f aca="true" t="shared" si="64" ref="K70:K85">B70</f>
        <v>18</v>
      </c>
      <c r="L70" s="2">
        <f aca="true" t="shared" si="65" ref="L70:L85">C70</f>
        <v>1</v>
      </c>
      <c r="M70" s="2">
        <f>N70-K70-L70</f>
        <v>0</v>
      </c>
      <c r="N70" s="2">
        <f>H70</f>
        <v>19</v>
      </c>
      <c r="O70" s="2"/>
      <c r="Z70" s="9">
        <v>1984</v>
      </c>
      <c r="AA70" s="2">
        <f aca="true" t="shared" si="66" ref="AA70:AG85">AA48</f>
        <v>1845887</v>
      </c>
      <c r="AB70" s="2">
        <f t="shared" si="66"/>
        <v>62479</v>
      </c>
      <c r="AC70" s="1">
        <f t="shared" si="66"/>
        <v>1855</v>
      </c>
      <c r="AD70" s="1">
        <f t="shared" si="66"/>
        <v>6363</v>
      </c>
      <c r="AE70" s="1">
        <f t="shared" si="66"/>
        <v>11117</v>
      </c>
      <c r="AF70" s="1"/>
      <c r="AG70" s="2">
        <f t="shared" si="66"/>
        <v>1927701</v>
      </c>
      <c r="AJ70" s="9">
        <v>1984</v>
      </c>
      <c r="AK70" s="1">
        <f t="shared" si="63"/>
        <v>0.9751409484979308</v>
      </c>
      <c r="AL70" s="1">
        <f t="shared" si="63"/>
        <v>1.6005377806943133</v>
      </c>
      <c r="AM70" s="1">
        <f t="shared" si="63"/>
        <v>0</v>
      </c>
      <c r="AN70" s="1">
        <f t="shared" si="63"/>
        <v>0</v>
      </c>
      <c r="AO70" s="1">
        <f t="shared" si="63"/>
        <v>0</v>
      </c>
      <c r="AP70" s="1"/>
      <c r="AQ70" s="1">
        <f>(H70/AG70)*100000</f>
        <v>0.9856300328733554</v>
      </c>
      <c r="AR70" s="1">
        <f>(SUM(D70:F70)/SUM(AC70:AE70))*100000</f>
        <v>0</v>
      </c>
    </row>
    <row r="71" spans="1:44" ht="12.75">
      <c r="A71" s="9">
        <v>1985</v>
      </c>
      <c r="B71">
        <v>23</v>
      </c>
      <c r="C71">
        <v>0</v>
      </c>
      <c r="D71">
        <v>0</v>
      </c>
      <c r="E71">
        <v>0</v>
      </c>
      <c r="F71">
        <v>0</v>
      </c>
      <c r="H71" s="2">
        <f>SUM(B71:G71)</f>
        <v>23</v>
      </c>
      <c r="J71" s="9">
        <v>1985</v>
      </c>
      <c r="K71" s="2">
        <f t="shared" si="64"/>
        <v>23</v>
      </c>
      <c r="L71" s="2">
        <f t="shared" si="65"/>
        <v>0</v>
      </c>
      <c r="M71" s="2">
        <f>N71-K71-L71</f>
        <v>0</v>
      </c>
      <c r="N71" s="2">
        <f>H71</f>
        <v>23</v>
      </c>
      <c r="Z71" s="9">
        <v>1985</v>
      </c>
      <c r="AA71" s="2">
        <f t="shared" si="66"/>
        <v>1826444</v>
      </c>
      <c r="AB71" s="2">
        <f t="shared" si="66"/>
        <v>61277</v>
      </c>
      <c r="AC71" s="1">
        <f t="shared" si="66"/>
        <v>1951</v>
      </c>
      <c r="AD71" s="1">
        <f t="shared" si="66"/>
        <v>6541</v>
      </c>
      <c r="AE71" s="1">
        <f t="shared" si="66"/>
        <v>10617</v>
      </c>
      <c r="AF71" s="1"/>
      <c r="AG71" s="2">
        <f t="shared" si="66"/>
        <v>1906830</v>
      </c>
      <c r="AJ71" s="9">
        <v>1985</v>
      </c>
      <c r="AK71" s="1">
        <f t="shared" si="63"/>
        <v>1.2592775907720137</v>
      </c>
      <c r="AL71" s="1">
        <f t="shared" si="63"/>
        <v>0</v>
      </c>
      <c r="AM71" s="1">
        <f t="shared" si="63"/>
        <v>0</v>
      </c>
      <c r="AN71" s="1">
        <f t="shared" si="63"/>
        <v>0</v>
      </c>
      <c r="AO71" s="1">
        <f t="shared" si="63"/>
        <v>0</v>
      </c>
      <c r="AP71" s="1"/>
      <c r="AQ71" s="1">
        <f>(H71/AG71)*100000</f>
        <v>1.206190378796222</v>
      </c>
      <c r="AR71" s="1">
        <f>(SUM(D71:F71)/SUM(AC71:AE71))*100000</f>
        <v>0</v>
      </c>
    </row>
    <row r="72" spans="1:44" ht="12.75">
      <c r="A72" s="9">
        <v>1986</v>
      </c>
      <c r="B72">
        <v>15</v>
      </c>
      <c r="C72">
        <v>0</v>
      </c>
      <c r="D72">
        <v>0</v>
      </c>
      <c r="E72">
        <v>0</v>
      </c>
      <c r="F72">
        <v>0</v>
      </c>
      <c r="H72" s="2">
        <f>SUM(B72:G72)</f>
        <v>15</v>
      </c>
      <c r="J72" s="9">
        <v>1986</v>
      </c>
      <c r="K72" s="2">
        <f t="shared" si="64"/>
        <v>15</v>
      </c>
      <c r="L72" s="2">
        <f t="shared" si="65"/>
        <v>0</v>
      </c>
      <c r="M72" s="2">
        <f t="shared" si="61"/>
        <v>0</v>
      </c>
      <c r="N72" s="2">
        <f aca="true" t="shared" si="67" ref="N72:N85">H72</f>
        <v>15</v>
      </c>
      <c r="Z72" s="9">
        <v>1986</v>
      </c>
      <c r="AA72" s="2">
        <f t="shared" si="66"/>
        <v>1803295</v>
      </c>
      <c r="AB72" s="2">
        <f t="shared" si="66"/>
        <v>60202</v>
      </c>
      <c r="AC72" s="1">
        <f t="shared" si="66"/>
        <v>2029</v>
      </c>
      <c r="AD72" s="1">
        <f t="shared" si="66"/>
        <v>6698</v>
      </c>
      <c r="AE72" s="1">
        <f t="shared" si="66"/>
        <v>10132</v>
      </c>
      <c r="AF72" s="1"/>
      <c r="AG72" s="2">
        <f t="shared" si="66"/>
        <v>1882356</v>
      </c>
      <c r="AJ72" s="9">
        <v>1986</v>
      </c>
      <c r="AK72" s="1">
        <f t="shared" si="63"/>
        <v>0.831810657712687</v>
      </c>
      <c r="AL72" s="1">
        <f t="shared" si="63"/>
        <v>0</v>
      </c>
      <c r="AM72" s="1">
        <f t="shared" si="63"/>
        <v>0</v>
      </c>
      <c r="AN72" s="1">
        <f t="shared" si="63"/>
        <v>0</v>
      </c>
      <c r="AO72" s="1">
        <f t="shared" si="63"/>
        <v>0</v>
      </c>
      <c r="AP72" s="1"/>
      <c r="AQ72" s="1">
        <f>(H72/AG72)*100000</f>
        <v>0.7968737050802291</v>
      </c>
      <c r="AR72" s="1">
        <f>(SUM(D72:F72)/SUM(AC72:AE72))*100000</f>
        <v>0</v>
      </c>
    </row>
    <row r="73" spans="1:44" ht="12.75">
      <c r="A73" s="9">
        <v>1987</v>
      </c>
      <c r="B73">
        <v>12</v>
      </c>
      <c r="C73">
        <v>1</v>
      </c>
      <c r="D73">
        <v>0</v>
      </c>
      <c r="E73">
        <v>0</v>
      </c>
      <c r="F73">
        <v>0</v>
      </c>
      <c r="H73" s="2">
        <f aca="true" t="shared" si="68" ref="H73:H86">SUM(B73:G73)</f>
        <v>13</v>
      </c>
      <c r="J73" s="9">
        <v>1987</v>
      </c>
      <c r="K73" s="2">
        <f t="shared" si="64"/>
        <v>12</v>
      </c>
      <c r="L73" s="2">
        <f t="shared" si="65"/>
        <v>1</v>
      </c>
      <c r="M73" s="2">
        <f t="shared" si="61"/>
        <v>0</v>
      </c>
      <c r="N73" s="2">
        <f t="shared" si="67"/>
        <v>13</v>
      </c>
      <c r="Z73" s="9">
        <v>1987</v>
      </c>
      <c r="AA73" s="2">
        <f t="shared" si="66"/>
        <v>1780030</v>
      </c>
      <c r="AB73" s="2">
        <f t="shared" si="66"/>
        <v>58998</v>
      </c>
      <c r="AC73" s="1">
        <f t="shared" si="66"/>
        <v>2099</v>
      </c>
      <c r="AD73" s="1">
        <f t="shared" si="66"/>
        <v>6787</v>
      </c>
      <c r="AE73" s="1">
        <f t="shared" si="66"/>
        <v>9667</v>
      </c>
      <c r="AF73" s="1"/>
      <c r="AG73" s="2">
        <f t="shared" si="66"/>
        <v>1857581</v>
      </c>
      <c r="AJ73" s="9">
        <v>1987</v>
      </c>
      <c r="AK73" s="1">
        <f aca="true" t="shared" si="69" ref="AK73:AK85">(B73/AA73)*100000</f>
        <v>0.6741459413605388</v>
      </c>
      <c r="AL73" s="1">
        <f aca="true" t="shared" si="70" ref="AL73:AL84">(C73/AB73)*100000</f>
        <v>1.6949727109393538</v>
      </c>
      <c r="AM73" s="1">
        <f aca="true" t="shared" si="71" ref="AM73:AM84">(D73/AC73)*100000</f>
        <v>0</v>
      </c>
      <c r="AN73" s="1">
        <f aca="true" t="shared" si="72" ref="AN73:AN84">(E73/AD73)*100000</f>
        <v>0</v>
      </c>
      <c r="AO73" s="1">
        <f aca="true" t="shared" si="73" ref="AO73:AO84">(F73/AE73)*100000</f>
        <v>0</v>
      </c>
      <c r="AP73" s="1"/>
      <c r="AQ73" s="1">
        <f aca="true" t="shared" si="74" ref="AQ73:AQ85">(H73/AG73)*100000</f>
        <v>0.6998348927987528</v>
      </c>
      <c r="AR73" s="1">
        <f aca="true" t="shared" si="75" ref="AR73:AR85">(SUM(D73:F73)/SUM(AC73:AE73))*100000</f>
        <v>0</v>
      </c>
    </row>
    <row r="74" spans="1:44" ht="12.75">
      <c r="A74" s="9">
        <v>1988</v>
      </c>
      <c r="B74">
        <v>5</v>
      </c>
      <c r="C74">
        <v>0</v>
      </c>
      <c r="D74">
        <v>0</v>
      </c>
      <c r="E74">
        <v>0</v>
      </c>
      <c r="F74">
        <v>0</v>
      </c>
      <c r="H74" s="2">
        <f t="shared" si="68"/>
        <v>5</v>
      </c>
      <c r="J74" s="9">
        <v>1988</v>
      </c>
      <c r="K74" s="2">
        <f t="shared" si="64"/>
        <v>5</v>
      </c>
      <c r="L74" s="2">
        <f t="shared" si="65"/>
        <v>0</v>
      </c>
      <c r="M74" s="2">
        <f t="shared" si="61"/>
        <v>0</v>
      </c>
      <c r="N74" s="2">
        <f t="shared" si="67"/>
        <v>5</v>
      </c>
      <c r="Z74" s="9">
        <v>1988</v>
      </c>
      <c r="AA74" s="2">
        <f t="shared" si="66"/>
        <v>1754226</v>
      </c>
      <c r="AB74" s="2">
        <f t="shared" si="66"/>
        <v>57637</v>
      </c>
      <c r="AC74" s="1">
        <f t="shared" si="66"/>
        <v>2193</v>
      </c>
      <c r="AD74" s="1">
        <f t="shared" si="66"/>
        <v>6942</v>
      </c>
      <c r="AE74" s="1">
        <f t="shared" si="66"/>
        <v>9214</v>
      </c>
      <c r="AF74" s="1"/>
      <c r="AG74" s="2">
        <f t="shared" si="66"/>
        <v>1830212</v>
      </c>
      <c r="AJ74" s="9">
        <v>1988</v>
      </c>
      <c r="AK74" s="1">
        <f t="shared" si="69"/>
        <v>0.2850259886696469</v>
      </c>
      <c r="AL74" s="1">
        <f t="shared" si="70"/>
        <v>0</v>
      </c>
      <c r="AM74" s="1">
        <f t="shared" si="71"/>
        <v>0</v>
      </c>
      <c r="AN74" s="1">
        <f t="shared" si="72"/>
        <v>0</v>
      </c>
      <c r="AO74" s="1">
        <f t="shared" si="73"/>
        <v>0</v>
      </c>
      <c r="AP74" s="1"/>
      <c r="AQ74" s="1">
        <f t="shared" si="74"/>
        <v>0.2731923951979333</v>
      </c>
      <c r="AR74" s="1">
        <f t="shared" si="75"/>
        <v>0</v>
      </c>
    </row>
    <row r="75" spans="1:44" ht="12.75">
      <c r="A75" s="9">
        <v>1989</v>
      </c>
      <c r="B75">
        <v>4</v>
      </c>
      <c r="C75">
        <v>0</v>
      </c>
      <c r="D75">
        <v>0</v>
      </c>
      <c r="E75">
        <v>0</v>
      </c>
      <c r="F75">
        <v>0</v>
      </c>
      <c r="H75" s="2">
        <f t="shared" si="68"/>
        <v>4</v>
      </c>
      <c r="J75" s="9">
        <v>1989</v>
      </c>
      <c r="K75" s="2">
        <f t="shared" si="64"/>
        <v>4</v>
      </c>
      <c r="L75" s="2">
        <f t="shared" si="65"/>
        <v>0</v>
      </c>
      <c r="M75" s="2">
        <f t="shared" si="61"/>
        <v>0</v>
      </c>
      <c r="N75" s="2">
        <f t="shared" si="67"/>
        <v>4</v>
      </c>
      <c r="Z75" s="9">
        <v>1989</v>
      </c>
      <c r="AA75" s="2">
        <f t="shared" si="66"/>
        <v>1731811</v>
      </c>
      <c r="AB75" s="2">
        <f t="shared" si="66"/>
        <v>56515</v>
      </c>
      <c r="AC75" s="1">
        <f t="shared" si="66"/>
        <v>2297</v>
      </c>
      <c r="AD75" s="1">
        <f t="shared" si="66"/>
        <v>7142</v>
      </c>
      <c r="AE75" s="1">
        <f t="shared" si="66"/>
        <v>8787</v>
      </c>
      <c r="AF75" s="1"/>
      <c r="AG75" s="2">
        <f t="shared" si="66"/>
        <v>1806552</v>
      </c>
      <c r="AJ75" s="9">
        <v>1989</v>
      </c>
      <c r="AK75" s="1">
        <f t="shared" si="69"/>
        <v>0.23097208644592276</v>
      </c>
      <c r="AL75" s="1">
        <f t="shared" si="70"/>
        <v>0</v>
      </c>
      <c r="AM75" s="1">
        <f t="shared" si="71"/>
        <v>0</v>
      </c>
      <c r="AN75" s="1">
        <f t="shared" si="72"/>
        <v>0</v>
      </c>
      <c r="AO75" s="1">
        <f t="shared" si="73"/>
        <v>0</v>
      </c>
      <c r="AP75" s="1"/>
      <c r="AQ75" s="1">
        <f t="shared" si="74"/>
        <v>0.22141626701030473</v>
      </c>
      <c r="AR75" s="1">
        <f t="shared" si="75"/>
        <v>0</v>
      </c>
    </row>
    <row r="76" spans="1:44" ht="12.75">
      <c r="A76" s="9">
        <v>1990</v>
      </c>
      <c r="B76">
        <v>11</v>
      </c>
      <c r="C76">
        <v>1</v>
      </c>
      <c r="D76">
        <v>0</v>
      </c>
      <c r="E76">
        <v>0</v>
      </c>
      <c r="F76">
        <v>0</v>
      </c>
      <c r="H76" s="2">
        <f t="shared" si="68"/>
        <v>12</v>
      </c>
      <c r="J76" s="9">
        <v>1990</v>
      </c>
      <c r="K76" s="2">
        <f t="shared" si="64"/>
        <v>11</v>
      </c>
      <c r="L76" s="2">
        <f t="shared" si="65"/>
        <v>1</v>
      </c>
      <c r="M76" s="2">
        <f t="shared" si="61"/>
        <v>0</v>
      </c>
      <c r="N76" s="2">
        <f t="shared" si="67"/>
        <v>12</v>
      </c>
      <c r="Z76" s="9">
        <v>1990</v>
      </c>
      <c r="AA76" s="2">
        <f t="shared" si="66"/>
        <v>1718197</v>
      </c>
      <c r="AB76" s="2">
        <f t="shared" si="66"/>
        <v>56060</v>
      </c>
      <c r="AC76" s="1">
        <f t="shared" si="66"/>
        <v>2368</v>
      </c>
      <c r="AD76" s="1">
        <f t="shared" si="66"/>
        <v>7332</v>
      </c>
      <c r="AE76" s="1">
        <f t="shared" si="66"/>
        <v>8524</v>
      </c>
      <c r="AF76" s="1"/>
      <c r="AG76" s="2">
        <f t="shared" si="66"/>
        <v>1792481</v>
      </c>
      <c r="AJ76" s="9">
        <v>1990</v>
      </c>
      <c r="AK76" s="1">
        <f t="shared" si="69"/>
        <v>0.6402059833651206</v>
      </c>
      <c r="AL76" s="1">
        <f t="shared" si="70"/>
        <v>1.783803068141277</v>
      </c>
      <c r="AM76" s="1">
        <f t="shared" si="71"/>
        <v>0</v>
      </c>
      <c r="AN76" s="1">
        <f t="shared" si="72"/>
        <v>0</v>
      </c>
      <c r="AO76" s="1">
        <f t="shared" si="73"/>
        <v>0</v>
      </c>
      <c r="AP76" s="1"/>
      <c r="AQ76" s="1">
        <f t="shared" si="74"/>
        <v>0.6694631630683952</v>
      </c>
      <c r="AR76" s="1">
        <f t="shared" si="75"/>
        <v>0</v>
      </c>
    </row>
    <row r="77" spans="1:44" ht="12.75">
      <c r="A77" s="9">
        <v>1991</v>
      </c>
      <c r="B77">
        <v>17</v>
      </c>
      <c r="C77">
        <v>2</v>
      </c>
      <c r="D77">
        <v>0</v>
      </c>
      <c r="E77">
        <v>0</v>
      </c>
      <c r="F77">
        <v>0</v>
      </c>
      <c r="H77" s="2">
        <f t="shared" si="68"/>
        <v>19</v>
      </c>
      <c r="J77" s="9">
        <v>1991</v>
      </c>
      <c r="K77" s="2">
        <f t="shared" si="64"/>
        <v>17</v>
      </c>
      <c r="L77" s="2">
        <f t="shared" si="65"/>
        <v>2</v>
      </c>
      <c r="M77" s="2">
        <f t="shared" si="61"/>
        <v>0</v>
      </c>
      <c r="N77" s="2">
        <f t="shared" si="67"/>
        <v>19</v>
      </c>
      <c r="Z77" s="9">
        <v>1991</v>
      </c>
      <c r="AA77" s="2">
        <f t="shared" si="66"/>
        <v>1723605</v>
      </c>
      <c r="AB77" s="2">
        <f t="shared" si="66"/>
        <v>55988</v>
      </c>
      <c r="AC77" s="1">
        <f t="shared" si="66"/>
        <v>2484</v>
      </c>
      <c r="AD77" s="1">
        <f t="shared" si="66"/>
        <v>7607</v>
      </c>
      <c r="AE77" s="1">
        <f t="shared" si="66"/>
        <v>8528</v>
      </c>
      <c r="AF77" s="1"/>
      <c r="AG77" s="2">
        <f t="shared" si="66"/>
        <v>1798212</v>
      </c>
      <c r="AJ77" s="9">
        <v>1991</v>
      </c>
      <c r="AK77" s="1">
        <f t="shared" si="69"/>
        <v>0.9863048668343385</v>
      </c>
      <c r="AL77" s="1">
        <f t="shared" si="70"/>
        <v>3.572194041580339</v>
      </c>
      <c r="AM77" s="1">
        <f t="shared" si="71"/>
        <v>0</v>
      </c>
      <c r="AN77" s="1">
        <f t="shared" si="72"/>
        <v>0</v>
      </c>
      <c r="AO77" s="1">
        <f t="shared" si="73"/>
        <v>0</v>
      </c>
      <c r="AP77" s="1"/>
      <c r="AQ77" s="1">
        <f t="shared" si="74"/>
        <v>1.0566051166380825</v>
      </c>
      <c r="AR77" s="1">
        <f t="shared" si="75"/>
        <v>0</v>
      </c>
    </row>
    <row r="78" spans="1:44" ht="12.75">
      <c r="A78" s="9">
        <v>1992</v>
      </c>
      <c r="B78">
        <v>17</v>
      </c>
      <c r="C78">
        <v>7</v>
      </c>
      <c r="D78">
        <v>0</v>
      </c>
      <c r="E78">
        <v>0</v>
      </c>
      <c r="F78">
        <v>0</v>
      </c>
      <c r="H78" s="2">
        <f t="shared" si="68"/>
        <v>24</v>
      </c>
      <c r="J78" s="9">
        <v>1992</v>
      </c>
      <c r="K78" s="2">
        <f t="shared" si="64"/>
        <v>17</v>
      </c>
      <c r="L78" s="2">
        <f t="shared" si="65"/>
        <v>7</v>
      </c>
      <c r="M78" s="2">
        <f t="shared" si="61"/>
        <v>0</v>
      </c>
      <c r="N78" s="2">
        <f t="shared" si="67"/>
        <v>24</v>
      </c>
      <c r="Z78" s="9">
        <v>1992</v>
      </c>
      <c r="AA78" s="2">
        <f t="shared" si="66"/>
        <v>1730206</v>
      </c>
      <c r="AB78" s="2">
        <f t="shared" si="66"/>
        <v>55918</v>
      </c>
      <c r="AC78" s="1">
        <f t="shared" si="66"/>
        <v>2467</v>
      </c>
      <c r="AD78" s="1">
        <f t="shared" si="66"/>
        <v>7920</v>
      </c>
      <c r="AE78" s="1">
        <f t="shared" si="66"/>
        <v>8951</v>
      </c>
      <c r="AF78" s="1"/>
      <c r="AG78" s="2">
        <f t="shared" si="66"/>
        <v>1805462</v>
      </c>
      <c r="AJ78" s="9">
        <v>1992</v>
      </c>
      <c r="AK78" s="1">
        <f t="shared" si="69"/>
        <v>0.9825419632113169</v>
      </c>
      <c r="AL78" s="1">
        <f t="shared" si="70"/>
        <v>12.51833041238957</v>
      </c>
      <c r="AM78" s="1">
        <f t="shared" si="71"/>
        <v>0</v>
      </c>
      <c r="AN78" s="1">
        <f t="shared" si="72"/>
        <v>0</v>
      </c>
      <c r="AO78" s="1">
        <f t="shared" si="73"/>
        <v>0</v>
      </c>
      <c r="AP78" s="1"/>
      <c r="AQ78" s="1">
        <f t="shared" si="74"/>
        <v>1.3292996474032686</v>
      </c>
      <c r="AR78" s="1">
        <f t="shared" si="75"/>
        <v>0</v>
      </c>
    </row>
    <row r="79" spans="1:44" ht="12.75">
      <c r="A79" s="9">
        <v>1993</v>
      </c>
      <c r="B79">
        <v>4</v>
      </c>
      <c r="C79">
        <v>1</v>
      </c>
      <c r="D79">
        <v>0</v>
      </c>
      <c r="E79">
        <v>0</v>
      </c>
      <c r="F79">
        <v>0</v>
      </c>
      <c r="H79" s="2">
        <f t="shared" si="68"/>
        <v>5</v>
      </c>
      <c r="J79" s="9">
        <v>1993</v>
      </c>
      <c r="K79" s="2">
        <f t="shared" si="64"/>
        <v>4</v>
      </c>
      <c r="L79" s="2">
        <f t="shared" si="65"/>
        <v>1</v>
      </c>
      <c r="M79" s="2">
        <f t="shared" si="61"/>
        <v>0</v>
      </c>
      <c r="N79" s="2">
        <f t="shared" si="67"/>
        <v>5</v>
      </c>
      <c r="Z79" s="9">
        <v>1993</v>
      </c>
      <c r="AA79" s="2">
        <f t="shared" si="66"/>
        <v>1739713</v>
      </c>
      <c r="AB79" s="2">
        <f t="shared" si="66"/>
        <v>56547</v>
      </c>
      <c r="AC79" s="1">
        <f t="shared" si="66"/>
        <v>2541</v>
      </c>
      <c r="AD79" s="1">
        <f t="shared" si="66"/>
        <v>8314</v>
      </c>
      <c r="AE79" s="1">
        <f t="shared" si="66"/>
        <v>9064</v>
      </c>
      <c r="AF79" s="1"/>
      <c r="AG79" s="2">
        <f t="shared" si="66"/>
        <v>1816179</v>
      </c>
      <c r="AJ79" s="9">
        <v>1993</v>
      </c>
      <c r="AK79" s="1">
        <f t="shared" si="69"/>
        <v>0.22992298154925553</v>
      </c>
      <c r="AL79" s="1">
        <f t="shared" si="70"/>
        <v>1.7684404124003041</v>
      </c>
      <c r="AM79" s="1">
        <f t="shared" si="71"/>
        <v>0</v>
      </c>
      <c r="AN79" s="1">
        <f t="shared" si="72"/>
        <v>0</v>
      </c>
      <c r="AO79" s="1">
        <f t="shared" si="73"/>
        <v>0</v>
      </c>
      <c r="AP79" s="1"/>
      <c r="AQ79" s="1">
        <f t="shared" si="74"/>
        <v>0.2753032603063905</v>
      </c>
      <c r="AR79" s="1">
        <f t="shared" si="75"/>
        <v>0</v>
      </c>
    </row>
    <row r="80" spans="1:44" ht="12.75">
      <c r="A80" s="9">
        <v>1994</v>
      </c>
      <c r="B80">
        <v>75</v>
      </c>
      <c r="C80">
        <v>16</v>
      </c>
      <c r="D80">
        <v>0</v>
      </c>
      <c r="E80">
        <v>0</v>
      </c>
      <c r="F80">
        <v>0</v>
      </c>
      <c r="H80" s="2">
        <f t="shared" si="68"/>
        <v>91</v>
      </c>
      <c r="J80" s="9">
        <v>1994</v>
      </c>
      <c r="K80" s="2">
        <f t="shared" si="64"/>
        <v>75</v>
      </c>
      <c r="L80" s="2">
        <f t="shared" si="65"/>
        <v>16</v>
      </c>
      <c r="M80" s="2">
        <f t="shared" si="61"/>
        <v>0</v>
      </c>
      <c r="N80" s="2">
        <f t="shared" si="67"/>
        <v>91</v>
      </c>
      <c r="Z80" s="9">
        <v>1994</v>
      </c>
      <c r="AA80" s="2">
        <f t="shared" si="66"/>
        <v>1741423</v>
      </c>
      <c r="AB80" s="2">
        <f t="shared" si="66"/>
        <v>56878</v>
      </c>
      <c r="AC80" s="1">
        <f t="shared" si="66"/>
        <v>2463</v>
      </c>
      <c r="AD80" s="1">
        <f t="shared" si="66"/>
        <v>8205</v>
      </c>
      <c r="AE80" s="1">
        <f t="shared" si="66"/>
        <v>9521</v>
      </c>
      <c r="AF80" s="1"/>
      <c r="AG80" s="2">
        <f t="shared" si="66"/>
        <v>1818490</v>
      </c>
      <c r="AJ80" s="9">
        <v>1994</v>
      </c>
      <c r="AK80" s="1">
        <f t="shared" si="69"/>
        <v>4.306822638727064</v>
      </c>
      <c r="AL80" s="1">
        <f t="shared" si="70"/>
        <v>28.130384331375925</v>
      </c>
      <c r="AM80" s="1">
        <f t="shared" si="71"/>
        <v>0</v>
      </c>
      <c r="AN80" s="1">
        <f t="shared" si="72"/>
        <v>0</v>
      </c>
      <c r="AO80" s="1">
        <f t="shared" si="73"/>
        <v>0</v>
      </c>
      <c r="AP80" s="1"/>
      <c r="AQ80" s="1">
        <f t="shared" si="74"/>
        <v>5.004151796270532</v>
      </c>
      <c r="AR80" s="1">
        <f t="shared" si="75"/>
        <v>0</v>
      </c>
    </row>
    <row r="81" spans="1:44" ht="12.75">
      <c r="A81" s="9">
        <v>1995</v>
      </c>
      <c r="B81">
        <v>150</v>
      </c>
      <c r="C81">
        <v>36</v>
      </c>
      <c r="D81">
        <v>0</v>
      </c>
      <c r="E81">
        <v>0</v>
      </c>
      <c r="F81">
        <v>1</v>
      </c>
      <c r="H81" s="2">
        <f t="shared" si="68"/>
        <v>187</v>
      </c>
      <c r="J81" s="9">
        <v>1995</v>
      </c>
      <c r="K81" s="2">
        <f t="shared" si="64"/>
        <v>150</v>
      </c>
      <c r="L81" s="2">
        <f t="shared" si="65"/>
        <v>36</v>
      </c>
      <c r="M81" s="2">
        <f t="shared" si="61"/>
        <v>1</v>
      </c>
      <c r="N81" s="2">
        <f t="shared" si="67"/>
        <v>187</v>
      </c>
      <c r="Z81" s="9">
        <v>1995</v>
      </c>
      <c r="AA81" s="2">
        <f t="shared" si="66"/>
        <v>1743164</v>
      </c>
      <c r="AB81" s="2">
        <f t="shared" si="66"/>
        <v>57154</v>
      </c>
      <c r="AC81" s="1">
        <f t="shared" si="66"/>
        <v>2381</v>
      </c>
      <c r="AD81" s="1">
        <f t="shared" si="66"/>
        <v>8125</v>
      </c>
      <c r="AE81" s="1">
        <f t="shared" si="66"/>
        <v>9736</v>
      </c>
      <c r="AF81" s="1"/>
      <c r="AG81" s="2">
        <f t="shared" si="66"/>
        <v>1820560</v>
      </c>
      <c r="AJ81" s="9">
        <v>1995</v>
      </c>
      <c r="AK81" s="1">
        <f t="shared" si="69"/>
        <v>8.605042325334852</v>
      </c>
      <c r="AL81" s="1">
        <f t="shared" si="70"/>
        <v>62.98771739510795</v>
      </c>
      <c r="AM81" s="1">
        <f t="shared" si="71"/>
        <v>0</v>
      </c>
      <c r="AN81" s="1">
        <f t="shared" si="72"/>
        <v>0</v>
      </c>
      <c r="AO81" s="1">
        <f t="shared" si="73"/>
        <v>10.271158586688578</v>
      </c>
      <c r="AP81" s="1"/>
      <c r="AQ81" s="1">
        <f t="shared" si="74"/>
        <v>10.271564793250429</v>
      </c>
      <c r="AR81" s="1">
        <f t="shared" si="75"/>
        <v>4.940223298093073</v>
      </c>
    </row>
    <row r="82" spans="1:44" ht="12.75">
      <c r="A82" s="9">
        <v>1996</v>
      </c>
      <c r="B82">
        <v>116</v>
      </c>
      <c r="C82">
        <v>37</v>
      </c>
      <c r="D82">
        <v>0</v>
      </c>
      <c r="E82">
        <v>0</v>
      </c>
      <c r="F82">
        <v>2</v>
      </c>
      <c r="H82" s="2">
        <f t="shared" si="68"/>
        <v>155</v>
      </c>
      <c r="J82" s="9">
        <v>1996</v>
      </c>
      <c r="K82" s="2">
        <f t="shared" si="64"/>
        <v>116</v>
      </c>
      <c r="L82" s="2">
        <f t="shared" si="65"/>
        <v>37</v>
      </c>
      <c r="M82" s="2">
        <f t="shared" si="61"/>
        <v>2</v>
      </c>
      <c r="N82" s="2">
        <f t="shared" si="67"/>
        <v>155</v>
      </c>
      <c r="Z82" s="9">
        <v>1996</v>
      </c>
      <c r="AA82" s="2">
        <f t="shared" si="66"/>
        <v>1741304</v>
      </c>
      <c r="AB82" s="2">
        <f t="shared" si="66"/>
        <v>57119</v>
      </c>
      <c r="AC82" s="1">
        <f t="shared" si="66"/>
        <v>2373</v>
      </c>
      <c r="AD82" s="1">
        <f t="shared" si="66"/>
        <v>8255</v>
      </c>
      <c r="AE82" s="1">
        <f t="shared" si="66"/>
        <v>9932</v>
      </c>
      <c r="AF82" s="1"/>
      <c r="AG82" s="2">
        <f t="shared" si="66"/>
        <v>1818983</v>
      </c>
      <c r="AJ82" s="9">
        <v>1996</v>
      </c>
      <c r="AK82" s="1">
        <f t="shared" si="69"/>
        <v>6.6616742395354285</v>
      </c>
      <c r="AL82" s="1">
        <f t="shared" si="70"/>
        <v>64.7770444160437</v>
      </c>
      <c r="AM82" s="1">
        <f t="shared" si="71"/>
        <v>0</v>
      </c>
      <c r="AN82" s="1">
        <f t="shared" si="72"/>
        <v>0</v>
      </c>
      <c r="AO82" s="1">
        <f t="shared" si="73"/>
        <v>20.13693113169553</v>
      </c>
      <c r="AP82" s="1"/>
      <c r="AQ82" s="1">
        <f t="shared" si="74"/>
        <v>8.521245113340807</v>
      </c>
      <c r="AR82" s="1">
        <f t="shared" si="75"/>
        <v>9.72762645914397</v>
      </c>
    </row>
    <row r="83" spans="1:44" ht="12.75">
      <c r="A83" s="9">
        <v>1997</v>
      </c>
      <c r="B83">
        <v>57</v>
      </c>
      <c r="C83">
        <v>20</v>
      </c>
      <c r="D83">
        <v>0</v>
      </c>
      <c r="E83">
        <v>0</v>
      </c>
      <c r="F83">
        <v>0</v>
      </c>
      <c r="H83" s="2">
        <f t="shared" si="68"/>
        <v>77</v>
      </c>
      <c r="J83" s="9">
        <v>1997</v>
      </c>
      <c r="K83" s="2">
        <f t="shared" si="64"/>
        <v>57</v>
      </c>
      <c r="L83" s="2">
        <f t="shared" si="65"/>
        <v>20</v>
      </c>
      <c r="M83" s="2">
        <f t="shared" si="61"/>
        <v>0</v>
      </c>
      <c r="N83" s="2">
        <f t="shared" si="67"/>
        <v>77</v>
      </c>
      <c r="Z83" s="9">
        <v>1997</v>
      </c>
      <c r="AA83" s="2">
        <f t="shared" si="66"/>
        <v>1737733</v>
      </c>
      <c r="AB83" s="2">
        <f t="shared" si="66"/>
        <v>57048</v>
      </c>
      <c r="AC83" s="1">
        <f t="shared" si="66"/>
        <v>2343</v>
      </c>
      <c r="AD83" s="1">
        <f t="shared" si="66"/>
        <v>8282</v>
      </c>
      <c r="AE83" s="1">
        <f t="shared" si="66"/>
        <v>10182</v>
      </c>
      <c r="AF83" s="1"/>
      <c r="AG83" s="2">
        <f t="shared" si="66"/>
        <v>1815588</v>
      </c>
      <c r="AJ83" s="9">
        <v>1997</v>
      </c>
      <c r="AK83" s="1">
        <f t="shared" si="69"/>
        <v>3.2801356710150524</v>
      </c>
      <c r="AL83" s="1">
        <f t="shared" si="70"/>
        <v>35.058196606366565</v>
      </c>
      <c r="AM83" s="1">
        <f t="shared" si="71"/>
        <v>0</v>
      </c>
      <c r="AN83" s="1">
        <f t="shared" si="72"/>
        <v>0</v>
      </c>
      <c r="AO83" s="1">
        <f t="shared" si="73"/>
        <v>0</v>
      </c>
      <c r="AP83" s="1"/>
      <c r="AQ83" s="1">
        <f t="shared" si="74"/>
        <v>4.241050282332775</v>
      </c>
      <c r="AR83" s="1">
        <f t="shared" si="75"/>
        <v>0</v>
      </c>
    </row>
    <row r="84" spans="1:44" ht="12.75">
      <c r="A84" s="9">
        <v>1998</v>
      </c>
      <c r="B84">
        <v>143</v>
      </c>
      <c r="C84">
        <v>32</v>
      </c>
      <c r="D84">
        <v>0</v>
      </c>
      <c r="E84">
        <v>0</v>
      </c>
      <c r="F84">
        <v>0</v>
      </c>
      <c r="H84" s="2">
        <f t="shared" si="68"/>
        <v>175</v>
      </c>
      <c r="J84" s="9">
        <v>1998</v>
      </c>
      <c r="K84" s="2">
        <f t="shared" si="64"/>
        <v>143</v>
      </c>
      <c r="L84" s="2">
        <f t="shared" si="65"/>
        <v>32</v>
      </c>
      <c r="M84" s="2">
        <f t="shared" si="61"/>
        <v>0</v>
      </c>
      <c r="N84" s="2">
        <f t="shared" si="67"/>
        <v>175</v>
      </c>
      <c r="Z84" s="9">
        <v>1998</v>
      </c>
      <c r="AA84" s="2">
        <f t="shared" si="66"/>
        <v>1733844</v>
      </c>
      <c r="AB84" s="2">
        <f t="shared" si="66"/>
        <v>56854</v>
      </c>
      <c r="AC84" s="1">
        <f t="shared" si="66"/>
        <v>2394</v>
      </c>
      <c r="AD84" s="1">
        <f t="shared" si="66"/>
        <v>8404</v>
      </c>
      <c r="AE84" s="1">
        <f t="shared" si="66"/>
        <v>10192</v>
      </c>
      <c r="AF84" s="1"/>
      <c r="AG84" s="2">
        <f t="shared" si="66"/>
        <v>1811688</v>
      </c>
      <c r="AJ84" s="9">
        <v>1998</v>
      </c>
      <c r="AK84" s="1">
        <f t="shared" si="69"/>
        <v>8.247570138951371</v>
      </c>
      <c r="AL84" s="1">
        <f t="shared" si="70"/>
        <v>56.2845182397017</v>
      </c>
      <c r="AM84" s="1">
        <f t="shared" si="71"/>
        <v>0</v>
      </c>
      <c r="AN84" s="1">
        <f t="shared" si="72"/>
        <v>0</v>
      </c>
      <c r="AO84" s="1">
        <f t="shared" si="73"/>
        <v>0</v>
      </c>
      <c r="AP84" s="1"/>
      <c r="AQ84" s="1">
        <f t="shared" si="74"/>
        <v>9.659499869734743</v>
      </c>
      <c r="AR84" s="1">
        <f t="shared" si="75"/>
        <v>0</v>
      </c>
    </row>
    <row r="85" spans="1:44" ht="12.75">
      <c r="A85" s="9">
        <v>1999</v>
      </c>
      <c r="B85">
        <v>78</v>
      </c>
      <c r="C85">
        <v>11</v>
      </c>
      <c r="D85">
        <v>0</v>
      </c>
      <c r="E85">
        <v>0</v>
      </c>
      <c r="F85">
        <v>3</v>
      </c>
      <c r="H85" s="2">
        <f t="shared" si="68"/>
        <v>92</v>
      </c>
      <c r="J85" s="9">
        <v>1999</v>
      </c>
      <c r="K85" s="2">
        <f t="shared" si="64"/>
        <v>78</v>
      </c>
      <c r="L85" s="2">
        <f t="shared" si="65"/>
        <v>11</v>
      </c>
      <c r="M85" s="2">
        <f t="shared" si="61"/>
        <v>3</v>
      </c>
      <c r="N85" s="2">
        <f t="shared" si="67"/>
        <v>92</v>
      </c>
      <c r="Z85" s="9">
        <v>1999</v>
      </c>
      <c r="AA85" s="2">
        <f t="shared" si="66"/>
        <v>1730343</v>
      </c>
      <c r="AB85" s="2">
        <f t="shared" si="66"/>
        <v>55549</v>
      </c>
      <c r="AC85" s="1">
        <f t="shared" si="66"/>
        <v>2318</v>
      </c>
      <c r="AD85" s="1">
        <f t="shared" si="66"/>
        <v>8388</v>
      </c>
      <c r="AE85" s="1">
        <f t="shared" si="66"/>
        <v>10330</v>
      </c>
      <c r="AF85" s="1"/>
      <c r="AG85" s="2">
        <f t="shared" si="66"/>
        <v>1806928</v>
      </c>
      <c r="AJ85" s="9">
        <v>1999</v>
      </c>
      <c r="AK85" s="1">
        <f t="shared" si="69"/>
        <v>4.507776781828805</v>
      </c>
      <c r="AL85" s="1">
        <f>(C85/AB85)*100000</f>
        <v>19.802336675727734</v>
      </c>
      <c r="AM85" s="1">
        <f>(D85/AC85)*100000</f>
        <v>0</v>
      </c>
      <c r="AN85" s="1">
        <f>(E85/AD85)*100000</f>
        <v>0</v>
      </c>
      <c r="AO85" s="1">
        <f>(F85/AE85)*100000</f>
        <v>29.04162633107454</v>
      </c>
      <c r="AP85" s="1"/>
      <c r="AQ85" s="1">
        <f t="shared" si="74"/>
        <v>5.091514437763983</v>
      </c>
      <c r="AR85" s="1">
        <f t="shared" si="75"/>
        <v>14.261266400456359</v>
      </c>
    </row>
    <row r="86" spans="1:14" s="4" customFormat="1" ht="12.75">
      <c r="A86" s="13" t="s">
        <v>84</v>
      </c>
      <c r="B86" s="21">
        <f aca="true" t="shared" si="76" ref="B86:G86">SUM(B69:B85)</f>
        <v>766</v>
      </c>
      <c r="C86" s="21">
        <f t="shared" si="76"/>
        <v>169</v>
      </c>
      <c r="D86" s="4">
        <f t="shared" si="76"/>
        <v>1</v>
      </c>
      <c r="E86" s="4">
        <f t="shared" si="76"/>
        <v>0</v>
      </c>
      <c r="F86" s="4">
        <f t="shared" si="76"/>
        <v>6</v>
      </c>
      <c r="G86" s="4">
        <f t="shared" si="76"/>
        <v>0</v>
      </c>
      <c r="H86" s="21">
        <f t="shared" si="68"/>
        <v>942</v>
      </c>
      <c r="J86" s="13" t="s">
        <v>84</v>
      </c>
      <c r="K86" s="21">
        <f>B86</f>
        <v>766</v>
      </c>
      <c r="L86" s="21">
        <f>C86</f>
        <v>169</v>
      </c>
      <c r="M86" s="21">
        <f t="shared" si="61"/>
        <v>7</v>
      </c>
      <c r="N86" s="21">
        <f>H86</f>
        <v>942</v>
      </c>
    </row>
    <row r="88" spans="1:44" s="27" customFormat="1" ht="29.25" customHeight="1">
      <c r="A88" s="31" t="str">
        <f>CONCATENATE("Other &amp; Not Known Admissions, All Races: ",$A$1)</f>
        <v>Other &amp; Not Known Admissions, All Races: WEST VIRGINIA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WEST VIRGINIA</v>
      </c>
      <c r="K88" s="31"/>
      <c r="L88" s="31"/>
      <c r="M88" s="31"/>
      <c r="N88" s="31"/>
      <c r="Z88" s="30" t="str">
        <f>CONCATENATE("Total Population, By Race: ",$A$1)</f>
        <v>Total Population, By Race: WEST VIRGINIA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WEST VIRGINIA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96</v>
      </c>
      <c r="B89" s="19" t="s">
        <v>82</v>
      </c>
      <c r="C89" s="19" t="s">
        <v>83</v>
      </c>
      <c r="D89" s="19" t="s">
        <v>99</v>
      </c>
      <c r="E89" s="19" t="s">
        <v>100</v>
      </c>
      <c r="F89" s="19" t="s">
        <v>97</v>
      </c>
      <c r="G89" s="19" t="s">
        <v>98</v>
      </c>
      <c r="H89" s="19" t="s">
        <v>84</v>
      </c>
      <c r="J89" s="20" t="s">
        <v>96</v>
      </c>
      <c r="K89" s="19" t="s">
        <v>82</v>
      </c>
      <c r="L89" s="19" t="s">
        <v>83</v>
      </c>
      <c r="M89" s="19" t="s">
        <v>101</v>
      </c>
      <c r="N89" s="19" t="s">
        <v>84</v>
      </c>
      <c r="Z89" s="20" t="s">
        <v>96</v>
      </c>
      <c r="AA89" s="19" t="s">
        <v>82</v>
      </c>
      <c r="AB89" s="19" t="s">
        <v>83</v>
      </c>
      <c r="AC89" s="19" t="s">
        <v>99</v>
      </c>
      <c r="AD89" s="19" t="s">
        <v>100</v>
      </c>
      <c r="AE89" s="19" t="s">
        <v>97</v>
      </c>
      <c r="AF89" s="19" t="s">
        <v>98</v>
      </c>
      <c r="AG89" s="19" t="s">
        <v>84</v>
      </c>
      <c r="AJ89" s="20" t="s">
        <v>96</v>
      </c>
      <c r="AK89" s="19" t="s">
        <v>82</v>
      </c>
      <c r="AL89" s="19" t="s">
        <v>83</v>
      </c>
      <c r="AM89" s="19" t="s">
        <v>99</v>
      </c>
      <c r="AN89" s="19" t="s">
        <v>100</v>
      </c>
      <c r="AO89" s="19" t="s">
        <v>97</v>
      </c>
      <c r="AP89" s="19" t="s">
        <v>98</v>
      </c>
      <c r="AQ89" s="19" t="s">
        <v>84</v>
      </c>
      <c r="AR89" s="19" t="s">
        <v>101</v>
      </c>
    </row>
    <row r="90" spans="1:44" ht="12.75">
      <c r="A90" s="9">
        <v>1983</v>
      </c>
      <c r="B90">
        <v>1</v>
      </c>
      <c r="C90">
        <v>0</v>
      </c>
      <c r="D90">
        <v>0</v>
      </c>
      <c r="E90">
        <v>0</v>
      </c>
      <c r="F90">
        <v>0</v>
      </c>
      <c r="H90" s="2">
        <f aca="true" t="shared" si="77" ref="H90:H107">SUM(B90:G90)</f>
        <v>1</v>
      </c>
      <c r="J90" s="9">
        <v>1983</v>
      </c>
      <c r="K90" s="2">
        <f>B90</f>
        <v>1</v>
      </c>
      <c r="L90" s="2">
        <f>C90</f>
        <v>0</v>
      </c>
      <c r="M90" s="2">
        <f>N90-K90-L90</f>
        <v>0</v>
      </c>
      <c r="N90" s="2">
        <f>H90</f>
        <v>1</v>
      </c>
      <c r="Z90" s="9">
        <v>1983</v>
      </c>
      <c r="AA90" s="2">
        <f>AA69</f>
        <v>1861961</v>
      </c>
      <c r="AB90" s="2">
        <f aca="true" t="shared" si="78" ref="AB90:AG90">AB69</f>
        <v>63506</v>
      </c>
      <c r="AC90" s="1">
        <f t="shared" si="78"/>
        <v>1791</v>
      </c>
      <c r="AD90" s="1">
        <f t="shared" si="78"/>
        <v>6217</v>
      </c>
      <c r="AE90" s="1">
        <f t="shared" si="78"/>
        <v>11589</v>
      </c>
      <c r="AF90" s="1"/>
      <c r="AG90" s="2">
        <f t="shared" si="78"/>
        <v>1945064</v>
      </c>
      <c r="AJ90" s="9">
        <v>1983</v>
      </c>
      <c r="AK90" s="1">
        <f aca="true" t="shared" si="79" ref="AK90:AO94">(B90/AA90)*100000</f>
        <v>0.05370681770455987</v>
      </c>
      <c r="AL90" s="1">
        <f t="shared" si="79"/>
        <v>0</v>
      </c>
      <c r="AM90" s="1">
        <f t="shared" si="79"/>
        <v>0</v>
      </c>
      <c r="AN90" s="1">
        <f t="shared" si="79"/>
        <v>0</v>
      </c>
      <c r="AO90" s="1">
        <f t="shared" si="79"/>
        <v>0</v>
      </c>
      <c r="AP90" s="1"/>
      <c r="AQ90" s="1">
        <f>(H90/AG90)*100000</f>
        <v>0.05141219003590628</v>
      </c>
      <c r="AR90" s="1">
        <f>(SUM(D90:F90)/SUM(AC90:AE90))*100000</f>
        <v>0</v>
      </c>
    </row>
    <row r="91" spans="1:44" ht="12.75">
      <c r="A91" s="9">
        <v>1984</v>
      </c>
      <c r="B91">
        <v>1</v>
      </c>
      <c r="C91">
        <v>0</v>
      </c>
      <c r="D91">
        <v>0</v>
      </c>
      <c r="E91">
        <v>0</v>
      </c>
      <c r="F91">
        <v>0</v>
      </c>
      <c r="H91" s="2">
        <f t="shared" si="77"/>
        <v>1</v>
      </c>
      <c r="J91" s="9">
        <v>1984</v>
      </c>
      <c r="K91" s="2">
        <f aca="true" t="shared" si="80" ref="K91:K106">B91</f>
        <v>1</v>
      </c>
      <c r="L91" s="2">
        <f aca="true" t="shared" si="81" ref="L91:L106">C91</f>
        <v>0</v>
      </c>
      <c r="M91" s="2">
        <f aca="true" t="shared" si="82" ref="M91:M107">N91-K91-L91</f>
        <v>0</v>
      </c>
      <c r="N91" s="2">
        <f aca="true" t="shared" si="83" ref="N91:N106">H91</f>
        <v>1</v>
      </c>
      <c r="Z91" s="9">
        <v>1984</v>
      </c>
      <c r="AA91" s="2">
        <f aca="true" t="shared" si="84" ref="AA91:AG106">AA70</f>
        <v>1845887</v>
      </c>
      <c r="AB91" s="2">
        <f t="shared" si="84"/>
        <v>62479</v>
      </c>
      <c r="AC91" s="1">
        <f t="shared" si="84"/>
        <v>1855</v>
      </c>
      <c r="AD91" s="1">
        <f t="shared" si="84"/>
        <v>6363</v>
      </c>
      <c r="AE91" s="1">
        <f t="shared" si="84"/>
        <v>11117</v>
      </c>
      <c r="AF91" s="1"/>
      <c r="AG91" s="2">
        <f t="shared" si="84"/>
        <v>1927701</v>
      </c>
      <c r="AJ91" s="9">
        <v>1984</v>
      </c>
      <c r="AK91" s="1">
        <f t="shared" si="79"/>
        <v>0.05417449713877393</v>
      </c>
      <c r="AL91" s="1">
        <f t="shared" si="79"/>
        <v>0</v>
      </c>
      <c r="AM91" s="1">
        <f t="shared" si="79"/>
        <v>0</v>
      </c>
      <c r="AN91" s="1">
        <f t="shared" si="79"/>
        <v>0</v>
      </c>
      <c r="AO91" s="1">
        <f t="shared" si="79"/>
        <v>0</v>
      </c>
      <c r="AP91" s="1"/>
      <c r="AQ91" s="1">
        <f>(H91/AG91)*100000</f>
        <v>0.051875264888071336</v>
      </c>
      <c r="AR91" s="1">
        <f>(SUM(D91:F91)/SUM(AC91:AE91))*100000</f>
        <v>0</v>
      </c>
    </row>
    <row r="92" spans="1:44" ht="12.75">
      <c r="A92" s="9">
        <v>1985</v>
      </c>
      <c r="B92">
        <v>0</v>
      </c>
      <c r="C92">
        <v>0</v>
      </c>
      <c r="D92">
        <v>0</v>
      </c>
      <c r="E92">
        <v>0</v>
      </c>
      <c r="F92">
        <v>0</v>
      </c>
      <c r="H92" s="2">
        <f t="shared" si="77"/>
        <v>0</v>
      </c>
      <c r="J92" s="9">
        <v>1985</v>
      </c>
      <c r="K92" s="2">
        <f t="shared" si="80"/>
        <v>0</v>
      </c>
      <c r="L92" s="2">
        <f t="shared" si="81"/>
        <v>0</v>
      </c>
      <c r="M92" s="2">
        <f t="shared" si="82"/>
        <v>0</v>
      </c>
      <c r="N92" s="2">
        <f t="shared" si="83"/>
        <v>0</v>
      </c>
      <c r="Z92" s="9">
        <v>1985</v>
      </c>
      <c r="AA92" s="2">
        <f t="shared" si="84"/>
        <v>1826444</v>
      </c>
      <c r="AB92" s="2">
        <f t="shared" si="84"/>
        <v>61277</v>
      </c>
      <c r="AC92" s="1">
        <f t="shared" si="84"/>
        <v>1951</v>
      </c>
      <c r="AD92" s="1">
        <f t="shared" si="84"/>
        <v>6541</v>
      </c>
      <c r="AE92" s="1">
        <f t="shared" si="84"/>
        <v>10617</v>
      </c>
      <c r="AF92" s="1"/>
      <c r="AG92" s="2">
        <f t="shared" si="84"/>
        <v>1906830</v>
      </c>
      <c r="AJ92" s="9">
        <v>1985</v>
      </c>
      <c r="AK92" s="1">
        <f t="shared" si="79"/>
        <v>0</v>
      </c>
      <c r="AL92" s="1">
        <f t="shared" si="79"/>
        <v>0</v>
      </c>
      <c r="AM92" s="1">
        <f t="shared" si="79"/>
        <v>0</v>
      </c>
      <c r="AN92" s="1">
        <f t="shared" si="79"/>
        <v>0</v>
      </c>
      <c r="AO92" s="1">
        <f t="shared" si="79"/>
        <v>0</v>
      </c>
      <c r="AP92" s="1"/>
      <c r="AQ92" s="1">
        <f>(H92/AG92)*100000</f>
        <v>0</v>
      </c>
      <c r="AR92" s="1">
        <f>(SUM(D92:F92)/SUM(AC92:AE92))*100000</f>
        <v>0</v>
      </c>
    </row>
    <row r="93" spans="1:44" ht="12.75">
      <c r="A93" s="9">
        <v>1986</v>
      </c>
      <c r="B93">
        <v>0</v>
      </c>
      <c r="C93">
        <v>0</v>
      </c>
      <c r="D93">
        <v>0</v>
      </c>
      <c r="E93">
        <v>0</v>
      </c>
      <c r="F93">
        <v>0</v>
      </c>
      <c r="H93" s="2">
        <f t="shared" si="77"/>
        <v>0</v>
      </c>
      <c r="J93" s="9">
        <v>1986</v>
      </c>
      <c r="K93" s="2">
        <f aca="true" t="shared" si="85" ref="K93:K100">B93</f>
        <v>0</v>
      </c>
      <c r="L93" s="2">
        <f aca="true" t="shared" si="86" ref="L93:L100">C93</f>
        <v>0</v>
      </c>
      <c r="M93" s="2">
        <f aca="true" t="shared" si="87" ref="M93:M100">N93-K93-L93</f>
        <v>0</v>
      </c>
      <c r="N93" s="2">
        <f aca="true" t="shared" si="88" ref="N93:N100">H93</f>
        <v>0</v>
      </c>
      <c r="Z93" s="9">
        <v>1986</v>
      </c>
      <c r="AA93" s="2">
        <f t="shared" si="84"/>
        <v>1803295</v>
      </c>
      <c r="AB93" s="2">
        <f t="shared" si="84"/>
        <v>60202</v>
      </c>
      <c r="AC93" s="1">
        <f t="shared" si="84"/>
        <v>2029</v>
      </c>
      <c r="AD93" s="1">
        <f t="shared" si="84"/>
        <v>6698</v>
      </c>
      <c r="AE93" s="1">
        <f t="shared" si="84"/>
        <v>10132</v>
      </c>
      <c r="AF93" s="1"/>
      <c r="AG93" s="2">
        <f t="shared" si="84"/>
        <v>1882356</v>
      </c>
      <c r="AJ93" s="9">
        <v>1986</v>
      </c>
      <c r="AK93" s="1">
        <f t="shared" si="79"/>
        <v>0</v>
      </c>
      <c r="AL93" s="1">
        <f t="shared" si="79"/>
        <v>0</v>
      </c>
      <c r="AM93" s="1">
        <f t="shared" si="79"/>
        <v>0</v>
      </c>
      <c r="AN93" s="1">
        <f t="shared" si="79"/>
        <v>0</v>
      </c>
      <c r="AO93" s="1">
        <f t="shared" si="79"/>
        <v>0</v>
      </c>
      <c r="AP93" s="1"/>
      <c r="AQ93" s="1">
        <f>(H93/AG93)*100000</f>
        <v>0</v>
      </c>
      <c r="AR93" s="1">
        <f>(SUM(D93:F93)/SUM(AC93:AE93))*100000</f>
        <v>0</v>
      </c>
    </row>
    <row r="94" spans="1:44" ht="12.75">
      <c r="A94" s="9">
        <v>1987</v>
      </c>
      <c r="B94">
        <v>0</v>
      </c>
      <c r="C94">
        <v>0</v>
      </c>
      <c r="D94">
        <v>0</v>
      </c>
      <c r="E94">
        <v>0</v>
      </c>
      <c r="F94">
        <v>0</v>
      </c>
      <c r="H94" s="2">
        <f t="shared" si="77"/>
        <v>0</v>
      </c>
      <c r="J94" s="9">
        <v>1987</v>
      </c>
      <c r="K94" s="2">
        <f t="shared" si="85"/>
        <v>0</v>
      </c>
      <c r="L94" s="2">
        <f t="shared" si="86"/>
        <v>0</v>
      </c>
      <c r="M94" s="2">
        <f t="shared" si="87"/>
        <v>0</v>
      </c>
      <c r="N94" s="2">
        <f t="shared" si="88"/>
        <v>0</v>
      </c>
      <c r="Z94" s="9">
        <v>1987</v>
      </c>
      <c r="AA94" s="2">
        <f t="shared" si="84"/>
        <v>1780030</v>
      </c>
      <c r="AB94" s="2">
        <f t="shared" si="84"/>
        <v>58998</v>
      </c>
      <c r="AC94" s="1">
        <f t="shared" si="84"/>
        <v>2099</v>
      </c>
      <c r="AD94" s="1">
        <f t="shared" si="84"/>
        <v>6787</v>
      </c>
      <c r="AE94" s="1">
        <f t="shared" si="84"/>
        <v>9667</v>
      </c>
      <c r="AF94" s="1"/>
      <c r="AG94" s="2">
        <f t="shared" si="84"/>
        <v>1857581</v>
      </c>
      <c r="AJ94" s="9">
        <v>1987</v>
      </c>
      <c r="AK94" s="1">
        <f t="shared" si="79"/>
        <v>0</v>
      </c>
      <c r="AL94" s="1">
        <f t="shared" si="79"/>
        <v>0</v>
      </c>
      <c r="AM94" s="1">
        <f t="shared" si="79"/>
        <v>0</v>
      </c>
      <c r="AN94" s="1">
        <f t="shared" si="79"/>
        <v>0</v>
      </c>
      <c r="AO94" s="1">
        <f t="shared" si="79"/>
        <v>0</v>
      </c>
      <c r="AP94" s="1"/>
      <c r="AQ94" s="1">
        <f>(H94/AG94)*100000</f>
        <v>0</v>
      </c>
      <c r="AR94" s="1">
        <f>(SUM(D94:F94)/SUM(AC94:AE94))*100000</f>
        <v>0</v>
      </c>
    </row>
    <row r="95" spans="1:44" ht="12.75">
      <c r="A95" s="9">
        <v>1988</v>
      </c>
      <c r="B95">
        <v>2</v>
      </c>
      <c r="C95">
        <v>1</v>
      </c>
      <c r="D95">
        <v>0</v>
      </c>
      <c r="E95">
        <v>0</v>
      </c>
      <c r="F95">
        <v>0</v>
      </c>
      <c r="H95" s="2">
        <f t="shared" si="77"/>
        <v>3</v>
      </c>
      <c r="J95" s="9">
        <v>1988</v>
      </c>
      <c r="K95" s="2">
        <f t="shared" si="85"/>
        <v>2</v>
      </c>
      <c r="L95" s="2">
        <f t="shared" si="86"/>
        <v>1</v>
      </c>
      <c r="M95" s="2">
        <f t="shared" si="87"/>
        <v>0</v>
      </c>
      <c r="N95" s="2">
        <f t="shared" si="88"/>
        <v>3</v>
      </c>
      <c r="Z95" s="9">
        <v>1988</v>
      </c>
      <c r="AA95" s="2">
        <f t="shared" si="84"/>
        <v>1754226</v>
      </c>
      <c r="AB95" s="2">
        <f t="shared" si="84"/>
        <v>57637</v>
      </c>
      <c r="AC95" s="1">
        <f t="shared" si="84"/>
        <v>2193</v>
      </c>
      <c r="AD95" s="1">
        <f t="shared" si="84"/>
        <v>6942</v>
      </c>
      <c r="AE95" s="1">
        <f t="shared" si="84"/>
        <v>9214</v>
      </c>
      <c r="AF95" s="1"/>
      <c r="AG95" s="2">
        <f t="shared" si="84"/>
        <v>1830212</v>
      </c>
      <c r="AJ95" s="9">
        <v>1988</v>
      </c>
      <c r="AK95" s="1">
        <f aca="true" t="shared" si="89" ref="AK95:AK106">(B95/AA95)*100000</f>
        <v>0.11401039546785875</v>
      </c>
      <c r="AL95" s="1">
        <f aca="true" t="shared" si="90" ref="AL95:AL105">(C95/AB95)*100000</f>
        <v>1.734996616756597</v>
      </c>
      <c r="AM95" s="1">
        <f aca="true" t="shared" si="91" ref="AM95:AM105">(D95/AC95)*100000</f>
        <v>0</v>
      </c>
      <c r="AN95" s="1">
        <f aca="true" t="shared" si="92" ref="AN95:AN105">(E95/AD95)*100000</f>
        <v>0</v>
      </c>
      <c r="AO95" s="1">
        <f aca="true" t="shared" si="93" ref="AO95:AO105">(F95/AE95)*100000</f>
        <v>0</v>
      </c>
      <c r="AP95" s="1"/>
      <c r="AQ95" s="1">
        <f aca="true" t="shared" si="94" ref="AQ95:AQ106">(H95/AG95)*100000</f>
        <v>0.16391543711876</v>
      </c>
      <c r="AR95" s="1">
        <f aca="true" t="shared" si="95" ref="AR95:AR106">(SUM(D95:F95)/SUM(AC95:AE95))*100000</f>
        <v>0</v>
      </c>
    </row>
    <row r="96" spans="1:44" ht="12.75">
      <c r="A96" s="9">
        <v>1989</v>
      </c>
      <c r="B96">
        <v>0</v>
      </c>
      <c r="C96">
        <v>0</v>
      </c>
      <c r="D96">
        <v>0</v>
      </c>
      <c r="E96">
        <v>0</v>
      </c>
      <c r="F96">
        <v>0</v>
      </c>
      <c r="H96" s="2">
        <f t="shared" si="77"/>
        <v>0</v>
      </c>
      <c r="J96" s="9">
        <v>1989</v>
      </c>
      <c r="K96" s="2">
        <f t="shared" si="85"/>
        <v>0</v>
      </c>
      <c r="L96" s="2">
        <f t="shared" si="86"/>
        <v>0</v>
      </c>
      <c r="M96" s="2">
        <f t="shared" si="87"/>
        <v>0</v>
      </c>
      <c r="N96" s="2">
        <f t="shared" si="88"/>
        <v>0</v>
      </c>
      <c r="Z96" s="9">
        <v>1989</v>
      </c>
      <c r="AA96" s="2">
        <f t="shared" si="84"/>
        <v>1731811</v>
      </c>
      <c r="AB96" s="2">
        <f t="shared" si="84"/>
        <v>56515</v>
      </c>
      <c r="AC96" s="1">
        <f t="shared" si="84"/>
        <v>2297</v>
      </c>
      <c r="AD96" s="1">
        <f t="shared" si="84"/>
        <v>7142</v>
      </c>
      <c r="AE96" s="1">
        <f t="shared" si="84"/>
        <v>8787</v>
      </c>
      <c r="AF96" s="1"/>
      <c r="AG96" s="2">
        <f t="shared" si="84"/>
        <v>1806552</v>
      </c>
      <c r="AJ96" s="9">
        <v>1989</v>
      </c>
      <c r="AK96" s="1">
        <f aca="true" t="shared" si="96" ref="AK96:AO97">(B96/AA96)*100000</f>
        <v>0</v>
      </c>
      <c r="AL96" s="1">
        <f t="shared" si="96"/>
        <v>0</v>
      </c>
      <c r="AM96" s="1">
        <f t="shared" si="96"/>
        <v>0</v>
      </c>
      <c r="AN96" s="1">
        <f t="shared" si="96"/>
        <v>0</v>
      </c>
      <c r="AO96" s="1">
        <f t="shared" si="96"/>
        <v>0</v>
      </c>
      <c r="AP96" s="1"/>
      <c r="AQ96" s="1">
        <f>(H96/AG96)*100000</f>
        <v>0</v>
      </c>
      <c r="AR96" s="1">
        <f>(SUM(D96:F96)/SUM(AC96:AE96))*100000</f>
        <v>0</v>
      </c>
    </row>
    <row r="97" spans="1:44" ht="12.75">
      <c r="A97" s="9">
        <v>1990</v>
      </c>
      <c r="B97">
        <v>0</v>
      </c>
      <c r="C97">
        <v>0</v>
      </c>
      <c r="D97">
        <v>0</v>
      </c>
      <c r="E97">
        <v>0</v>
      </c>
      <c r="F97">
        <v>0</v>
      </c>
      <c r="H97" s="2">
        <f t="shared" si="77"/>
        <v>0</v>
      </c>
      <c r="J97" s="9">
        <v>1990</v>
      </c>
      <c r="K97" s="2">
        <f t="shared" si="85"/>
        <v>0</v>
      </c>
      <c r="L97" s="2">
        <f t="shared" si="86"/>
        <v>0</v>
      </c>
      <c r="M97" s="2">
        <f t="shared" si="87"/>
        <v>0</v>
      </c>
      <c r="N97" s="2">
        <f t="shared" si="88"/>
        <v>0</v>
      </c>
      <c r="Z97" s="9">
        <v>1990</v>
      </c>
      <c r="AA97" s="2">
        <f t="shared" si="84"/>
        <v>1718197</v>
      </c>
      <c r="AB97" s="2">
        <f t="shared" si="84"/>
        <v>56060</v>
      </c>
      <c r="AC97" s="1">
        <f t="shared" si="84"/>
        <v>2368</v>
      </c>
      <c r="AD97" s="1">
        <f t="shared" si="84"/>
        <v>7332</v>
      </c>
      <c r="AE97" s="1">
        <f t="shared" si="84"/>
        <v>8524</v>
      </c>
      <c r="AF97" s="1"/>
      <c r="AG97" s="2">
        <f t="shared" si="84"/>
        <v>1792481</v>
      </c>
      <c r="AJ97" s="9">
        <v>1990</v>
      </c>
      <c r="AK97" s="1">
        <f t="shared" si="96"/>
        <v>0</v>
      </c>
      <c r="AL97" s="1">
        <f t="shared" si="96"/>
        <v>0</v>
      </c>
      <c r="AM97" s="1">
        <f t="shared" si="96"/>
        <v>0</v>
      </c>
      <c r="AN97" s="1">
        <f t="shared" si="96"/>
        <v>0</v>
      </c>
      <c r="AO97" s="1">
        <f t="shared" si="96"/>
        <v>0</v>
      </c>
      <c r="AP97" s="1"/>
      <c r="AQ97" s="1">
        <f>(H97/AG97)*100000</f>
        <v>0</v>
      </c>
      <c r="AR97" s="1">
        <f>(SUM(D97:F97)/SUM(AC97:AE97))*100000</f>
        <v>0</v>
      </c>
    </row>
    <row r="98" spans="1:44" ht="12.75">
      <c r="A98" s="9">
        <v>1991</v>
      </c>
      <c r="B98">
        <v>1</v>
      </c>
      <c r="C98">
        <v>0</v>
      </c>
      <c r="D98">
        <v>0</v>
      </c>
      <c r="E98">
        <v>0</v>
      </c>
      <c r="F98">
        <v>0</v>
      </c>
      <c r="H98" s="2">
        <f t="shared" si="77"/>
        <v>1</v>
      </c>
      <c r="J98" s="9">
        <v>1991</v>
      </c>
      <c r="K98" s="2">
        <f t="shared" si="85"/>
        <v>1</v>
      </c>
      <c r="L98" s="2">
        <f t="shared" si="86"/>
        <v>0</v>
      </c>
      <c r="M98" s="2">
        <f t="shared" si="87"/>
        <v>0</v>
      </c>
      <c r="N98" s="2">
        <f t="shared" si="88"/>
        <v>1</v>
      </c>
      <c r="Z98" s="9">
        <v>1991</v>
      </c>
      <c r="AA98" s="2">
        <f t="shared" si="84"/>
        <v>1723605</v>
      </c>
      <c r="AB98" s="2">
        <f t="shared" si="84"/>
        <v>55988</v>
      </c>
      <c r="AC98" s="1">
        <f t="shared" si="84"/>
        <v>2484</v>
      </c>
      <c r="AD98" s="1">
        <f t="shared" si="84"/>
        <v>7607</v>
      </c>
      <c r="AE98" s="1">
        <f t="shared" si="84"/>
        <v>8528</v>
      </c>
      <c r="AF98" s="1"/>
      <c r="AG98" s="2">
        <f t="shared" si="84"/>
        <v>1798212</v>
      </c>
      <c r="AJ98" s="9">
        <v>1991</v>
      </c>
      <c r="AK98" s="1">
        <f t="shared" si="89"/>
        <v>0.05801793334319638</v>
      </c>
      <c r="AL98" s="1">
        <f t="shared" si="90"/>
        <v>0</v>
      </c>
      <c r="AM98" s="1">
        <f t="shared" si="91"/>
        <v>0</v>
      </c>
      <c r="AN98" s="1">
        <f t="shared" si="92"/>
        <v>0</v>
      </c>
      <c r="AO98" s="1">
        <f t="shared" si="93"/>
        <v>0</v>
      </c>
      <c r="AP98" s="1"/>
      <c r="AQ98" s="1">
        <f t="shared" si="94"/>
        <v>0.05561079561253067</v>
      </c>
      <c r="AR98" s="1">
        <f t="shared" si="95"/>
        <v>0</v>
      </c>
    </row>
    <row r="99" spans="1:44" ht="12.75">
      <c r="A99" s="9">
        <v>1992</v>
      </c>
      <c r="B99">
        <v>0</v>
      </c>
      <c r="C99">
        <v>0</v>
      </c>
      <c r="D99">
        <v>0</v>
      </c>
      <c r="E99">
        <v>0</v>
      </c>
      <c r="F99">
        <v>0</v>
      </c>
      <c r="H99" s="2">
        <f t="shared" si="77"/>
        <v>0</v>
      </c>
      <c r="J99" s="9">
        <v>1992</v>
      </c>
      <c r="K99" s="2">
        <f t="shared" si="85"/>
        <v>0</v>
      </c>
      <c r="L99" s="2">
        <f t="shared" si="86"/>
        <v>0</v>
      </c>
      <c r="M99" s="2">
        <f t="shared" si="87"/>
        <v>0</v>
      </c>
      <c r="N99" s="2">
        <f t="shared" si="88"/>
        <v>0</v>
      </c>
      <c r="Z99" s="9">
        <v>1992</v>
      </c>
      <c r="AA99" s="2">
        <f t="shared" si="84"/>
        <v>1730206</v>
      </c>
      <c r="AB99" s="2">
        <f t="shared" si="84"/>
        <v>55918</v>
      </c>
      <c r="AC99" s="1">
        <f t="shared" si="84"/>
        <v>2467</v>
      </c>
      <c r="AD99" s="1">
        <f t="shared" si="84"/>
        <v>7920</v>
      </c>
      <c r="AE99" s="1">
        <f t="shared" si="84"/>
        <v>8951</v>
      </c>
      <c r="AF99" s="1"/>
      <c r="AG99" s="2">
        <f t="shared" si="84"/>
        <v>1805462</v>
      </c>
      <c r="AJ99" s="9">
        <v>1992</v>
      </c>
      <c r="AK99" s="1">
        <f t="shared" si="89"/>
        <v>0</v>
      </c>
      <c r="AL99" s="1">
        <f t="shared" si="90"/>
        <v>0</v>
      </c>
      <c r="AM99" s="1">
        <f t="shared" si="91"/>
        <v>0</v>
      </c>
      <c r="AN99" s="1">
        <f t="shared" si="92"/>
        <v>0</v>
      </c>
      <c r="AO99" s="1">
        <f t="shared" si="93"/>
        <v>0</v>
      </c>
      <c r="AP99" s="1"/>
      <c r="AQ99" s="1">
        <f t="shared" si="94"/>
        <v>0</v>
      </c>
      <c r="AR99" s="1">
        <f t="shared" si="95"/>
        <v>0</v>
      </c>
    </row>
    <row r="100" spans="1:44" ht="12.75">
      <c r="A100" s="9">
        <v>1993</v>
      </c>
      <c r="B100">
        <v>0</v>
      </c>
      <c r="C100">
        <v>0</v>
      </c>
      <c r="D100">
        <v>0</v>
      </c>
      <c r="E100">
        <v>0</v>
      </c>
      <c r="F100">
        <v>0</v>
      </c>
      <c r="H100" s="2">
        <f t="shared" si="77"/>
        <v>0</v>
      </c>
      <c r="J100" s="9">
        <v>1993</v>
      </c>
      <c r="K100" s="2">
        <f t="shared" si="85"/>
        <v>0</v>
      </c>
      <c r="L100" s="2">
        <f t="shared" si="86"/>
        <v>0</v>
      </c>
      <c r="M100" s="2">
        <f t="shared" si="87"/>
        <v>0</v>
      </c>
      <c r="N100" s="2">
        <f t="shared" si="88"/>
        <v>0</v>
      </c>
      <c r="Z100" s="9">
        <v>1993</v>
      </c>
      <c r="AA100" s="2">
        <f t="shared" si="84"/>
        <v>1739713</v>
      </c>
      <c r="AB100" s="2">
        <f t="shared" si="84"/>
        <v>56547</v>
      </c>
      <c r="AC100" s="1">
        <f t="shared" si="84"/>
        <v>2541</v>
      </c>
      <c r="AD100" s="1">
        <f t="shared" si="84"/>
        <v>8314</v>
      </c>
      <c r="AE100" s="1">
        <f t="shared" si="84"/>
        <v>9064</v>
      </c>
      <c r="AF100" s="1"/>
      <c r="AG100" s="2">
        <f t="shared" si="84"/>
        <v>1816179</v>
      </c>
      <c r="AJ100" s="9">
        <v>1993</v>
      </c>
      <c r="AK100" s="1">
        <f t="shared" si="89"/>
        <v>0</v>
      </c>
      <c r="AL100" s="1">
        <f t="shared" si="90"/>
        <v>0</v>
      </c>
      <c r="AM100" s="1">
        <f t="shared" si="91"/>
        <v>0</v>
      </c>
      <c r="AN100" s="1">
        <f t="shared" si="92"/>
        <v>0</v>
      </c>
      <c r="AO100" s="1">
        <f t="shared" si="93"/>
        <v>0</v>
      </c>
      <c r="AP100" s="1"/>
      <c r="AQ100" s="1">
        <f t="shared" si="94"/>
        <v>0</v>
      </c>
      <c r="AR100" s="1">
        <f t="shared" si="95"/>
        <v>0</v>
      </c>
    </row>
    <row r="101" spans="1:44" ht="12.75">
      <c r="A101" s="9">
        <v>1994</v>
      </c>
      <c r="B101">
        <v>0</v>
      </c>
      <c r="C101">
        <v>0</v>
      </c>
      <c r="D101">
        <v>1</v>
      </c>
      <c r="E101">
        <v>0</v>
      </c>
      <c r="F101">
        <v>0</v>
      </c>
      <c r="H101" s="2">
        <f t="shared" si="77"/>
        <v>1</v>
      </c>
      <c r="J101" s="9">
        <v>1994</v>
      </c>
      <c r="K101" s="2">
        <f t="shared" si="80"/>
        <v>0</v>
      </c>
      <c r="L101" s="2">
        <f t="shared" si="81"/>
        <v>0</v>
      </c>
      <c r="M101" s="2">
        <f t="shared" si="82"/>
        <v>1</v>
      </c>
      <c r="N101" s="2">
        <f t="shared" si="83"/>
        <v>1</v>
      </c>
      <c r="Z101" s="9">
        <v>1994</v>
      </c>
      <c r="AA101" s="2">
        <f t="shared" si="84"/>
        <v>1741423</v>
      </c>
      <c r="AB101" s="2">
        <f t="shared" si="84"/>
        <v>56878</v>
      </c>
      <c r="AC101" s="1">
        <f t="shared" si="84"/>
        <v>2463</v>
      </c>
      <c r="AD101" s="1">
        <f t="shared" si="84"/>
        <v>8205</v>
      </c>
      <c r="AE101" s="1">
        <f t="shared" si="84"/>
        <v>9521</v>
      </c>
      <c r="AF101" s="1"/>
      <c r="AG101" s="2">
        <f t="shared" si="84"/>
        <v>1818490</v>
      </c>
      <c r="AJ101" s="9">
        <v>1994</v>
      </c>
      <c r="AK101" s="1">
        <f t="shared" si="89"/>
        <v>0</v>
      </c>
      <c r="AL101" s="1">
        <f t="shared" si="90"/>
        <v>0</v>
      </c>
      <c r="AM101" s="1">
        <f t="shared" si="91"/>
        <v>40.600893219650835</v>
      </c>
      <c r="AN101" s="1">
        <f t="shared" si="92"/>
        <v>0</v>
      </c>
      <c r="AO101" s="1">
        <f t="shared" si="93"/>
        <v>0</v>
      </c>
      <c r="AP101" s="1"/>
      <c r="AQ101" s="1">
        <f t="shared" si="94"/>
        <v>0.05499067907989596</v>
      </c>
      <c r="AR101" s="1">
        <f t="shared" si="95"/>
        <v>4.953192332458269</v>
      </c>
    </row>
    <row r="102" spans="1:44" ht="12.75">
      <c r="A102" s="9">
        <v>1995</v>
      </c>
      <c r="B102">
        <v>0</v>
      </c>
      <c r="C102">
        <v>0</v>
      </c>
      <c r="D102">
        <v>0</v>
      </c>
      <c r="E102">
        <v>0</v>
      </c>
      <c r="F102">
        <v>0</v>
      </c>
      <c r="H102" s="2">
        <f t="shared" si="77"/>
        <v>0</v>
      </c>
      <c r="J102" s="9">
        <v>1995</v>
      </c>
      <c r="K102" s="2">
        <f t="shared" si="80"/>
        <v>0</v>
      </c>
      <c r="L102" s="2">
        <f t="shared" si="81"/>
        <v>0</v>
      </c>
      <c r="M102" s="2">
        <f t="shared" si="82"/>
        <v>0</v>
      </c>
      <c r="N102" s="2">
        <f t="shared" si="83"/>
        <v>0</v>
      </c>
      <c r="Z102" s="9">
        <v>1995</v>
      </c>
      <c r="AA102" s="2">
        <f t="shared" si="84"/>
        <v>1743164</v>
      </c>
      <c r="AB102" s="2">
        <f t="shared" si="84"/>
        <v>57154</v>
      </c>
      <c r="AC102" s="1">
        <f t="shared" si="84"/>
        <v>2381</v>
      </c>
      <c r="AD102" s="1">
        <f t="shared" si="84"/>
        <v>8125</v>
      </c>
      <c r="AE102" s="1">
        <f t="shared" si="84"/>
        <v>9736</v>
      </c>
      <c r="AF102" s="1"/>
      <c r="AG102" s="2">
        <f t="shared" si="84"/>
        <v>1820560</v>
      </c>
      <c r="AJ102" s="9">
        <v>1995</v>
      </c>
      <c r="AK102" s="1">
        <f t="shared" si="89"/>
        <v>0</v>
      </c>
      <c r="AL102" s="1">
        <f t="shared" si="90"/>
        <v>0</v>
      </c>
      <c r="AM102" s="1">
        <f t="shared" si="91"/>
        <v>0</v>
      </c>
      <c r="AN102" s="1">
        <f t="shared" si="92"/>
        <v>0</v>
      </c>
      <c r="AO102" s="1">
        <f t="shared" si="93"/>
        <v>0</v>
      </c>
      <c r="AP102" s="1"/>
      <c r="AQ102" s="1">
        <f t="shared" si="94"/>
        <v>0</v>
      </c>
      <c r="AR102" s="1">
        <f t="shared" si="95"/>
        <v>0</v>
      </c>
    </row>
    <row r="103" spans="1:44" ht="12.75">
      <c r="A103" s="9">
        <v>1996</v>
      </c>
      <c r="B103">
        <v>1</v>
      </c>
      <c r="C103">
        <v>0</v>
      </c>
      <c r="D103">
        <v>1</v>
      </c>
      <c r="E103">
        <v>0</v>
      </c>
      <c r="F103">
        <v>0</v>
      </c>
      <c r="H103" s="2">
        <f t="shared" si="77"/>
        <v>2</v>
      </c>
      <c r="J103" s="9">
        <v>1996</v>
      </c>
      <c r="K103" s="2">
        <f t="shared" si="80"/>
        <v>1</v>
      </c>
      <c r="L103" s="2">
        <f t="shared" si="81"/>
        <v>0</v>
      </c>
      <c r="M103" s="2">
        <f t="shared" si="82"/>
        <v>1</v>
      </c>
      <c r="N103" s="2">
        <f t="shared" si="83"/>
        <v>2</v>
      </c>
      <c r="Z103" s="9">
        <v>1996</v>
      </c>
      <c r="AA103" s="2">
        <f t="shared" si="84"/>
        <v>1741304</v>
      </c>
      <c r="AB103" s="2">
        <f t="shared" si="84"/>
        <v>57119</v>
      </c>
      <c r="AC103" s="1">
        <f t="shared" si="84"/>
        <v>2373</v>
      </c>
      <c r="AD103" s="1">
        <f t="shared" si="84"/>
        <v>8255</v>
      </c>
      <c r="AE103" s="1">
        <f t="shared" si="84"/>
        <v>9932</v>
      </c>
      <c r="AF103" s="1"/>
      <c r="AG103" s="2">
        <f t="shared" si="84"/>
        <v>1818983</v>
      </c>
      <c r="AJ103" s="9">
        <v>1996</v>
      </c>
      <c r="AK103" s="1">
        <f t="shared" si="89"/>
        <v>0.05742822620289163</v>
      </c>
      <c r="AL103" s="1">
        <f t="shared" si="90"/>
        <v>0</v>
      </c>
      <c r="AM103" s="1">
        <f t="shared" si="91"/>
        <v>42.14075010535188</v>
      </c>
      <c r="AN103" s="1">
        <f t="shared" si="92"/>
        <v>0</v>
      </c>
      <c r="AO103" s="1">
        <f t="shared" si="93"/>
        <v>0</v>
      </c>
      <c r="AP103" s="1"/>
      <c r="AQ103" s="1">
        <f t="shared" si="94"/>
        <v>0.1099515498495588</v>
      </c>
      <c r="AR103" s="1">
        <f t="shared" si="95"/>
        <v>4.863813229571985</v>
      </c>
    </row>
    <row r="104" spans="1:44" ht="12.75">
      <c r="A104" s="9">
        <v>1997</v>
      </c>
      <c r="B104">
        <v>1</v>
      </c>
      <c r="C104">
        <v>0</v>
      </c>
      <c r="D104">
        <v>0</v>
      </c>
      <c r="E104">
        <v>0</v>
      </c>
      <c r="F104">
        <v>0</v>
      </c>
      <c r="H104" s="2">
        <f t="shared" si="77"/>
        <v>1</v>
      </c>
      <c r="J104" s="9">
        <v>1997</v>
      </c>
      <c r="K104" s="2">
        <f t="shared" si="80"/>
        <v>1</v>
      </c>
      <c r="L104" s="2">
        <f t="shared" si="81"/>
        <v>0</v>
      </c>
      <c r="M104" s="2">
        <f t="shared" si="82"/>
        <v>0</v>
      </c>
      <c r="N104" s="2">
        <f t="shared" si="83"/>
        <v>1</v>
      </c>
      <c r="Z104" s="9">
        <v>1997</v>
      </c>
      <c r="AA104" s="2">
        <f t="shared" si="84"/>
        <v>1737733</v>
      </c>
      <c r="AB104" s="2">
        <f t="shared" si="84"/>
        <v>57048</v>
      </c>
      <c r="AC104" s="1">
        <f t="shared" si="84"/>
        <v>2343</v>
      </c>
      <c r="AD104" s="1">
        <f t="shared" si="84"/>
        <v>8282</v>
      </c>
      <c r="AE104" s="1">
        <f t="shared" si="84"/>
        <v>10182</v>
      </c>
      <c r="AF104" s="1"/>
      <c r="AG104" s="2">
        <f t="shared" si="84"/>
        <v>1815588</v>
      </c>
      <c r="AJ104" s="9">
        <v>1997</v>
      </c>
      <c r="AK104" s="1">
        <f t="shared" si="89"/>
        <v>0.05754623984236934</v>
      </c>
      <c r="AL104" s="1">
        <f t="shared" si="90"/>
        <v>0</v>
      </c>
      <c r="AM104" s="1">
        <f t="shared" si="91"/>
        <v>0</v>
      </c>
      <c r="AN104" s="1">
        <f t="shared" si="92"/>
        <v>0</v>
      </c>
      <c r="AO104" s="1">
        <f t="shared" si="93"/>
        <v>0</v>
      </c>
      <c r="AP104" s="1"/>
      <c r="AQ104" s="1">
        <f t="shared" si="94"/>
        <v>0.05507857509523085</v>
      </c>
      <c r="AR104" s="1">
        <f t="shared" si="95"/>
        <v>0</v>
      </c>
    </row>
    <row r="105" spans="1:44" ht="12.75">
      <c r="A105" s="9">
        <v>1998</v>
      </c>
      <c r="B105">
        <v>0</v>
      </c>
      <c r="C105">
        <v>0</v>
      </c>
      <c r="D105">
        <v>0</v>
      </c>
      <c r="E105">
        <v>0</v>
      </c>
      <c r="F105">
        <v>0</v>
      </c>
      <c r="H105" s="2">
        <f t="shared" si="77"/>
        <v>0</v>
      </c>
      <c r="J105" s="9">
        <v>1998</v>
      </c>
      <c r="K105" s="2">
        <f t="shared" si="80"/>
        <v>0</v>
      </c>
      <c r="L105" s="2">
        <f t="shared" si="81"/>
        <v>0</v>
      </c>
      <c r="M105" s="2">
        <f t="shared" si="82"/>
        <v>0</v>
      </c>
      <c r="N105" s="2">
        <f t="shared" si="83"/>
        <v>0</v>
      </c>
      <c r="Z105" s="9">
        <v>1998</v>
      </c>
      <c r="AA105" s="2">
        <f t="shared" si="84"/>
        <v>1733844</v>
      </c>
      <c r="AB105" s="2">
        <f t="shared" si="84"/>
        <v>56854</v>
      </c>
      <c r="AC105" s="1">
        <f t="shared" si="84"/>
        <v>2394</v>
      </c>
      <c r="AD105" s="1">
        <f t="shared" si="84"/>
        <v>8404</v>
      </c>
      <c r="AE105" s="1">
        <f t="shared" si="84"/>
        <v>10192</v>
      </c>
      <c r="AF105" s="1"/>
      <c r="AG105" s="2">
        <f t="shared" si="84"/>
        <v>1811688</v>
      </c>
      <c r="AJ105" s="9">
        <v>1998</v>
      </c>
      <c r="AK105" s="1">
        <f t="shared" si="89"/>
        <v>0</v>
      </c>
      <c r="AL105" s="1">
        <f t="shared" si="90"/>
        <v>0</v>
      </c>
      <c r="AM105" s="1">
        <f t="shared" si="91"/>
        <v>0</v>
      </c>
      <c r="AN105" s="1">
        <f t="shared" si="92"/>
        <v>0</v>
      </c>
      <c r="AO105" s="1">
        <f t="shared" si="93"/>
        <v>0</v>
      </c>
      <c r="AP105" s="1"/>
      <c r="AQ105" s="1">
        <f t="shared" si="94"/>
        <v>0</v>
      </c>
      <c r="AR105" s="1">
        <f t="shared" si="95"/>
        <v>0</v>
      </c>
    </row>
    <row r="106" spans="1:44" ht="12.75">
      <c r="A106" s="9">
        <v>1999</v>
      </c>
      <c r="B106">
        <v>1</v>
      </c>
      <c r="C106">
        <v>0</v>
      </c>
      <c r="D106">
        <v>0</v>
      </c>
      <c r="E106">
        <v>0</v>
      </c>
      <c r="F106">
        <v>1</v>
      </c>
      <c r="H106" s="2">
        <f t="shared" si="77"/>
        <v>2</v>
      </c>
      <c r="J106" s="9">
        <v>1999</v>
      </c>
      <c r="K106" s="2">
        <f t="shared" si="80"/>
        <v>1</v>
      </c>
      <c r="L106" s="2">
        <f t="shared" si="81"/>
        <v>0</v>
      </c>
      <c r="M106" s="2">
        <f t="shared" si="82"/>
        <v>1</v>
      </c>
      <c r="N106" s="2">
        <f t="shared" si="83"/>
        <v>2</v>
      </c>
      <c r="Z106" s="9">
        <v>1999</v>
      </c>
      <c r="AA106" s="2">
        <f t="shared" si="84"/>
        <v>1730343</v>
      </c>
      <c r="AB106" s="2">
        <f t="shared" si="84"/>
        <v>55549</v>
      </c>
      <c r="AC106" s="1">
        <f t="shared" si="84"/>
        <v>2318</v>
      </c>
      <c r="AD106" s="1">
        <f t="shared" si="84"/>
        <v>8388</v>
      </c>
      <c r="AE106" s="1">
        <f t="shared" si="84"/>
        <v>10330</v>
      </c>
      <c r="AF106" s="1"/>
      <c r="AG106" s="2">
        <f t="shared" si="84"/>
        <v>1806928</v>
      </c>
      <c r="AJ106" s="9">
        <v>1999</v>
      </c>
      <c r="AK106" s="1">
        <f t="shared" si="89"/>
        <v>0.057792010023446215</v>
      </c>
      <c r="AL106" s="1">
        <f>(C106/AB106)*100000</f>
        <v>0</v>
      </c>
      <c r="AM106" s="1">
        <f>(D106/AC106)*100000</f>
        <v>0</v>
      </c>
      <c r="AN106" s="1">
        <f>(E106/AD106)*100000</f>
        <v>0</v>
      </c>
      <c r="AO106" s="1">
        <f>(F106/AE106)*100000</f>
        <v>9.68054211035818</v>
      </c>
      <c r="AP106" s="1"/>
      <c r="AQ106" s="1">
        <f t="shared" si="94"/>
        <v>0.11068509647313009</v>
      </c>
      <c r="AR106" s="1">
        <f t="shared" si="95"/>
        <v>4.753755466818787</v>
      </c>
    </row>
    <row r="107" spans="1:14" s="4" customFormat="1" ht="12.75">
      <c r="A107" s="13" t="s">
        <v>84</v>
      </c>
      <c r="B107" s="21">
        <f aca="true" t="shared" si="97" ref="B107:G107">SUM(B90:B106)</f>
        <v>8</v>
      </c>
      <c r="C107" s="21">
        <f t="shared" si="97"/>
        <v>1</v>
      </c>
      <c r="D107" s="4">
        <f t="shared" si="97"/>
        <v>2</v>
      </c>
      <c r="E107" s="4">
        <f t="shared" si="97"/>
        <v>0</v>
      </c>
      <c r="F107" s="4">
        <f t="shared" si="97"/>
        <v>1</v>
      </c>
      <c r="G107" s="4">
        <f t="shared" si="97"/>
        <v>0</v>
      </c>
      <c r="H107" s="21">
        <f t="shared" si="77"/>
        <v>12</v>
      </c>
      <c r="J107" s="13" t="s">
        <v>84</v>
      </c>
      <c r="K107" s="21">
        <f>B107</f>
        <v>8</v>
      </c>
      <c r="L107" s="21">
        <f>C107</f>
        <v>1</v>
      </c>
      <c r="M107" s="21">
        <f t="shared" si="82"/>
        <v>3</v>
      </c>
      <c r="N107" s="21">
        <f>H107</f>
        <v>12</v>
      </c>
    </row>
    <row r="109" spans="26:33" ht="12.75">
      <c r="Z109" s="30" t="str">
        <f>CONCATENATE("Percent of Total Population, By Race: ",$A$1)</f>
        <v>Percent of Total Population, By Race: WEST VIRGINIA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96</v>
      </c>
      <c r="AA110" s="19" t="s">
        <v>82</v>
      </c>
      <c r="AB110" s="19" t="s">
        <v>83</v>
      </c>
      <c r="AC110" s="19" t="s">
        <v>99</v>
      </c>
      <c r="AD110" s="19" t="s">
        <v>100</v>
      </c>
      <c r="AE110" s="19" t="s">
        <v>97</v>
      </c>
      <c r="AF110" s="19" t="s">
        <v>101</v>
      </c>
      <c r="AG110" s="19" t="s">
        <v>104</v>
      </c>
    </row>
    <row r="111" spans="26:33" ht="12.75">
      <c r="Z111" s="9">
        <v>1983</v>
      </c>
      <c r="AA111" s="2">
        <f aca="true" t="shared" si="98" ref="AA111:AE120">(AA90/$AG90)*100</f>
        <v>95.72749277144608</v>
      </c>
      <c r="AB111" s="2">
        <f t="shared" si="98"/>
        <v>3.264982540420264</v>
      </c>
      <c r="AC111" s="1">
        <f t="shared" si="98"/>
        <v>0.09207923235430814</v>
      </c>
      <c r="AD111" s="1">
        <f t="shared" si="98"/>
        <v>0.3196295854532293</v>
      </c>
      <c r="AE111" s="1">
        <f t="shared" si="98"/>
        <v>0.5958158703261178</v>
      </c>
      <c r="AF111" s="1">
        <f>100-AA111-AB111</f>
        <v>1.007524688133656</v>
      </c>
      <c r="AG111" s="26">
        <f>AB111/AA111</f>
        <v>0.03410705165145779</v>
      </c>
    </row>
    <row r="112" spans="26:33" ht="12.75">
      <c r="Z112" s="9">
        <v>1984</v>
      </c>
      <c r="AA112" s="2">
        <f t="shared" si="98"/>
        <v>95.75587707844733</v>
      </c>
      <c r="AB112" s="2">
        <f t="shared" si="98"/>
        <v>3.241114674941809</v>
      </c>
      <c r="AC112" s="1">
        <f t="shared" si="98"/>
        <v>0.09622861636737233</v>
      </c>
      <c r="AD112" s="1">
        <f t="shared" si="98"/>
        <v>0.3300823104827979</v>
      </c>
      <c r="AE112" s="1">
        <f t="shared" si="98"/>
        <v>0.5766973197606889</v>
      </c>
      <c r="AF112" s="1">
        <f aca="true" t="shared" si="99" ref="AF112:AF127">100-AA112-AB112</f>
        <v>1.003008246610864</v>
      </c>
      <c r="AG112" s="26">
        <f aca="true" t="shared" si="100" ref="AG112:AG127">AB112/AA112</f>
        <v>0.03384768406733457</v>
      </c>
    </row>
    <row r="113" spans="26:33" ht="12.75">
      <c r="Z113" s="9">
        <v>1985</v>
      </c>
      <c r="AA113" s="2">
        <f t="shared" si="98"/>
        <v>95.78431218304726</v>
      </c>
      <c r="AB113" s="2">
        <f t="shared" si="98"/>
        <v>3.213553384412874</v>
      </c>
      <c r="AC113" s="1">
        <f t="shared" si="98"/>
        <v>0.10231640995788822</v>
      </c>
      <c r="AD113" s="1">
        <f t="shared" si="98"/>
        <v>0.343030055117656</v>
      </c>
      <c r="AE113" s="1">
        <f t="shared" si="98"/>
        <v>0.5567879674643256</v>
      </c>
      <c r="AF113" s="1">
        <f t="shared" si="99"/>
        <v>1.0021344325398633</v>
      </c>
      <c r="AG113" s="26">
        <f t="shared" si="100"/>
        <v>0.03354989257814639</v>
      </c>
    </row>
    <row r="114" spans="26:33" ht="12.75">
      <c r="Z114" s="9">
        <v>1986</v>
      </c>
      <c r="AA114" s="2">
        <f t="shared" si="98"/>
        <v>95.7998912001768</v>
      </c>
      <c r="AB114" s="2">
        <f t="shared" si="98"/>
        <v>3.198226052882664</v>
      </c>
      <c r="AC114" s="1">
        <f t="shared" si="98"/>
        <v>0.10779044984051901</v>
      </c>
      <c r="AD114" s="1">
        <f t="shared" si="98"/>
        <v>0.35583067177515837</v>
      </c>
      <c r="AE114" s="1">
        <f t="shared" si="98"/>
        <v>0.5382616253248589</v>
      </c>
      <c r="AF114" s="1">
        <f t="shared" si="99"/>
        <v>1.001882746940534</v>
      </c>
      <c r="AG114" s="26">
        <f t="shared" si="100"/>
        <v>0.03338444347707946</v>
      </c>
    </row>
    <row r="115" spans="26:33" ht="12.75">
      <c r="Z115" s="9">
        <v>1987</v>
      </c>
      <c r="AA115" s="2">
        <f t="shared" si="98"/>
        <v>95.82516186373569</v>
      </c>
      <c r="AB115" s="2">
        <f t="shared" si="98"/>
        <v>3.176066077333909</v>
      </c>
      <c r="AC115" s="1">
        <f t="shared" si="98"/>
        <v>0.11299641846035248</v>
      </c>
      <c r="AD115" s="1">
        <f t="shared" si="98"/>
        <v>0.36536764749424117</v>
      </c>
      <c r="AE115" s="1">
        <f t="shared" si="98"/>
        <v>0.520407992975811</v>
      </c>
      <c r="AF115" s="1">
        <f t="shared" si="99"/>
        <v>0.9987720589304039</v>
      </c>
      <c r="AG115" s="26">
        <f t="shared" si="100"/>
        <v>0.033144385206990895</v>
      </c>
    </row>
    <row r="116" spans="26:33" ht="12.75">
      <c r="Z116" s="9">
        <v>1988</v>
      </c>
      <c r="AA116" s="2">
        <f t="shared" si="98"/>
        <v>95.84824053169797</v>
      </c>
      <c r="AB116" s="2">
        <f t="shared" si="98"/>
        <v>3.149198016404657</v>
      </c>
      <c r="AC116" s="1">
        <f t="shared" si="98"/>
        <v>0.11982218453381356</v>
      </c>
      <c r="AD116" s="1">
        <f t="shared" si="98"/>
        <v>0.3793003214928107</v>
      </c>
      <c r="AE116" s="1">
        <f t="shared" si="98"/>
        <v>0.5034389458707516</v>
      </c>
      <c r="AF116" s="1">
        <f t="shared" si="99"/>
        <v>1.0025614518973751</v>
      </c>
      <c r="AG116" s="26">
        <f t="shared" si="100"/>
        <v>0.032856085817904876</v>
      </c>
    </row>
    <row r="117" spans="26:33" ht="12.75">
      <c r="Z117" s="9">
        <v>1989</v>
      </c>
      <c r="AA117" s="2">
        <f t="shared" si="98"/>
        <v>95.8627816968457</v>
      </c>
      <c r="AB117" s="2">
        <f t="shared" si="98"/>
        <v>3.128335082521843</v>
      </c>
      <c r="AC117" s="1">
        <f t="shared" si="98"/>
        <v>0.1271482913306675</v>
      </c>
      <c r="AD117" s="1">
        <f t="shared" si="98"/>
        <v>0.39533874474689906</v>
      </c>
      <c r="AE117" s="1">
        <f t="shared" si="98"/>
        <v>0.48639618455488687</v>
      </c>
      <c r="AF117" s="1">
        <f t="shared" si="99"/>
        <v>1.0088832206324558</v>
      </c>
      <c r="AG117" s="26">
        <f t="shared" si="100"/>
        <v>0.03263346866372832</v>
      </c>
    </row>
    <row r="118" spans="26:33" ht="12.75">
      <c r="Z118" s="9">
        <v>1990</v>
      </c>
      <c r="AA118" s="2">
        <f t="shared" si="98"/>
        <v>95.85579986621894</v>
      </c>
      <c r="AB118" s="2">
        <f t="shared" si="98"/>
        <v>3.127508743467853</v>
      </c>
      <c r="AC118" s="1">
        <f t="shared" si="98"/>
        <v>0.1321073975121633</v>
      </c>
      <c r="AD118" s="1">
        <f t="shared" si="98"/>
        <v>0.40904199263478946</v>
      </c>
      <c r="AE118" s="1">
        <f t="shared" si="98"/>
        <v>0.47554200016625</v>
      </c>
      <c r="AF118" s="1">
        <f t="shared" si="99"/>
        <v>1.0166913903132024</v>
      </c>
      <c r="AG118" s="26">
        <f t="shared" si="100"/>
        <v>0.032627224934044234</v>
      </c>
    </row>
    <row r="119" spans="26:33" ht="12.75">
      <c r="Z119" s="9">
        <v>1991</v>
      </c>
      <c r="AA119" s="2">
        <f t="shared" si="98"/>
        <v>95.85104537173592</v>
      </c>
      <c r="AB119" s="2">
        <f t="shared" si="98"/>
        <v>3.113537224754367</v>
      </c>
      <c r="AC119" s="1">
        <f t="shared" si="98"/>
        <v>0.13813721630152617</v>
      </c>
      <c r="AD119" s="1">
        <f t="shared" si="98"/>
        <v>0.4230313222245208</v>
      </c>
      <c r="AE119" s="1">
        <f t="shared" si="98"/>
        <v>0.47424886498366153</v>
      </c>
      <c r="AF119" s="1">
        <f t="shared" si="99"/>
        <v>1.0354174035097117</v>
      </c>
      <c r="AG119" s="26">
        <f t="shared" si="100"/>
        <v>0.03248308052018879</v>
      </c>
    </row>
    <row r="120" spans="26:33" ht="12.75">
      <c r="Z120" s="9">
        <v>1992</v>
      </c>
      <c r="AA120" s="2">
        <f t="shared" si="98"/>
        <v>95.83175940562582</v>
      </c>
      <c r="AB120" s="2">
        <f t="shared" si="98"/>
        <v>3.097157403478999</v>
      </c>
      <c r="AC120" s="1">
        <f t="shared" si="98"/>
        <v>0.1366409262559943</v>
      </c>
      <c r="AD120" s="1">
        <f t="shared" si="98"/>
        <v>0.43866888364307866</v>
      </c>
      <c r="AE120" s="1">
        <f t="shared" si="98"/>
        <v>0.4957733809961107</v>
      </c>
      <c r="AF120" s="1">
        <f t="shared" si="99"/>
        <v>1.071083190895184</v>
      </c>
      <c r="AG120" s="26">
        <f t="shared" si="100"/>
        <v>0.03231869499932378</v>
      </c>
    </row>
    <row r="121" spans="26:33" ht="12.75">
      <c r="Z121" s="9">
        <v>1993</v>
      </c>
      <c r="AA121" s="2">
        <f aca="true" t="shared" si="101" ref="AA121:AE127">(AA100/$AG100)*100</f>
        <v>95.78973217948231</v>
      </c>
      <c r="AB121" s="2">
        <f t="shared" si="101"/>
        <v>3.113514692109093</v>
      </c>
      <c r="AC121" s="1">
        <f t="shared" si="101"/>
        <v>0.13990911688770766</v>
      </c>
      <c r="AD121" s="1">
        <f t="shared" si="101"/>
        <v>0.4577742612374662</v>
      </c>
      <c r="AE121" s="1">
        <f t="shared" si="101"/>
        <v>0.4990697502834247</v>
      </c>
      <c r="AF121" s="1">
        <f t="shared" si="99"/>
        <v>1.0967531284085927</v>
      </c>
      <c r="AG121" s="26">
        <f t="shared" si="100"/>
        <v>0.032503637094164387</v>
      </c>
    </row>
    <row r="122" spans="26:33" ht="12.75">
      <c r="Z122" s="9">
        <v>1994</v>
      </c>
      <c r="AA122" s="2">
        <f t="shared" si="101"/>
        <v>95.76203333534966</v>
      </c>
      <c r="AB122" s="2">
        <f t="shared" si="101"/>
        <v>3.1277598447063224</v>
      </c>
      <c r="AC122" s="1">
        <f t="shared" si="101"/>
        <v>0.13544204257378373</v>
      </c>
      <c r="AD122" s="1">
        <f t="shared" si="101"/>
        <v>0.4511985218505463</v>
      </c>
      <c r="AE122" s="1">
        <f t="shared" si="101"/>
        <v>0.5235662555196894</v>
      </c>
      <c r="AF122" s="1">
        <f t="shared" si="99"/>
        <v>1.1102068199440214</v>
      </c>
      <c r="AG122" s="26">
        <f t="shared" si="100"/>
        <v>0.03266179440606906</v>
      </c>
    </row>
    <row r="123" spans="26:33" ht="12.75">
      <c r="Z123" s="9">
        <v>1995</v>
      </c>
      <c r="AA123" s="2">
        <f t="shared" si="101"/>
        <v>95.74878059498177</v>
      </c>
      <c r="AB123" s="2">
        <f t="shared" si="101"/>
        <v>3.1393637122643585</v>
      </c>
      <c r="AC123" s="1">
        <f t="shared" si="101"/>
        <v>0.1307839346135255</v>
      </c>
      <c r="AD123" s="1">
        <f t="shared" si="101"/>
        <v>0.4462912510436349</v>
      </c>
      <c r="AE123" s="1">
        <f t="shared" si="101"/>
        <v>0.5347805070967174</v>
      </c>
      <c r="AF123" s="1">
        <f t="shared" si="99"/>
        <v>1.1118556927538745</v>
      </c>
      <c r="AG123" s="26">
        <f t="shared" si="100"/>
        <v>0.03278750593747921</v>
      </c>
    </row>
    <row r="124" spans="26:33" ht="12.75">
      <c r="Z124" s="9">
        <v>1996</v>
      </c>
      <c r="AA124" s="2">
        <f t="shared" si="101"/>
        <v>95.72953677961806</v>
      </c>
      <c r="AB124" s="2">
        <f t="shared" si="101"/>
        <v>3.1401612879284744</v>
      </c>
      <c r="AC124" s="1">
        <f t="shared" si="101"/>
        <v>0.1304575138965015</v>
      </c>
      <c r="AD124" s="1">
        <f t="shared" si="101"/>
        <v>0.45382502200405395</v>
      </c>
      <c r="AE124" s="1">
        <f t="shared" si="101"/>
        <v>0.546019396552909</v>
      </c>
      <c r="AF124" s="1">
        <f t="shared" si="99"/>
        <v>1.130301932453467</v>
      </c>
      <c r="AG124" s="26">
        <f t="shared" si="100"/>
        <v>0.03280242852482967</v>
      </c>
    </row>
    <row r="125" spans="26:33" ht="12.75">
      <c r="Z125" s="9">
        <v>1997</v>
      </c>
      <c r="AA125" s="2">
        <f t="shared" si="101"/>
        <v>95.7118575359608</v>
      </c>
      <c r="AB125" s="2">
        <f t="shared" si="101"/>
        <v>3.14212255203273</v>
      </c>
      <c r="AC125" s="1">
        <f t="shared" si="101"/>
        <v>0.1290491014481259</v>
      </c>
      <c r="AD125" s="1">
        <f t="shared" si="101"/>
        <v>0.45616075893870195</v>
      </c>
      <c r="AE125" s="1">
        <f t="shared" si="101"/>
        <v>0.5608100516196406</v>
      </c>
      <c r="AF125" s="1">
        <f t="shared" si="99"/>
        <v>1.1460199120064671</v>
      </c>
      <c r="AG125" s="26">
        <f t="shared" si="100"/>
        <v>0.03282897890527486</v>
      </c>
    </row>
    <row r="126" spans="26:33" ht="12.75">
      <c r="Z126" s="9">
        <v>1998</v>
      </c>
      <c r="AA126" s="2">
        <f t="shared" si="101"/>
        <v>95.70323366937353</v>
      </c>
      <c r="AB126" s="2">
        <f t="shared" si="101"/>
        <v>3.1381783176794236</v>
      </c>
      <c r="AC126" s="1">
        <f t="shared" si="101"/>
        <v>0.13214195821797128</v>
      </c>
      <c r="AD126" s="1">
        <f t="shared" si="101"/>
        <v>0.4638767823157188</v>
      </c>
      <c r="AE126" s="1">
        <f t="shared" si="101"/>
        <v>0.5625692724133515</v>
      </c>
      <c r="AF126" s="1">
        <f t="shared" si="99"/>
        <v>1.1585880129470447</v>
      </c>
      <c r="AG126" s="26">
        <f t="shared" si="100"/>
        <v>0.03279072396363225</v>
      </c>
    </row>
    <row r="127" spans="26:33" ht="12.75">
      <c r="Z127" s="9">
        <v>1999</v>
      </c>
      <c r="AA127" s="2">
        <f t="shared" si="101"/>
        <v>95.76159094330266</v>
      </c>
      <c r="AB127" s="2">
        <f t="shared" si="101"/>
        <v>3.0742232119929516</v>
      </c>
      <c r="AC127" s="1">
        <f t="shared" si="101"/>
        <v>0.1282840268123578</v>
      </c>
      <c r="AD127" s="1">
        <f t="shared" si="101"/>
        <v>0.46421329460830757</v>
      </c>
      <c r="AE127" s="1">
        <f t="shared" si="101"/>
        <v>0.5716885232837169</v>
      </c>
      <c r="AF127" s="1">
        <f t="shared" si="99"/>
        <v>1.164185844704384</v>
      </c>
      <c r="AG127" s="26">
        <f t="shared" si="100"/>
        <v>0.032102883647924144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73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31</v>
      </c>
    </row>
    <row r="2" spans="1:14" ht="28.5" customHeight="1">
      <c r="A2" s="31" t="str">
        <f>CONCATENATE("New Admissions for Violent Offenses, BW Only: ",$A$1)</f>
        <v>New Admissions for Violent Offenses, BW Only: WEST VIRGINIA</v>
      </c>
      <c r="B2" s="31"/>
      <c r="C2" s="31"/>
      <c r="D2" s="31"/>
      <c r="F2" s="31" t="str">
        <f>CONCATENATE("Total Population, BW Only: ",$A$1)</f>
        <v>Total Population, BW Only: WEST VIRGINIA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WEST VIRGINIA</v>
      </c>
      <c r="L2" s="31"/>
      <c r="M2" s="31"/>
      <c r="N2" s="31"/>
    </row>
    <row r="3" spans="1:14" ht="12.75">
      <c r="A3" s="24" t="s">
        <v>96</v>
      </c>
      <c r="B3" s="25" t="s">
        <v>82</v>
      </c>
      <c r="C3" s="25" t="s">
        <v>83</v>
      </c>
      <c r="D3" s="25" t="s">
        <v>84</v>
      </c>
      <c r="F3" s="24" t="s">
        <v>96</v>
      </c>
      <c r="G3" s="25" t="s">
        <v>82</v>
      </c>
      <c r="H3" s="25" t="s">
        <v>83</v>
      </c>
      <c r="I3" s="25" t="s">
        <v>84</v>
      </c>
      <c r="K3" s="24" t="s">
        <v>96</v>
      </c>
      <c r="L3" s="25" t="s">
        <v>82</v>
      </c>
      <c r="M3" s="25" t="s">
        <v>83</v>
      </c>
      <c r="N3" s="25" t="s">
        <v>84</v>
      </c>
    </row>
    <row r="4" spans="1:19" ht="12.75">
      <c r="A4" s="9">
        <v>1983</v>
      </c>
      <c r="B4">
        <v>68</v>
      </c>
      <c r="C4">
        <v>7</v>
      </c>
      <c r="D4">
        <v>75</v>
      </c>
      <c r="F4" s="9">
        <v>1983</v>
      </c>
      <c r="G4">
        <v>1861961</v>
      </c>
      <c r="H4">
        <v>63506</v>
      </c>
      <c r="I4" s="1">
        <f>G4+H4</f>
        <v>1925467</v>
      </c>
      <c r="J4" s="1"/>
      <c r="K4" s="9">
        <f>F4</f>
        <v>1983</v>
      </c>
      <c r="L4" s="1">
        <f aca="true" t="shared" si="0" ref="L4:N7">(B4/G4)*100000</f>
        <v>3.652063603910071</v>
      </c>
      <c r="M4" s="1">
        <f t="shared" si="0"/>
        <v>11.022580543570687</v>
      </c>
      <c r="N4" s="1">
        <f t="shared" si="0"/>
        <v>3.895158940662187</v>
      </c>
      <c r="P4" s="6"/>
      <c r="Q4" s="6"/>
      <c r="R4" s="6"/>
      <c r="S4" s="6"/>
    </row>
    <row r="5" spans="1:19" ht="12.75">
      <c r="A5" s="9">
        <v>1984</v>
      </c>
      <c r="B5">
        <v>120</v>
      </c>
      <c r="C5">
        <v>18</v>
      </c>
      <c r="D5">
        <v>138</v>
      </c>
      <c r="F5" s="9">
        <v>1984</v>
      </c>
      <c r="G5">
        <v>1845887</v>
      </c>
      <c r="H5">
        <v>62479</v>
      </c>
      <c r="I5" s="1">
        <f aca="true" t="shared" si="1" ref="I5:I20">G5+H5</f>
        <v>1908366</v>
      </c>
      <c r="K5" s="9">
        <f aca="true" t="shared" si="2" ref="K5:K20">F5</f>
        <v>1984</v>
      </c>
      <c r="L5" s="1">
        <f t="shared" si="0"/>
        <v>6.500939656652872</v>
      </c>
      <c r="M5" s="1">
        <f t="shared" si="0"/>
        <v>28.80968005249764</v>
      </c>
      <c r="N5" s="1">
        <f t="shared" si="0"/>
        <v>7.231317263040737</v>
      </c>
      <c r="P5" s="6"/>
      <c r="Q5" s="6"/>
      <c r="R5" s="6"/>
      <c r="S5" s="6"/>
    </row>
    <row r="6" spans="1:19" ht="12.75">
      <c r="A6" s="9">
        <v>1985</v>
      </c>
      <c r="B6">
        <v>153</v>
      </c>
      <c r="C6">
        <v>18</v>
      </c>
      <c r="D6">
        <v>171</v>
      </c>
      <c r="F6" s="9">
        <v>1985</v>
      </c>
      <c r="G6">
        <v>1826444</v>
      </c>
      <c r="H6">
        <v>61277</v>
      </c>
      <c r="I6" s="1">
        <f t="shared" si="1"/>
        <v>1887721</v>
      </c>
      <c r="K6" s="9">
        <f t="shared" si="2"/>
        <v>1985</v>
      </c>
      <c r="L6" s="1">
        <f t="shared" si="0"/>
        <v>8.376933538613832</v>
      </c>
      <c r="M6" s="1">
        <f t="shared" si="0"/>
        <v>29.37480620787571</v>
      </c>
      <c r="N6" s="1">
        <f t="shared" si="0"/>
        <v>9.058542019715837</v>
      </c>
      <c r="P6" s="6"/>
      <c r="Q6" s="6"/>
      <c r="R6" s="6"/>
      <c r="S6" s="6"/>
    </row>
    <row r="7" spans="1:19" ht="12.75">
      <c r="A7" s="9">
        <v>1986</v>
      </c>
      <c r="B7">
        <v>112</v>
      </c>
      <c r="C7">
        <v>12</v>
      </c>
      <c r="D7">
        <v>124</v>
      </c>
      <c r="F7" s="9">
        <v>1986</v>
      </c>
      <c r="G7">
        <v>1803295</v>
      </c>
      <c r="H7">
        <v>60202</v>
      </c>
      <c r="I7" s="1">
        <f t="shared" si="1"/>
        <v>1863497</v>
      </c>
      <c r="K7" s="9">
        <f t="shared" si="2"/>
        <v>1986</v>
      </c>
      <c r="L7" s="1">
        <f t="shared" si="0"/>
        <v>6.210852910921397</v>
      </c>
      <c r="M7" s="1">
        <f t="shared" si="0"/>
        <v>19.9328925949304</v>
      </c>
      <c r="N7" s="1">
        <f t="shared" si="0"/>
        <v>6.654156137627267</v>
      </c>
      <c r="P7" s="6"/>
      <c r="Q7" s="6"/>
      <c r="R7" s="6"/>
      <c r="S7" s="6"/>
    </row>
    <row r="8" spans="1:19" ht="12.75">
      <c r="A8" s="9">
        <v>1987</v>
      </c>
      <c r="B8">
        <v>144</v>
      </c>
      <c r="C8">
        <v>17</v>
      </c>
      <c r="D8">
        <v>161</v>
      </c>
      <c r="F8" s="9">
        <v>1987</v>
      </c>
      <c r="G8">
        <v>1780030</v>
      </c>
      <c r="H8">
        <v>58998</v>
      </c>
      <c r="I8" s="1">
        <f t="shared" si="1"/>
        <v>1839028</v>
      </c>
      <c r="K8" s="9">
        <f t="shared" si="2"/>
        <v>1987</v>
      </c>
      <c r="L8" s="1">
        <f aca="true" t="shared" si="3" ref="L8:L20">(B8/G8)*100000</f>
        <v>8.089751296326465</v>
      </c>
      <c r="M8" s="1">
        <f aca="true" t="shared" si="4" ref="M8:N19">(C8/H8)*100000</f>
        <v>28.814536085969017</v>
      </c>
      <c r="N8" s="1">
        <f t="shared" si="4"/>
        <v>8.754624725670299</v>
      </c>
      <c r="P8" s="6"/>
      <c r="Q8" s="6"/>
      <c r="R8" s="6"/>
      <c r="S8" s="6"/>
    </row>
    <row r="9" spans="1:19" ht="12.75">
      <c r="A9" s="9">
        <v>1988</v>
      </c>
      <c r="B9">
        <v>144</v>
      </c>
      <c r="C9">
        <v>18</v>
      </c>
      <c r="D9">
        <v>162</v>
      </c>
      <c r="F9" s="9">
        <v>1988</v>
      </c>
      <c r="G9" s="2">
        <v>1754226</v>
      </c>
      <c r="H9" s="2">
        <v>57637</v>
      </c>
      <c r="I9" s="1">
        <f t="shared" si="1"/>
        <v>1811863</v>
      </c>
      <c r="K9" s="9">
        <f t="shared" si="2"/>
        <v>1988</v>
      </c>
      <c r="L9" s="1">
        <f t="shared" si="3"/>
        <v>8.20874847368583</v>
      </c>
      <c r="M9" s="1">
        <f t="shared" si="4"/>
        <v>31.22993910161875</v>
      </c>
      <c r="N9" s="1">
        <f t="shared" si="4"/>
        <v>8.94107335929924</v>
      </c>
      <c r="P9" s="6"/>
      <c r="Q9" s="6"/>
      <c r="R9" s="6"/>
      <c r="S9" s="6"/>
    </row>
    <row r="10" spans="1:19" ht="12.75">
      <c r="A10" s="9">
        <v>1989</v>
      </c>
      <c r="B10">
        <v>178</v>
      </c>
      <c r="C10">
        <v>23</v>
      </c>
      <c r="D10">
        <v>201</v>
      </c>
      <c r="F10" s="9">
        <v>1989</v>
      </c>
      <c r="G10">
        <v>1731811</v>
      </c>
      <c r="H10">
        <v>56515</v>
      </c>
      <c r="I10" s="1">
        <f t="shared" si="1"/>
        <v>1788326</v>
      </c>
      <c r="K10" s="9">
        <f t="shared" si="2"/>
        <v>1989</v>
      </c>
      <c r="L10" s="1">
        <f t="shared" si="3"/>
        <v>10.278257846843564</v>
      </c>
      <c r="M10" s="1">
        <f t="shared" si="4"/>
        <v>40.697160046005486</v>
      </c>
      <c r="N10" s="1">
        <f t="shared" si="4"/>
        <v>11.239561466980852</v>
      </c>
      <c r="P10" s="6"/>
      <c r="Q10" s="6"/>
      <c r="R10" s="6"/>
      <c r="S10" s="6"/>
    </row>
    <row r="11" spans="1:19" ht="12.75">
      <c r="A11" s="9">
        <v>1990</v>
      </c>
      <c r="B11">
        <v>137</v>
      </c>
      <c r="C11">
        <v>20</v>
      </c>
      <c r="D11">
        <v>157</v>
      </c>
      <c r="F11" s="9">
        <v>1990</v>
      </c>
      <c r="G11">
        <v>1718197</v>
      </c>
      <c r="H11">
        <v>56060</v>
      </c>
      <c r="I11" s="1">
        <f t="shared" si="1"/>
        <v>1774257</v>
      </c>
      <c r="K11" s="9">
        <f t="shared" si="2"/>
        <v>1990</v>
      </c>
      <c r="L11" s="1">
        <f t="shared" si="3"/>
        <v>7.973474520092865</v>
      </c>
      <c r="M11" s="1">
        <f t="shared" si="4"/>
        <v>35.67606136282554</v>
      </c>
      <c r="N11" s="1">
        <f t="shared" si="4"/>
        <v>8.848774444739403</v>
      </c>
      <c r="P11" s="6"/>
      <c r="Q11" s="6"/>
      <c r="R11" s="6"/>
      <c r="S11" s="6"/>
    </row>
    <row r="12" spans="1:19" ht="12.75">
      <c r="A12" s="9">
        <v>1991</v>
      </c>
      <c r="B12">
        <v>110</v>
      </c>
      <c r="C12">
        <v>28</v>
      </c>
      <c r="D12">
        <v>138</v>
      </c>
      <c r="F12" s="9">
        <v>1991</v>
      </c>
      <c r="G12">
        <v>1723605</v>
      </c>
      <c r="H12">
        <v>55988</v>
      </c>
      <c r="I12" s="1">
        <f t="shared" si="1"/>
        <v>1779593</v>
      </c>
      <c r="K12" s="9">
        <f t="shared" si="2"/>
        <v>1991</v>
      </c>
      <c r="L12" s="1">
        <f t="shared" si="3"/>
        <v>6.381972667751602</v>
      </c>
      <c r="M12" s="1">
        <f t="shared" si="4"/>
        <v>50.01071658212474</v>
      </c>
      <c r="N12" s="1">
        <f t="shared" si="4"/>
        <v>7.754582087027764</v>
      </c>
      <c r="P12" s="6"/>
      <c r="Q12" s="6"/>
      <c r="R12" s="6"/>
      <c r="S12" s="6"/>
    </row>
    <row r="13" spans="1:19" ht="12.75">
      <c r="A13" s="9">
        <v>1992</v>
      </c>
      <c r="B13">
        <v>137</v>
      </c>
      <c r="C13">
        <v>28</v>
      </c>
      <c r="D13">
        <v>165</v>
      </c>
      <c r="F13" s="9">
        <v>1992</v>
      </c>
      <c r="G13">
        <v>1730206</v>
      </c>
      <c r="H13">
        <v>55918</v>
      </c>
      <c r="I13" s="1">
        <f t="shared" si="1"/>
        <v>1786124</v>
      </c>
      <c r="K13" s="9">
        <f t="shared" si="2"/>
        <v>1992</v>
      </c>
      <c r="L13" s="1">
        <f t="shared" si="3"/>
        <v>7.91813229176179</v>
      </c>
      <c r="M13" s="1">
        <f t="shared" si="4"/>
        <v>50.07332164955828</v>
      </c>
      <c r="N13" s="1">
        <f t="shared" si="4"/>
        <v>9.237880460707096</v>
      </c>
      <c r="P13" s="6"/>
      <c r="Q13" s="6"/>
      <c r="R13" s="6"/>
      <c r="S13" s="6"/>
    </row>
    <row r="14" spans="1:19" ht="12.75">
      <c r="A14" s="9">
        <v>1993</v>
      </c>
      <c r="B14">
        <v>195</v>
      </c>
      <c r="C14">
        <v>26</v>
      </c>
      <c r="D14">
        <v>221</v>
      </c>
      <c r="F14" s="9">
        <v>1993</v>
      </c>
      <c r="G14">
        <v>1739713</v>
      </c>
      <c r="H14">
        <v>56547</v>
      </c>
      <c r="I14" s="1">
        <f t="shared" si="1"/>
        <v>1796260</v>
      </c>
      <c r="K14" s="9">
        <f t="shared" si="2"/>
        <v>1993</v>
      </c>
      <c r="L14" s="1">
        <f t="shared" si="3"/>
        <v>11.208745350526208</v>
      </c>
      <c r="M14" s="1">
        <f t="shared" si="4"/>
        <v>45.979450722407904</v>
      </c>
      <c r="N14" s="1">
        <f t="shared" si="4"/>
        <v>12.303341387104316</v>
      </c>
      <c r="P14" s="6"/>
      <c r="Q14" s="6"/>
      <c r="R14" s="6"/>
      <c r="S14" s="6"/>
    </row>
    <row r="15" spans="1:19" ht="12.75">
      <c r="A15" s="9">
        <v>1994</v>
      </c>
      <c r="B15">
        <v>193</v>
      </c>
      <c r="C15">
        <v>25</v>
      </c>
      <c r="D15">
        <v>218</v>
      </c>
      <c r="F15" s="9">
        <v>1994</v>
      </c>
      <c r="G15">
        <v>1741423</v>
      </c>
      <c r="H15">
        <v>56878</v>
      </c>
      <c r="I15" s="1">
        <f t="shared" si="1"/>
        <v>1798301</v>
      </c>
      <c r="K15" s="9">
        <f t="shared" si="2"/>
        <v>1994</v>
      </c>
      <c r="L15" s="1">
        <f t="shared" si="3"/>
        <v>11.082890256990979</v>
      </c>
      <c r="M15" s="1">
        <f t="shared" si="4"/>
        <v>43.953725517774885</v>
      </c>
      <c r="N15" s="1">
        <f t="shared" si="4"/>
        <v>12.12255345462189</v>
      </c>
      <c r="P15" s="6"/>
      <c r="Q15" s="6"/>
      <c r="R15" s="6"/>
      <c r="S15" s="6"/>
    </row>
    <row r="16" spans="1:19" ht="12.75">
      <c r="A16" s="9">
        <v>1995</v>
      </c>
      <c r="B16">
        <v>292</v>
      </c>
      <c r="C16">
        <v>40</v>
      </c>
      <c r="D16">
        <v>332</v>
      </c>
      <c r="F16" s="9">
        <v>1995</v>
      </c>
      <c r="G16">
        <v>1743164</v>
      </c>
      <c r="H16">
        <v>57154</v>
      </c>
      <c r="I16" s="1">
        <f t="shared" si="1"/>
        <v>1800318</v>
      </c>
      <c r="K16" s="9">
        <f t="shared" si="2"/>
        <v>1995</v>
      </c>
      <c r="L16" s="1">
        <f t="shared" si="3"/>
        <v>16.751149059985178</v>
      </c>
      <c r="M16" s="1">
        <f t="shared" si="4"/>
        <v>69.98635266123107</v>
      </c>
      <c r="N16" s="1">
        <f t="shared" si="4"/>
        <v>18.441186501495846</v>
      </c>
      <c r="P16" s="6"/>
      <c r="Q16" s="6"/>
      <c r="R16" s="6"/>
      <c r="S16" s="6"/>
    </row>
    <row r="17" spans="1:19" ht="12.75">
      <c r="A17" s="9">
        <v>1996</v>
      </c>
      <c r="B17">
        <v>187</v>
      </c>
      <c r="C17">
        <v>22</v>
      </c>
      <c r="D17">
        <v>209</v>
      </c>
      <c r="F17" s="9">
        <v>1996</v>
      </c>
      <c r="G17">
        <v>1741304</v>
      </c>
      <c r="H17">
        <v>57119</v>
      </c>
      <c r="I17" s="1">
        <f t="shared" si="1"/>
        <v>1798423</v>
      </c>
      <c r="K17" s="9">
        <f t="shared" si="2"/>
        <v>1996</v>
      </c>
      <c r="L17" s="1">
        <f t="shared" si="3"/>
        <v>10.739078299940733</v>
      </c>
      <c r="M17" s="1">
        <f t="shared" si="4"/>
        <v>38.51608046359355</v>
      </c>
      <c r="N17" s="1">
        <f t="shared" si="4"/>
        <v>11.621292654731395</v>
      </c>
      <c r="P17" s="6"/>
      <c r="Q17" s="6"/>
      <c r="R17" s="6"/>
      <c r="S17" s="6"/>
    </row>
    <row r="18" spans="1:19" ht="12.75">
      <c r="A18" s="9">
        <v>1997</v>
      </c>
      <c r="B18">
        <v>125</v>
      </c>
      <c r="C18">
        <v>21</v>
      </c>
      <c r="D18">
        <v>146</v>
      </c>
      <c r="F18" s="9">
        <v>1997</v>
      </c>
      <c r="G18">
        <v>1737733</v>
      </c>
      <c r="H18">
        <v>57048</v>
      </c>
      <c r="I18" s="1">
        <f t="shared" si="1"/>
        <v>1794781</v>
      </c>
      <c r="K18" s="9">
        <f t="shared" si="2"/>
        <v>1997</v>
      </c>
      <c r="L18" s="1">
        <f t="shared" si="3"/>
        <v>7.193279980296168</v>
      </c>
      <c r="M18" s="1">
        <f t="shared" si="4"/>
        <v>36.8111064366849</v>
      </c>
      <c r="N18" s="1">
        <f t="shared" si="4"/>
        <v>8.13469721375477</v>
      </c>
      <c r="P18" s="6"/>
      <c r="Q18" s="6"/>
      <c r="R18" s="6"/>
      <c r="S18" s="6"/>
    </row>
    <row r="19" spans="1:19" ht="12.75">
      <c r="A19" s="9">
        <v>1998</v>
      </c>
      <c r="B19">
        <v>255</v>
      </c>
      <c r="C19">
        <v>58</v>
      </c>
      <c r="D19">
        <v>313</v>
      </c>
      <c r="F19" s="9">
        <v>1998</v>
      </c>
      <c r="G19">
        <v>1733844</v>
      </c>
      <c r="H19">
        <v>56854</v>
      </c>
      <c r="I19" s="1">
        <f t="shared" si="1"/>
        <v>1790698</v>
      </c>
      <c r="K19" s="9">
        <f t="shared" si="2"/>
        <v>1998</v>
      </c>
      <c r="L19" s="1">
        <f t="shared" si="3"/>
        <v>14.70720549253566</v>
      </c>
      <c r="M19" s="1">
        <f t="shared" si="4"/>
        <v>102.01568930945932</v>
      </c>
      <c r="N19" s="1">
        <f t="shared" si="4"/>
        <v>17.479217601181215</v>
      </c>
      <c r="P19" s="6"/>
      <c r="Q19" s="6"/>
      <c r="R19" s="6"/>
      <c r="S19" s="6"/>
    </row>
    <row r="20" spans="1:14" ht="12.75">
      <c r="A20" s="9">
        <v>1999</v>
      </c>
      <c r="B20">
        <v>231</v>
      </c>
      <c r="C20">
        <v>36</v>
      </c>
      <c r="D20">
        <v>267</v>
      </c>
      <c r="F20" s="9">
        <v>1999</v>
      </c>
      <c r="G20">
        <v>1730343</v>
      </c>
      <c r="H20">
        <v>55549</v>
      </c>
      <c r="I20" s="1">
        <f t="shared" si="1"/>
        <v>1785892</v>
      </c>
      <c r="K20" s="9">
        <f t="shared" si="2"/>
        <v>1999</v>
      </c>
      <c r="L20" s="1">
        <f t="shared" si="3"/>
        <v>13.349954315416076</v>
      </c>
      <c r="M20" s="1">
        <f>(C20/H20)*100000</f>
        <v>64.80764730238168</v>
      </c>
      <c r="N20" s="1">
        <f>(D20/I20)*100000</f>
        <v>14.950512125033319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WEST VIRGINIA</v>
      </c>
      <c r="B22" s="31"/>
      <c r="C22" s="31"/>
      <c r="D22" s="31"/>
      <c r="F22" s="31" t="str">
        <f>CONCATENATE("Total Population, BW Only: ",$A$1)</f>
        <v>Total Population, BW Only: WEST VIRGINIA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WEST VIRGINIA</v>
      </c>
      <c r="L22" s="31"/>
      <c r="M22" s="31"/>
      <c r="N22" s="31"/>
    </row>
    <row r="23" spans="1:14" ht="12.75">
      <c r="A23" s="24" t="s">
        <v>96</v>
      </c>
      <c r="B23" s="25" t="s">
        <v>82</v>
      </c>
      <c r="C23" s="25" t="s">
        <v>83</v>
      </c>
      <c r="D23" s="25" t="s">
        <v>84</v>
      </c>
      <c r="F23" s="24" t="s">
        <v>96</v>
      </c>
      <c r="G23" s="25" t="s">
        <v>82</v>
      </c>
      <c r="H23" s="25" t="s">
        <v>83</v>
      </c>
      <c r="I23" s="25" t="s">
        <v>84</v>
      </c>
      <c r="K23" s="24" t="s">
        <v>96</v>
      </c>
      <c r="L23" s="25" t="s">
        <v>82</v>
      </c>
      <c r="M23" s="25" t="s">
        <v>83</v>
      </c>
      <c r="N23" s="25" t="s">
        <v>84</v>
      </c>
    </row>
    <row r="24" spans="1:14" ht="12.75">
      <c r="A24" s="9">
        <v>1983</v>
      </c>
      <c r="B24">
        <v>139</v>
      </c>
      <c r="C24">
        <v>21</v>
      </c>
      <c r="D24">
        <v>160</v>
      </c>
      <c r="F24" s="9">
        <f>F4</f>
        <v>1983</v>
      </c>
      <c r="G24" s="1">
        <f>G4</f>
        <v>1861961</v>
      </c>
      <c r="H24" s="1">
        <f>H4</f>
        <v>63506</v>
      </c>
      <c r="I24" s="1">
        <f>I4</f>
        <v>1925467</v>
      </c>
      <c r="K24" s="9">
        <f>F24</f>
        <v>1983</v>
      </c>
      <c r="L24" s="1">
        <f aca="true" t="shared" si="5" ref="L24:N27">(B24/G24)*100000</f>
        <v>7.465247660933822</v>
      </c>
      <c r="M24" s="1">
        <f t="shared" si="5"/>
        <v>33.06774163071206</v>
      </c>
      <c r="N24" s="1">
        <f t="shared" si="5"/>
        <v>8.309672406746</v>
      </c>
    </row>
    <row r="25" spans="1:14" ht="12.75">
      <c r="A25" s="9">
        <v>1984</v>
      </c>
      <c r="B25">
        <v>225</v>
      </c>
      <c r="C25">
        <v>24</v>
      </c>
      <c r="D25">
        <v>249</v>
      </c>
      <c r="F25" s="9">
        <f aca="true" t="shared" si="6" ref="F25:F40">F5</f>
        <v>1984</v>
      </c>
      <c r="G25" s="1">
        <f aca="true" t="shared" si="7" ref="G25:I40">G5</f>
        <v>1845887</v>
      </c>
      <c r="H25" s="1">
        <f t="shared" si="7"/>
        <v>62479</v>
      </c>
      <c r="I25" s="1">
        <f t="shared" si="7"/>
        <v>1908366</v>
      </c>
      <c r="K25" s="9">
        <f aca="true" t="shared" si="8" ref="K25:K40">F25</f>
        <v>1984</v>
      </c>
      <c r="L25" s="1">
        <f t="shared" si="5"/>
        <v>12.189261856224135</v>
      </c>
      <c r="M25" s="1">
        <f t="shared" si="5"/>
        <v>38.41290673666352</v>
      </c>
      <c r="N25" s="1">
        <f t="shared" si="5"/>
        <v>13.047811583312635</v>
      </c>
    </row>
    <row r="26" spans="1:14" ht="12.75">
      <c r="A26" s="9">
        <v>1985</v>
      </c>
      <c r="B26">
        <v>210</v>
      </c>
      <c r="C26">
        <v>32</v>
      </c>
      <c r="D26">
        <v>242</v>
      </c>
      <c r="F26" s="9">
        <f t="shared" si="6"/>
        <v>1985</v>
      </c>
      <c r="G26" s="1">
        <f t="shared" si="7"/>
        <v>1826444</v>
      </c>
      <c r="H26" s="1">
        <f t="shared" si="7"/>
        <v>61277</v>
      </c>
      <c r="I26" s="1">
        <f t="shared" si="7"/>
        <v>1887721</v>
      </c>
      <c r="K26" s="9">
        <f t="shared" si="8"/>
        <v>1985</v>
      </c>
      <c r="L26" s="1">
        <f t="shared" si="5"/>
        <v>11.497751915744475</v>
      </c>
      <c r="M26" s="1">
        <f t="shared" si="5"/>
        <v>52.22187770289016</v>
      </c>
      <c r="N26" s="1">
        <f t="shared" si="5"/>
        <v>12.819691045445804</v>
      </c>
    </row>
    <row r="27" spans="1:14" ht="12.75">
      <c r="A27" s="9">
        <v>1986</v>
      </c>
      <c r="B27">
        <v>129</v>
      </c>
      <c r="C27">
        <v>21</v>
      </c>
      <c r="D27">
        <v>150</v>
      </c>
      <c r="F27" s="9">
        <f t="shared" si="6"/>
        <v>1986</v>
      </c>
      <c r="G27" s="1">
        <f t="shared" si="7"/>
        <v>1803295</v>
      </c>
      <c r="H27" s="1">
        <f t="shared" si="7"/>
        <v>60202</v>
      </c>
      <c r="I27" s="1">
        <f t="shared" si="7"/>
        <v>1863497</v>
      </c>
      <c r="K27" s="9">
        <f t="shared" si="8"/>
        <v>1986</v>
      </c>
      <c r="L27" s="1">
        <f t="shared" si="5"/>
        <v>7.153571656329109</v>
      </c>
      <c r="M27" s="1">
        <f t="shared" si="5"/>
        <v>34.8825620411282</v>
      </c>
      <c r="N27" s="1">
        <f t="shared" si="5"/>
        <v>8.049382424549114</v>
      </c>
    </row>
    <row r="28" spans="1:14" ht="12.75">
      <c r="A28" s="9">
        <v>1987</v>
      </c>
      <c r="B28">
        <v>177</v>
      </c>
      <c r="C28">
        <v>29</v>
      </c>
      <c r="D28">
        <v>206</v>
      </c>
      <c r="F28" s="9">
        <f t="shared" si="6"/>
        <v>1987</v>
      </c>
      <c r="G28" s="1">
        <f t="shared" si="7"/>
        <v>1780030</v>
      </c>
      <c r="H28" s="1">
        <f t="shared" si="7"/>
        <v>58998</v>
      </c>
      <c r="I28" s="1">
        <f t="shared" si="7"/>
        <v>1839028</v>
      </c>
      <c r="K28" s="9">
        <f t="shared" si="8"/>
        <v>1987</v>
      </c>
      <c r="L28" s="1">
        <f aca="true" t="shared" si="9" ref="L28:L40">(B28/G28)*100000</f>
        <v>9.943652635067949</v>
      </c>
      <c r="M28" s="1">
        <f aca="true" t="shared" si="10" ref="M28:M40">(C28/H28)*100000</f>
        <v>49.15420861724126</v>
      </c>
      <c r="N28" s="1">
        <f aca="true" t="shared" si="11" ref="N28:N40">(D28/I28)*100000</f>
        <v>11.201569524770694</v>
      </c>
    </row>
    <row r="29" spans="1:14" ht="12.75">
      <c r="A29" s="9">
        <v>1988</v>
      </c>
      <c r="B29">
        <v>149</v>
      </c>
      <c r="C29">
        <v>19</v>
      </c>
      <c r="D29">
        <v>168</v>
      </c>
      <c r="F29" s="9">
        <f t="shared" si="6"/>
        <v>1988</v>
      </c>
      <c r="G29" s="1">
        <f t="shared" si="7"/>
        <v>1754226</v>
      </c>
      <c r="H29" s="1">
        <f t="shared" si="7"/>
        <v>57637</v>
      </c>
      <c r="I29" s="1">
        <f t="shared" si="7"/>
        <v>1811863</v>
      </c>
      <c r="K29" s="9">
        <f t="shared" si="8"/>
        <v>1988</v>
      </c>
      <c r="L29" s="1">
        <f t="shared" si="9"/>
        <v>8.493774462355479</v>
      </c>
      <c r="M29" s="1">
        <f t="shared" si="10"/>
        <v>32.96493571837535</v>
      </c>
      <c r="N29" s="1">
        <f t="shared" si="11"/>
        <v>9.272224224458471</v>
      </c>
    </row>
    <row r="30" spans="1:14" ht="12.75">
      <c r="A30" s="9">
        <v>1989</v>
      </c>
      <c r="B30">
        <v>186</v>
      </c>
      <c r="C30">
        <v>27</v>
      </c>
      <c r="D30">
        <v>213</v>
      </c>
      <c r="F30" s="9">
        <f t="shared" si="6"/>
        <v>1989</v>
      </c>
      <c r="G30" s="1">
        <f t="shared" si="7"/>
        <v>1731811</v>
      </c>
      <c r="H30" s="1">
        <f t="shared" si="7"/>
        <v>56515</v>
      </c>
      <c r="I30" s="1">
        <f t="shared" si="7"/>
        <v>1788326</v>
      </c>
      <c r="K30" s="9">
        <f t="shared" si="8"/>
        <v>1989</v>
      </c>
      <c r="L30" s="1">
        <f t="shared" si="9"/>
        <v>10.74020201973541</v>
      </c>
      <c r="M30" s="1">
        <f t="shared" si="10"/>
        <v>47.77492701052818</v>
      </c>
      <c r="N30" s="1">
        <f t="shared" si="11"/>
        <v>11.910580062024486</v>
      </c>
    </row>
    <row r="31" spans="1:14" ht="12.75">
      <c r="A31" s="9">
        <v>1990</v>
      </c>
      <c r="B31">
        <v>153</v>
      </c>
      <c r="C31">
        <v>21</v>
      </c>
      <c r="D31">
        <v>174</v>
      </c>
      <c r="F31" s="9">
        <f t="shared" si="6"/>
        <v>1990</v>
      </c>
      <c r="G31" s="1">
        <f t="shared" si="7"/>
        <v>1718197</v>
      </c>
      <c r="H31" s="1">
        <f t="shared" si="7"/>
        <v>56060</v>
      </c>
      <c r="I31" s="1">
        <f t="shared" si="7"/>
        <v>1774257</v>
      </c>
      <c r="K31" s="9">
        <f t="shared" si="8"/>
        <v>1990</v>
      </c>
      <c r="L31" s="1">
        <f t="shared" si="9"/>
        <v>8.904683223169403</v>
      </c>
      <c r="M31" s="1">
        <f t="shared" si="10"/>
        <v>37.45986443096682</v>
      </c>
      <c r="N31" s="1">
        <f t="shared" si="11"/>
        <v>9.806921996080613</v>
      </c>
    </row>
    <row r="32" spans="1:14" ht="12.75">
      <c r="A32" s="9">
        <v>1991</v>
      </c>
      <c r="B32">
        <v>123</v>
      </c>
      <c r="C32">
        <v>22</v>
      </c>
      <c r="D32">
        <v>145</v>
      </c>
      <c r="F32" s="9">
        <f t="shared" si="6"/>
        <v>1991</v>
      </c>
      <c r="G32" s="1">
        <f t="shared" si="7"/>
        <v>1723605</v>
      </c>
      <c r="H32" s="1">
        <f t="shared" si="7"/>
        <v>55988</v>
      </c>
      <c r="I32" s="1">
        <f t="shared" si="7"/>
        <v>1779593</v>
      </c>
      <c r="K32" s="9">
        <f t="shared" si="8"/>
        <v>1991</v>
      </c>
      <c r="L32" s="1">
        <f t="shared" si="9"/>
        <v>7.136205801213156</v>
      </c>
      <c r="M32" s="1">
        <f t="shared" si="10"/>
        <v>39.29413445738373</v>
      </c>
      <c r="N32" s="1">
        <f t="shared" si="11"/>
        <v>8.147930453761056</v>
      </c>
    </row>
    <row r="33" spans="1:14" ht="12.75">
      <c r="A33" s="9">
        <v>1992</v>
      </c>
      <c r="B33">
        <v>155</v>
      </c>
      <c r="C33">
        <v>33</v>
      </c>
      <c r="D33">
        <v>188</v>
      </c>
      <c r="F33" s="9">
        <f t="shared" si="6"/>
        <v>1992</v>
      </c>
      <c r="G33" s="1">
        <f t="shared" si="7"/>
        <v>1730206</v>
      </c>
      <c r="H33" s="1">
        <f t="shared" si="7"/>
        <v>55918</v>
      </c>
      <c r="I33" s="1">
        <f t="shared" si="7"/>
        <v>1786124</v>
      </c>
      <c r="K33" s="9">
        <f t="shared" si="8"/>
        <v>1992</v>
      </c>
      <c r="L33" s="1">
        <f t="shared" si="9"/>
        <v>8.958470841044361</v>
      </c>
      <c r="M33" s="1">
        <f t="shared" si="10"/>
        <v>59.01498622983655</v>
      </c>
      <c r="N33" s="1">
        <f t="shared" si="11"/>
        <v>10.525585009775357</v>
      </c>
    </row>
    <row r="34" spans="1:14" ht="12.75">
      <c r="A34" s="9">
        <v>1993</v>
      </c>
      <c r="B34">
        <v>151</v>
      </c>
      <c r="C34">
        <v>23</v>
      </c>
      <c r="D34">
        <v>174</v>
      </c>
      <c r="F34" s="9">
        <f t="shared" si="6"/>
        <v>1993</v>
      </c>
      <c r="G34" s="1">
        <f t="shared" si="7"/>
        <v>1739713</v>
      </c>
      <c r="H34" s="1">
        <f t="shared" si="7"/>
        <v>56547</v>
      </c>
      <c r="I34" s="1">
        <f t="shared" si="7"/>
        <v>1796260</v>
      </c>
      <c r="K34" s="9">
        <f t="shared" si="8"/>
        <v>1993</v>
      </c>
      <c r="L34" s="1">
        <f t="shared" si="9"/>
        <v>8.679592553484397</v>
      </c>
      <c r="M34" s="1">
        <f t="shared" si="10"/>
        <v>40.674129485207</v>
      </c>
      <c r="N34" s="1">
        <f t="shared" si="11"/>
        <v>9.686793671294803</v>
      </c>
    </row>
    <row r="35" spans="1:14" ht="12.75">
      <c r="A35" s="9">
        <v>1994</v>
      </c>
      <c r="B35">
        <v>168</v>
      </c>
      <c r="C35">
        <v>19</v>
      </c>
      <c r="D35">
        <v>187</v>
      </c>
      <c r="F35" s="9">
        <f t="shared" si="6"/>
        <v>1994</v>
      </c>
      <c r="G35" s="1">
        <f t="shared" si="7"/>
        <v>1741423</v>
      </c>
      <c r="H35" s="1">
        <f t="shared" si="7"/>
        <v>56878</v>
      </c>
      <c r="I35" s="1">
        <f t="shared" si="7"/>
        <v>1798301</v>
      </c>
      <c r="K35" s="9">
        <f t="shared" si="8"/>
        <v>1994</v>
      </c>
      <c r="L35" s="1">
        <f t="shared" si="9"/>
        <v>9.647282710748623</v>
      </c>
      <c r="M35" s="1">
        <f t="shared" si="10"/>
        <v>33.404831393508914</v>
      </c>
      <c r="N35" s="1">
        <f t="shared" si="11"/>
        <v>10.39870411015731</v>
      </c>
    </row>
    <row r="36" spans="1:14" ht="12.75">
      <c r="A36" s="9">
        <v>1995</v>
      </c>
      <c r="B36">
        <v>211</v>
      </c>
      <c r="C36">
        <v>48</v>
      </c>
      <c r="D36">
        <v>259</v>
      </c>
      <c r="F36" s="9">
        <f t="shared" si="6"/>
        <v>1995</v>
      </c>
      <c r="G36" s="1">
        <f t="shared" si="7"/>
        <v>1743164</v>
      </c>
      <c r="H36" s="1">
        <f t="shared" si="7"/>
        <v>57154</v>
      </c>
      <c r="I36" s="1">
        <f t="shared" si="7"/>
        <v>1800318</v>
      </c>
      <c r="K36" s="9">
        <f t="shared" si="8"/>
        <v>1995</v>
      </c>
      <c r="L36" s="1">
        <f t="shared" si="9"/>
        <v>12.104426204304357</v>
      </c>
      <c r="M36" s="1">
        <f t="shared" si="10"/>
        <v>83.98362319347727</v>
      </c>
      <c r="N36" s="1">
        <f t="shared" si="11"/>
        <v>14.386347300865735</v>
      </c>
    </row>
    <row r="37" spans="1:14" ht="12.75">
      <c r="A37" s="9">
        <v>1996</v>
      </c>
      <c r="B37">
        <v>170</v>
      </c>
      <c r="C37">
        <v>26</v>
      </c>
      <c r="D37">
        <v>196</v>
      </c>
      <c r="F37" s="9">
        <f t="shared" si="6"/>
        <v>1996</v>
      </c>
      <c r="G37" s="1">
        <f t="shared" si="7"/>
        <v>1741304</v>
      </c>
      <c r="H37" s="1">
        <f t="shared" si="7"/>
        <v>57119</v>
      </c>
      <c r="I37" s="1">
        <f t="shared" si="7"/>
        <v>1798423</v>
      </c>
      <c r="K37" s="9">
        <f t="shared" si="8"/>
        <v>1996</v>
      </c>
      <c r="L37" s="1">
        <f t="shared" si="9"/>
        <v>9.762798454491577</v>
      </c>
      <c r="M37" s="1">
        <f t="shared" si="10"/>
        <v>45.519004184246924</v>
      </c>
      <c r="N37" s="1">
        <f t="shared" si="11"/>
        <v>10.898437130752887</v>
      </c>
    </row>
    <row r="38" spans="1:14" ht="12.75">
      <c r="A38" s="9">
        <v>1997</v>
      </c>
      <c r="B38">
        <v>130</v>
      </c>
      <c r="C38">
        <v>17</v>
      </c>
      <c r="D38">
        <v>147</v>
      </c>
      <c r="F38" s="9">
        <f t="shared" si="6"/>
        <v>1997</v>
      </c>
      <c r="G38" s="1">
        <f t="shared" si="7"/>
        <v>1737733</v>
      </c>
      <c r="H38" s="1">
        <f t="shared" si="7"/>
        <v>57048</v>
      </c>
      <c r="I38" s="1">
        <f t="shared" si="7"/>
        <v>1794781</v>
      </c>
      <c r="K38" s="9">
        <f t="shared" si="8"/>
        <v>1997</v>
      </c>
      <c r="L38" s="1">
        <f t="shared" si="9"/>
        <v>7.481011179508015</v>
      </c>
      <c r="M38" s="1">
        <f t="shared" si="10"/>
        <v>29.799467115411584</v>
      </c>
      <c r="N38" s="1">
        <f t="shared" si="11"/>
        <v>8.19041431795857</v>
      </c>
    </row>
    <row r="39" spans="1:14" ht="12.75">
      <c r="A39" s="9">
        <v>1998</v>
      </c>
      <c r="B39">
        <v>261</v>
      </c>
      <c r="C39">
        <v>54</v>
      </c>
      <c r="D39">
        <v>315</v>
      </c>
      <c r="F39" s="9">
        <f t="shared" si="6"/>
        <v>1998</v>
      </c>
      <c r="G39" s="1">
        <f t="shared" si="7"/>
        <v>1733844</v>
      </c>
      <c r="H39" s="1">
        <f t="shared" si="7"/>
        <v>56854</v>
      </c>
      <c r="I39" s="1">
        <f t="shared" si="7"/>
        <v>1790698</v>
      </c>
      <c r="K39" s="9">
        <f t="shared" si="8"/>
        <v>1998</v>
      </c>
      <c r="L39" s="1">
        <f t="shared" si="9"/>
        <v>15.053257386477675</v>
      </c>
      <c r="M39" s="1">
        <f t="shared" si="10"/>
        <v>94.9801245294966</v>
      </c>
      <c r="N39" s="1">
        <f t="shared" si="11"/>
        <v>17.590905892562567</v>
      </c>
    </row>
    <row r="40" spans="1:14" ht="12.75">
      <c r="A40" s="9">
        <v>1999</v>
      </c>
      <c r="B40">
        <v>257</v>
      </c>
      <c r="C40">
        <v>27</v>
      </c>
      <c r="D40">
        <v>284</v>
      </c>
      <c r="F40" s="9">
        <f t="shared" si="6"/>
        <v>1999</v>
      </c>
      <c r="G40" s="1">
        <f t="shared" si="7"/>
        <v>1730343</v>
      </c>
      <c r="H40" s="1">
        <f t="shared" si="7"/>
        <v>55549</v>
      </c>
      <c r="I40" s="1">
        <f t="shared" si="7"/>
        <v>1785892</v>
      </c>
      <c r="K40" s="9">
        <f t="shared" si="8"/>
        <v>1999</v>
      </c>
      <c r="L40" s="1">
        <f t="shared" si="9"/>
        <v>14.852546576025677</v>
      </c>
      <c r="M40" s="1">
        <f t="shared" si="10"/>
        <v>48.605735476786265</v>
      </c>
      <c r="N40" s="1">
        <f t="shared" si="11"/>
        <v>15.902417391421206</v>
      </c>
    </row>
    <row r="42" spans="1:14" ht="29.25" customHeight="1">
      <c r="A42" s="31" t="str">
        <f>CONCATENATE("New Admissions for Larceny / Theft Offenses, BW Only: ",$A$1)</f>
        <v>New Admissions for Larceny / Theft Offenses, BW Only: WEST VIRGINIA</v>
      </c>
      <c r="B42" s="31"/>
      <c r="C42" s="31"/>
      <c r="D42" s="31"/>
      <c r="F42" s="31" t="str">
        <f>CONCATENATE("Total Population, BW Only: ",$A$1)</f>
        <v>Total Population, BW Only: WEST VIRGINIA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WEST VIRGINIA</v>
      </c>
      <c r="L42" s="31"/>
      <c r="M42" s="31"/>
      <c r="N42" s="31"/>
    </row>
    <row r="43" spans="1:14" ht="12.75">
      <c r="A43" s="24" t="s">
        <v>96</v>
      </c>
      <c r="B43" s="25" t="s">
        <v>82</v>
      </c>
      <c r="C43" s="25" t="s">
        <v>83</v>
      </c>
      <c r="D43" s="25" t="s">
        <v>84</v>
      </c>
      <c r="F43" s="24" t="s">
        <v>96</v>
      </c>
      <c r="G43" s="25" t="s">
        <v>82</v>
      </c>
      <c r="H43" s="25" t="s">
        <v>83</v>
      </c>
      <c r="I43" s="25" t="s">
        <v>84</v>
      </c>
      <c r="K43" s="24" t="s">
        <v>96</v>
      </c>
      <c r="L43" s="25" t="s">
        <v>82</v>
      </c>
      <c r="M43" s="25" t="s">
        <v>83</v>
      </c>
      <c r="N43" s="25" t="s">
        <v>84</v>
      </c>
    </row>
    <row r="44" spans="1:14" ht="12.75">
      <c r="A44" s="9">
        <v>1983</v>
      </c>
      <c r="B44">
        <v>112</v>
      </c>
      <c r="C44">
        <v>19</v>
      </c>
      <c r="D44">
        <v>131</v>
      </c>
      <c r="F44" s="9">
        <f>F4</f>
        <v>1983</v>
      </c>
      <c r="G44" s="1">
        <f>G4</f>
        <v>1861961</v>
      </c>
      <c r="H44" s="1">
        <f>H4</f>
        <v>63506</v>
      </c>
      <c r="I44" s="1">
        <f>I4</f>
        <v>1925467</v>
      </c>
      <c r="K44" s="9">
        <f>F44</f>
        <v>1983</v>
      </c>
      <c r="L44" s="1">
        <f aca="true" t="shared" si="12" ref="L44:N47">(B44/G44)*100000</f>
        <v>6.015163582910705</v>
      </c>
      <c r="M44" s="1">
        <f t="shared" si="12"/>
        <v>29.918432903977575</v>
      </c>
      <c r="N44" s="1">
        <f t="shared" si="12"/>
        <v>6.803544283023287</v>
      </c>
    </row>
    <row r="45" spans="1:14" ht="12.75">
      <c r="A45" s="9">
        <v>1984</v>
      </c>
      <c r="B45">
        <v>183</v>
      </c>
      <c r="C45">
        <v>22</v>
      </c>
      <c r="D45">
        <v>205</v>
      </c>
      <c r="F45" s="9">
        <f aca="true" t="shared" si="13" ref="F45:F60">F5</f>
        <v>1984</v>
      </c>
      <c r="G45" s="1">
        <f aca="true" t="shared" si="14" ref="G45:I60">G5</f>
        <v>1845887</v>
      </c>
      <c r="H45" s="1">
        <f t="shared" si="14"/>
        <v>62479</v>
      </c>
      <c r="I45" s="1">
        <f t="shared" si="14"/>
        <v>1908366</v>
      </c>
      <c r="K45" s="9">
        <f aca="true" t="shared" si="15" ref="K45:K60">F45</f>
        <v>1984</v>
      </c>
      <c r="L45" s="1">
        <f t="shared" si="12"/>
        <v>9.91393297639563</v>
      </c>
      <c r="M45" s="1">
        <f t="shared" si="12"/>
        <v>35.211831175274895</v>
      </c>
      <c r="N45" s="1">
        <f t="shared" si="12"/>
        <v>10.742174195096748</v>
      </c>
    </row>
    <row r="46" spans="1:14" ht="12.75">
      <c r="A46" s="9">
        <v>1985</v>
      </c>
      <c r="B46">
        <v>158</v>
      </c>
      <c r="C46">
        <v>21</v>
      </c>
      <c r="D46">
        <v>179</v>
      </c>
      <c r="F46" s="9">
        <f t="shared" si="13"/>
        <v>1985</v>
      </c>
      <c r="G46" s="1">
        <f t="shared" si="14"/>
        <v>1826444</v>
      </c>
      <c r="H46" s="1">
        <f t="shared" si="14"/>
        <v>61277</v>
      </c>
      <c r="I46" s="1">
        <f t="shared" si="14"/>
        <v>1887721</v>
      </c>
      <c r="K46" s="9">
        <f t="shared" si="15"/>
        <v>1985</v>
      </c>
      <c r="L46" s="1">
        <f t="shared" si="12"/>
        <v>8.650689536607747</v>
      </c>
      <c r="M46" s="1">
        <f t="shared" si="12"/>
        <v>34.27060724252166</v>
      </c>
      <c r="N46" s="1">
        <f t="shared" si="12"/>
        <v>9.482333459234708</v>
      </c>
    </row>
    <row r="47" spans="1:14" ht="12.75">
      <c r="A47" s="9">
        <v>1986</v>
      </c>
      <c r="B47">
        <v>90</v>
      </c>
      <c r="C47">
        <v>19</v>
      </c>
      <c r="D47">
        <v>109</v>
      </c>
      <c r="F47" s="9">
        <f t="shared" si="13"/>
        <v>1986</v>
      </c>
      <c r="G47" s="1">
        <f t="shared" si="14"/>
        <v>1803295</v>
      </c>
      <c r="H47" s="1">
        <f t="shared" si="14"/>
        <v>60202</v>
      </c>
      <c r="I47" s="1">
        <f t="shared" si="14"/>
        <v>1863497</v>
      </c>
      <c r="K47" s="9">
        <f t="shared" si="15"/>
        <v>1986</v>
      </c>
      <c r="L47" s="1">
        <f t="shared" si="12"/>
        <v>4.990863946276122</v>
      </c>
      <c r="M47" s="1">
        <f t="shared" si="12"/>
        <v>31.56041327530647</v>
      </c>
      <c r="N47" s="1">
        <f t="shared" si="12"/>
        <v>5.849217895172356</v>
      </c>
    </row>
    <row r="48" spans="1:14" ht="12.75">
      <c r="A48" s="9">
        <v>1987</v>
      </c>
      <c r="B48">
        <v>114</v>
      </c>
      <c r="C48">
        <v>13</v>
      </c>
      <c r="D48">
        <v>127</v>
      </c>
      <c r="F48" s="9">
        <f t="shared" si="13"/>
        <v>1987</v>
      </c>
      <c r="G48" s="1">
        <f t="shared" si="14"/>
        <v>1780030</v>
      </c>
      <c r="H48" s="1">
        <f t="shared" si="14"/>
        <v>58998</v>
      </c>
      <c r="I48" s="1">
        <f t="shared" si="14"/>
        <v>1839028</v>
      </c>
      <c r="K48" s="9">
        <f t="shared" si="15"/>
        <v>1987</v>
      </c>
      <c r="L48" s="1">
        <f aca="true" t="shared" si="16" ref="L48:L60">(B48/G48)*100000</f>
        <v>6.40438644292512</v>
      </c>
      <c r="M48" s="1">
        <f aca="true" t="shared" si="17" ref="M48:M60">(C48/H48)*100000</f>
        <v>22.0346452422116</v>
      </c>
      <c r="N48" s="1">
        <f aca="true" t="shared" si="18" ref="N48:N60">(D48/I48)*100000</f>
        <v>6.905821988572224</v>
      </c>
    </row>
    <row r="49" spans="1:14" ht="12.75">
      <c r="A49" s="9">
        <v>1988</v>
      </c>
      <c r="B49">
        <v>91</v>
      </c>
      <c r="C49">
        <v>11</v>
      </c>
      <c r="D49">
        <v>102</v>
      </c>
      <c r="F49" s="9">
        <f t="shared" si="13"/>
        <v>1988</v>
      </c>
      <c r="G49" s="1">
        <f t="shared" si="14"/>
        <v>1754226</v>
      </c>
      <c r="H49" s="1">
        <f t="shared" si="14"/>
        <v>57637</v>
      </c>
      <c r="I49" s="1">
        <f t="shared" si="14"/>
        <v>1811863</v>
      </c>
      <c r="K49" s="9">
        <f t="shared" si="15"/>
        <v>1988</v>
      </c>
      <c r="L49" s="1">
        <f t="shared" si="16"/>
        <v>5.187472993787574</v>
      </c>
      <c r="M49" s="1">
        <f t="shared" si="17"/>
        <v>19.08496278432257</v>
      </c>
      <c r="N49" s="1">
        <f t="shared" si="18"/>
        <v>5.629564707706929</v>
      </c>
    </row>
    <row r="50" spans="1:14" ht="12.75">
      <c r="A50" s="9">
        <v>1989</v>
      </c>
      <c r="B50">
        <v>135</v>
      </c>
      <c r="C50">
        <v>18</v>
      </c>
      <c r="D50">
        <v>153</v>
      </c>
      <c r="F50" s="9">
        <f t="shared" si="13"/>
        <v>1989</v>
      </c>
      <c r="G50" s="1">
        <f t="shared" si="14"/>
        <v>1731811</v>
      </c>
      <c r="H50" s="1">
        <f t="shared" si="14"/>
        <v>56515</v>
      </c>
      <c r="I50" s="1">
        <f t="shared" si="14"/>
        <v>1788326</v>
      </c>
      <c r="K50" s="9">
        <f t="shared" si="15"/>
        <v>1989</v>
      </c>
      <c r="L50" s="1">
        <f t="shared" si="16"/>
        <v>7.795307917549894</v>
      </c>
      <c r="M50" s="1">
        <f t="shared" si="17"/>
        <v>31.849951340352117</v>
      </c>
      <c r="N50" s="1">
        <f t="shared" si="18"/>
        <v>8.555487086806322</v>
      </c>
    </row>
    <row r="51" spans="1:14" ht="12.75">
      <c r="A51" s="9">
        <v>1990</v>
      </c>
      <c r="B51">
        <v>132</v>
      </c>
      <c r="C51">
        <v>10</v>
      </c>
      <c r="D51">
        <v>142</v>
      </c>
      <c r="F51" s="9">
        <f t="shared" si="13"/>
        <v>1990</v>
      </c>
      <c r="G51" s="1">
        <f t="shared" si="14"/>
        <v>1718197</v>
      </c>
      <c r="H51" s="1">
        <f t="shared" si="14"/>
        <v>56060</v>
      </c>
      <c r="I51" s="1">
        <f t="shared" si="14"/>
        <v>1774257</v>
      </c>
      <c r="K51" s="9">
        <f t="shared" si="15"/>
        <v>1990</v>
      </c>
      <c r="L51" s="1">
        <f t="shared" si="16"/>
        <v>7.682471800381447</v>
      </c>
      <c r="M51" s="1">
        <f t="shared" si="17"/>
        <v>17.83803068141277</v>
      </c>
      <c r="N51" s="1">
        <f t="shared" si="18"/>
        <v>8.003350134732454</v>
      </c>
    </row>
    <row r="52" spans="1:14" ht="12.75">
      <c r="A52" s="9">
        <v>1991</v>
      </c>
      <c r="B52">
        <v>119</v>
      </c>
      <c r="C52">
        <v>12</v>
      </c>
      <c r="D52">
        <v>131</v>
      </c>
      <c r="F52" s="9">
        <f t="shared" si="13"/>
        <v>1991</v>
      </c>
      <c r="G52" s="1">
        <f t="shared" si="14"/>
        <v>1723605</v>
      </c>
      <c r="H52" s="1">
        <f t="shared" si="14"/>
        <v>55988</v>
      </c>
      <c r="I52" s="1">
        <f t="shared" si="14"/>
        <v>1779593</v>
      </c>
      <c r="K52" s="9">
        <f t="shared" si="15"/>
        <v>1991</v>
      </c>
      <c r="L52" s="1">
        <f t="shared" si="16"/>
        <v>6.904134067840369</v>
      </c>
      <c r="M52" s="1">
        <f t="shared" si="17"/>
        <v>21.433164249482033</v>
      </c>
      <c r="N52" s="1">
        <f t="shared" si="18"/>
        <v>7.361233720294472</v>
      </c>
    </row>
    <row r="53" spans="1:14" ht="12.75">
      <c r="A53" s="9">
        <v>1992</v>
      </c>
      <c r="B53">
        <v>123</v>
      </c>
      <c r="C53">
        <v>15</v>
      </c>
      <c r="D53">
        <v>138</v>
      </c>
      <c r="F53" s="9">
        <f t="shared" si="13"/>
        <v>1992</v>
      </c>
      <c r="G53" s="1">
        <f t="shared" si="14"/>
        <v>1730206</v>
      </c>
      <c r="H53" s="1">
        <f t="shared" si="14"/>
        <v>55918</v>
      </c>
      <c r="I53" s="1">
        <f t="shared" si="14"/>
        <v>1786124</v>
      </c>
      <c r="K53" s="9">
        <f t="shared" si="15"/>
        <v>1992</v>
      </c>
      <c r="L53" s="1">
        <f t="shared" si="16"/>
        <v>7.108980086764236</v>
      </c>
      <c r="M53" s="1">
        <f t="shared" si="17"/>
        <v>26.824993740834792</v>
      </c>
      <c r="N53" s="1">
        <f t="shared" si="18"/>
        <v>7.72622729440957</v>
      </c>
    </row>
    <row r="54" spans="1:14" ht="12.75">
      <c r="A54" s="9">
        <v>1993</v>
      </c>
      <c r="B54">
        <v>156</v>
      </c>
      <c r="C54">
        <v>16</v>
      </c>
      <c r="D54">
        <v>172</v>
      </c>
      <c r="F54" s="9">
        <f t="shared" si="13"/>
        <v>1993</v>
      </c>
      <c r="G54" s="1">
        <f t="shared" si="14"/>
        <v>1739713</v>
      </c>
      <c r="H54" s="1">
        <f t="shared" si="14"/>
        <v>56547</v>
      </c>
      <c r="I54" s="1">
        <f t="shared" si="14"/>
        <v>1796260</v>
      </c>
      <c r="K54" s="9">
        <f t="shared" si="15"/>
        <v>1993</v>
      </c>
      <c r="L54" s="1">
        <f t="shared" si="16"/>
        <v>8.966996280420966</v>
      </c>
      <c r="M54" s="1">
        <f t="shared" si="17"/>
        <v>28.295046598404866</v>
      </c>
      <c r="N54" s="1">
        <f t="shared" si="18"/>
        <v>9.575451215302907</v>
      </c>
    </row>
    <row r="55" spans="1:14" ht="12.75">
      <c r="A55" s="9">
        <v>1994</v>
      </c>
      <c r="B55">
        <v>130</v>
      </c>
      <c r="C55">
        <v>16</v>
      </c>
      <c r="D55">
        <v>146</v>
      </c>
      <c r="F55" s="9">
        <f t="shared" si="13"/>
        <v>1994</v>
      </c>
      <c r="G55" s="1">
        <f t="shared" si="14"/>
        <v>1741423</v>
      </c>
      <c r="H55" s="1">
        <f t="shared" si="14"/>
        <v>56878</v>
      </c>
      <c r="I55" s="1">
        <f t="shared" si="14"/>
        <v>1798301</v>
      </c>
      <c r="K55" s="9">
        <f t="shared" si="15"/>
        <v>1994</v>
      </c>
      <c r="L55" s="1">
        <f t="shared" si="16"/>
        <v>7.465159240460244</v>
      </c>
      <c r="M55" s="1">
        <f t="shared" si="17"/>
        <v>28.130384331375925</v>
      </c>
      <c r="N55" s="1">
        <f t="shared" si="18"/>
        <v>8.118774331994478</v>
      </c>
    </row>
    <row r="56" spans="1:14" ht="12.75">
      <c r="A56" s="9">
        <v>1995</v>
      </c>
      <c r="B56">
        <v>155</v>
      </c>
      <c r="C56">
        <v>20</v>
      </c>
      <c r="D56">
        <v>175</v>
      </c>
      <c r="F56" s="9">
        <f t="shared" si="13"/>
        <v>1995</v>
      </c>
      <c r="G56" s="1">
        <f t="shared" si="14"/>
        <v>1743164</v>
      </c>
      <c r="H56" s="1">
        <f t="shared" si="14"/>
        <v>57154</v>
      </c>
      <c r="I56" s="1">
        <f t="shared" si="14"/>
        <v>1800318</v>
      </c>
      <c r="K56" s="9">
        <f t="shared" si="15"/>
        <v>1995</v>
      </c>
      <c r="L56" s="1">
        <f t="shared" si="16"/>
        <v>8.89187706951268</v>
      </c>
      <c r="M56" s="1">
        <f t="shared" si="17"/>
        <v>34.99317633061553</v>
      </c>
      <c r="N56" s="1">
        <f t="shared" si="18"/>
        <v>9.720504933017388</v>
      </c>
    </row>
    <row r="57" spans="1:14" ht="12.75">
      <c r="A57" s="9">
        <v>1996</v>
      </c>
      <c r="B57">
        <v>123</v>
      </c>
      <c r="C57">
        <v>13</v>
      </c>
      <c r="D57">
        <v>136</v>
      </c>
      <c r="F57" s="9">
        <f t="shared" si="13"/>
        <v>1996</v>
      </c>
      <c r="G57" s="1">
        <f t="shared" si="14"/>
        <v>1741304</v>
      </c>
      <c r="H57" s="1">
        <f t="shared" si="14"/>
        <v>57119</v>
      </c>
      <c r="I57" s="1">
        <f t="shared" si="14"/>
        <v>1798423</v>
      </c>
      <c r="K57" s="9">
        <f t="shared" si="15"/>
        <v>1996</v>
      </c>
      <c r="L57" s="1">
        <f t="shared" si="16"/>
        <v>7.06367182295567</v>
      </c>
      <c r="M57" s="1">
        <f t="shared" si="17"/>
        <v>22.759502092123462</v>
      </c>
      <c r="N57" s="1">
        <f t="shared" si="18"/>
        <v>7.562180866236697</v>
      </c>
    </row>
    <row r="58" spans="1:14" ht="12.75">
      <c r="A58" s="9">
        <v>1997</v>
      </c>
      <c r="B58">
        <v>112</v>
      </c>
      <c r="C58">
        <v>10</v>
      </c>
      <c r="D58">
        <v>122</v>
      </c>
      <c r="F58" s="9">
        <f t="shared" si="13"/>
        <v>1997</v>
      </c>
      <c r="G58" s="1">
        <f t="shared" si="14"/>
        <v>1737733</v>
      </c>
      <c r="H58" s="1">
        <f t="shared" si="14"/>
        <v>57048</v>
      </c>
      <c r="I58" s="1">
        <f t="shared" si="14"/>
        <v>1794781</v>
      </c>
      <c r="K58" s="9">
        <f t="shared" si="15"/>
        <v>1997</v>
      </c>
      <c r="L58" s="1">
        <f t="shared" si="16"/>
        <v>6.445178862345366</v>
      </c>
      <c r="M58" s="1">
        <f t="shared" si="17"/>
        <v>17.529098303183282</v>
      </c>
      <c r="N58" s="1">
        <f t="shared" si="18"/>
        <v>6.797486712863575</v>
      </c>
    </row>
    <row r="59" spans="1:14" ht="12.75">
      <c r="A59" s="9">
        <v>1998</v>
      </c>
      <c r="B59">
        <v>173</v>
      </c>
      <c r="C59">
        <v>16</v>
      </c>
      <c r="D59">
        <v>189</v>
      </c>
      <c r="F59" s="9">
        <f t="shared" si="13"/>
        <v>1998</v>
      </c>
      <c r="G59" s="1">
        <f t="shared" si="14"/>
        <v>1733844</v>
      </c>
      <c r="H59" s="1">
        <f t="shared" si="14"/>
        <v>56854</v>
      </c>
      <c r="I59" s="1">
        <f t="shared" si="14"/>
        <v>1790698</v>
      </c>
      <c r="K59" s="9">
        <f t="shared" si="15"/>
        <v>1998</v>
      </c>
      <c r="L59" s="1">
        <f t="shared" si="16"/>
        <v>9.977829608661448</v>
      </c>
      <c r="M59" s="1">
        <f t="shared" si="17"/>
        <v>28.14225911985085</v>
      </c>
      <c r="N59" s="1">
        <f t="shared" si="18"/>
        <v>10.554543535537539</v>
      </c>
    </row>
    <row r="60" spans="1:14" ht="12.75">
      <c r="A60" s="9">
        <v>1999</v>
      </c>
      <c r="B60">
        <v>165</v>
      </c>
      <c r="C60">
        <v>23</v>
      </c>
      <c r="D60">
        <v>188</v>
      </c>
      <c r="F60" s="9">
        <f t="shared" si="13"/>
        <v>1999</v>
      </c>
      <c r="G60" s="1">
        <f t="shared" si="14"/>
        <v>1730343</v>
      </c>
      <c r="H60" s="1">
        <f t="shared" si="14"/>
        <v>55549</v>
      </c>
      <c r="I60" s="1">
        <f t="shared" si="14"/>
        <v>1785892</v>
      </c>
      <c r="K60" s="9">
        <f t="shared" si="15"/>
        <v>1999</v>
      </c>
      <c r="L60" s="1">
        <f t="shared" si="16"/>
        <v>9.535681653868625</v>
      </c>
      <c r="M60" s="1">
        <f t="shared" si="17"/>
        <v>41.40488577652163</v>
      </c>
      <c r="N60" s="1">
        <f t="shared" si="18"/>
        <v>10.526952357701362</v>
      </c>
    </row>
    <row r="63" spans="1:14" ht="30.75" customHeight="1">
      <c r="A63" s="31" t="str">
        <f>CONCATENATE("New Admissions for Drug Offenses, BW Only: ",$A$1)</f>
        <v>New Admissions for Drug Offenses, BW Only: WEST VIRGINIA</v>
      </c>
      <c r="B63" s="31"/>
      <c r="C63" s="31"/>
      <c r="D63" s="31"/>
      <c r="F63" s="31" t="str">
        <f>CONCATENATE("Total Population, BW Only: ",$A$1)</f>
        <v>Total Population, BW Only: WEST VIRGINIA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WEST VIRGINIA</v>
      </c>
      <c r="L63" s="31"/>
      <c r="M63" s="31"/>
      <c r="N63" s="31"/>
    </row>
    <row r="64" spans="1:14" ht="12.75">
      <c r="A64" s="24" t="s">
        <v>96</v>
      </c>
      <c r="B64" s="25" t="s">
        <v>82</v>
      </c>
      <c r="C64" s="25" t="s">
        <v>83</v>
      </c>
      <c r="D64" s="25" t="s">
        <v>84</v>
      </c>
      <c r="F64" s="24" t="s">
        <v>96</v>
      </c>
      <c r="G64" s="25" t="s">
        <v>82</v>
      </c>
      <c r="H64" s="25" t="s">
        <v>83</v>
      </c>
      <c r="I64" s="25" t="s">
        <v>84</v>
      </c>
      <c r="K64" s="24" t="s">
        <v>96</v>
      </c>
      <c r="L64" s="25" t="s">
        <v>82</v>
      </c>
      <c r="M64" s="25" t="s">
        <v>83</v>
      </c>
      <c r="N64" s="25" t="s">
        <v>84</v>
      </c>
    </row>
    <row r="65" spans="1:14" ht="12.75">
      <c r="A65" s="9">
        <v>1983</v>
      </c>
      <c r="B65">
        <v>43</v>
      </c>
      <c r="C65">
        <v>3</v>
      </c>
      <c r="D65">
        <v>46</v>
      </c>
      <c r="F65" s="9">
        <f>F4</f>
        <v>1983</v>
      </c>
      <c r="G65" s="1">
        <f>G4</f>
        <v>1861961</v>
      </c>
      <c r="H65" s="1">
        <f>H4</f>
        <v>63506</v>
      </c>
      <c r="I65" s="1">
        <f>I4</f>
        <v>1925467</v>
      </c>
      <c r="K65" s="9">
        <f>F65</f>
        <v>1983</v>
      </c>
      <c r="L65" s="1">
        <f aca="true" t="shared" si="19" ref="L65:N68">(B65/G65)*100000</f>
        <v>2.3093931612960743</v>
      </c>
      <c r="M65" s="1">
        <f t="shared" si="19"/>
        <v>4.723963090101723</v>
      </c>
      <c r="N65" s="1">
        <f t="shared" si="19"/>
        <v>2.389030816939475</v>
      </c>
    </row>
    <row r="66" spans="1:14" ht="12.75">
      <c r="A66" s="9">
        <v>1984</v>
      </c>
      <c r="B66">
        <v>56</v>
      </c>
      <c r="C66">
        <v>6</v>
      </c>
      <c r="D66">
        <v>62</v>
      </c>
      <c r="F66" s="9">
        <f aca="true" t="shared" si="20" ref="F66:I81">F5</f>
        <v>1984</v>
      </c>
      <c r="G66" s="1">
        <f t="shared" si="20"/>
        <v>1845887</v>
      </c>
      <c r="H66" s="1">
        <f t="shared" si="20"/>
        <v>62479</v>
      </c>
      <c r="I66" s="1">
        <f t="shared" si="20"/>
        <v>1908366</v>
      </c>
      <c r="K66" s="9">
        <f aca="true" t="shared" si="21" ref="K66:K81">F66</f>
        <v>1984</v>
      </c>
      <c r="L66" s="1">
        <f t="shared" si="19"/>
        <v>3.0337718397713402</v>
      </c>
      <c r="M66" s="1">
        <f t="shared" si="19"/>
        <v>9.60322668416588</v>
      </c>
      <c r="N66" s="1">
        <f t="shared" si="19"/>
        <v>3.2488526833951137</v>
      </c>
    </row>
    <row r="67" spans="1:14" ht="12.75">
      <c r="A67" s="9">
        <v>1985</v>
      </c>
      <c r="B67">
        <v>55</v>
      </c>
      <c r="C67">
        <v>11</v>
      </c>
      <c r="D67">
        <v>66</v>
      </c>
      <c r="F67" s="9">
        <f t="shared" si="20"/>
        <v>1985</v>
      </c>
      <c r="G67" s="1">
        <f t="shared" si="20"/>
        <v>1826444</v>
      </c>
      <c r="H67" s="1">
        <f t="shared" si="20"/>
        <v>61277</v>
      </c>
      <c r="I67" s="1">
        <f t="shared" si="20"/>
        <v>1887721</v>
      </c>
      <c r="K67" s="9">
        <f t="shared" si="21"/>
        <v>1985</v>
      </c>
      <c r="L67" s="1">
        <f t="shared" si="19"/>
        <v>3.0113159779330765</v>
      </c>
      <c r="M67" s="1">
        <f t="shared" si="19"/>
        <v>17.95127046036849</v>
      </c>
      <c r="N67" s="1">
        <f t="shared" si="19"/>
        <v>3.496279376030674</v>
      </c>
    </row>
    <row r="68" spans="1:14" ht="12.75">
      <c r="A68" s="9">
        <v>1986</v>
      </c>
      <c r="B68">
        <v>50</v>
      </c>
      <c r="C68">
        <v>7</v>
      </c>
      <c r="D68">
        <v>57</v>
      </c>
      <c r="F68" s="9">
        <f t="shared" si="20"/>
        <v>1986</v>
      </c>
      <c r="G68" s="1">
        <f t="shared" si="20"/>
        <v>1803295</v>
      </c>
      <c r="H68" s="1">
        <f t="shared" si="20"/>
        <v>60202</v>
      </c>
      <c r="I68" s="1">
        <f t="shared" si="20"/>
        <v>1863497</v>
      </c>
      <c r="K68" s="9">
        <f t="shared" si="21"/>
        <v>1986</v>
      </c>
      <c r="L68" s="1">
        <f t="shared" si="19"/>
        <v>2.772702192375623</v>
      </c>
      <c r="M68" s="1">
        <f t="shared" si="19"/>
        <v>11.627520680376067</v>
      </c>
      <c r="N68" s="1">
        <f t="shared" si="19"/>
        <v>3.0587653213286634</v>
      </c>
    </row>
    <row r="69" spans="1:14" ht="12.75">
      <c r="A69" s="9">
        <v>1987</v>
      </c>
      <c r="B69">
        <v>32</v>
      </c>
      <c r="C69">
        <v>8</v>
      </c>
      <c r="D69">
        <v>40</v>
      </c>
      <c r="F69" s="9">
        <f t="shared" si="20"/>
        <v>1987</v>
      </c>
      <c r="G69" s="1">
        <f t="shared" si="20"/>
        <v>1780030</v>
      </c>
      <c r="H69" s="1">
        <f t="shared" si="20"/>
        <v>58998</v>
      </c>
      <c r="I69" s="1">
        <f t="shared" si="20"/>
        <v>1839028</v>
      </c>
      <c r="K69" s="9">
        <f t="shared" si="21"/>
        <v>1987</v>
      </c>
      <c r="L69" s="1">
        <f aca="true" t="shared" si="22" ref="L69:L81">(B69/G69)*100000</f>
        <v>1.7977225102947703</v>
      </c>
      <c r="M69" s="1">
        <f aca="true" t="shared" si="23" ref="M69:M81">(C69/H69)*100000</f>
        <v>13.55978168751483</v>
      </c>
      <c r="N69" s="1">
        <f aca="true" t="shared" si="24" ref="N69:N81">(D69/I69)*100000</f>
        <v>2.175062043644795</v>
      </c>
    </row>
    <row r="70" spans="1:14" ht="12.75">
      <c r="A70" s="9">
        <v>1988</v>
      </c>
      <c r="B70">
        <v>49</v>
      </c>
      <c r="C70">
        <v>4</v>
      </c>
      <c r="D70">
        <v>53</v>
      </c>
      <c r="F70" s="9">
        <f t="shared" si="20"/>
        <v>1988</v>
      </c>
      <c r="G70" s="1">
        <f t="shared" si="20"/>
        <v>1754226</v>
      </c>
      <c r="H70" s="1">
        <f t="shared" si="20"/>
        <v>57637</v>
      </c>
      <c r="I70" s="1">
        <f t="shared" si="20"/>
        <v>1811863</v>
      </c>
      <c r="K70" s="9">
        <f t="shared" si="21"/>
        <v>1988</v>
      </c>
      <c r="L70" s="1">
        <f t="shared" si="22"/>
        <v>2.7932546889625396</v>
      </c>
      <c r="M70" s="1">
        <f t="shared" si="23"/>
        <v>6.939986467026388</v>
      </c>
      <c r="N70" s="1">
        <f t="shared" si="24"/>
        <v>2.9251659755732082</v>
      </c>
    </row>
    <row r="71" spans="1:14" ht="12.75">
      <c r="A71" s="9">
        <v>1989</v>
      </c>
      <c r="B71">
        <v>40</v>
      </c>
      <c r="C71">
        <v>10</v>
      </c>
      <c r="D71">
        <v>50</v>
      </c>
      <c r="F71" s="9">
        <f t="shared" si="20"/>
        <v>1989</v>
      </c>
      <c r="G71" s="1">
        <f t="shared" si="20"/>
        <v>1731811</v>
      </c>
      <c r="H71" s="1">
        <f t="shared" si="20"/>
        <v>56515</v>
      </c>
      <c r="I71" s="1">
        <f t="shared" si="20"/>
        <v>1788326</v>
      </c>
      <c r="K71" s="9">
        <f t="shared" si="21"/>
        <v>1989</v>
      </c>
      <c r="L71" s="1">
        <f t="shared" si="22"/>
        <v>2.3097208644592278</v>
      </c>
      <c r="M71" s="1">
        <f t="shared" si="23"/>
        <v>17.694417411306734</v>
      </c>
      <c r="N71" s="1">
        <f t="shared" si="24"/>
        <v>2.795910812681804</v>
      </c>
    </row>
    <row r="72" spans="1:14" ht="12.75">
      <c r="A72" s="9">
        <v>1990</v>
      </c>
      <c r="B72">
        <v>37</v>
      </c>
      <c r="C72">
        <v>16</v>
      </c>
      <c r="D72">
        <v>53</v>
      </c>
      <c r="F72" s="9">
        <f t="shared" si="20"/>
        <v>1990</v>
      </c>
      <c r="G72" s="1">
        <f t="shared" si="20"/>
        <v>1718197</v>
      </c>
      <c r="H72" s="1">
        <f t="shared" si="20"/>
        <v>56060</v>
      </c>
      <c r="I72" s="1">
        <f t="shared" si="20"/>
        <v>1774257</v>
      </c>
      <c r="K72" s="9">
        <f t="shared" si="21"/>
        <v>1990</v>
      </c>
      <c r="L72" s="1">
        <f t="shared" si="22"/>
        <v>2.1534201258644963</v>
      </c>
      <c r="M72" s="1">
        <f t="shared" si="23"/>
        <v>28.540849090260433</v>
      </c>
      <c r="N72" s="1">
        <f t="shared" si="24"/>
        <v>2.987165895357888</v>
      </c>
    </row>
    <row r="73" spans="1:14" ht="12.75">
      <c r="A73" s="9">
        <v>1991</v>
      </c>
      <c r="B73">
        <v>31</v>
      </c>
      <c r="C73">
        <v>17</v>
      </c>
      <c r="D73">
        <v>48</v>
      </c>
      <c r="F73" s="9">
        <f t="shared" si="20"/>
        <v>1991</v>
      </c>
      <c r="G73" s="1">
        <f t="shared" si="20"/>
        <v>1723605</v>
      </c>
      <c r="H73" s="1">
        <f t="shared" si="20"/>
        <v>55988</v>
      </c>
      <c r="I73" s="1">
        <f t="shared" si="20"/>
        <v>1779593</v>
      </c>
      <c r="K73" s="9">
        <f t="shared" si="21"/>
        <v>1991</v>
      </c>
      <c r="L73" s="1">
        <f t="shared" si="22"/>
        <v>1.798555933639088</v>
      </c>
      <c r="M73" s="1">
        <f t="shared" si="23"/>
        <v>30.363649353432876</v>
      </c>
      <c r="N73" s="1">
        <f t="shared" si="24"/>
        <v>2.697245943314005</v>
      </c>
    </row>
    <row r="74" spans="1:14" ht="12.75">
      <c r="A74" s="9">
        <v>1992</v>
      </c>
      <c r="B74">
        <v>58</v>
      </c>
      <c r="C74">
        <v>22</v>
      </c>
      <c r="D74">
        <v>80</v>
      </c>
      <c r="F74" s="9">
        <f t="shared" si="20"/>
        <v>1992</v>
      </c>
      <c r="G74" s="1">
        <f t="shared" si="20"/>
        <v>1730206</v>
      </c>
      <c r="H74" s="1">
        <f t="shared" si="20"/>
        <v>55918</v>
      </c>
      <c r="I74" s="1">
        <f t="shared" si="20"/>
        <v>1786124</v>
      </c>
      <c r="K74" s="9">
        <f t="shared" si="21"/>
        <v>1992</v>
      </c>
      <c r="L74" s="1">
        <f t="shared" si="22"/>
        <v>3.3522019921327284</v>
      </c>
      <c r="M74" s="1">
        <f t="shared" si="23"/>
        <v>39.343324153224366</v>
      </c>
      <c r="N74" s="1">
        <f t="shared" si="24"/>
        <v>4.478972344585258</v>
      </c>
    </row>
    <row r="75" spans="1:14" ht="12.75">
      <c r="A75" s="9">
        <v>1993</v>
      </c>
      <c r="B75">
        <v>76</v>
      </c>
      <c r="C75">
        <v>17</v>
      </c>
      <c r="D75">
        <v>93</v>
      </c>
      <c r="F75" s="9">
        <f t="shared" si="20"/>
        <v>1993</v>
      </c>
      <c r="G75" s="1">
        <f t="shared" si="20"/>
        <v>1739713</v>
      </c>
      <c r="H75" s="1">
        <f t="shared" si="20"/>
        <v>56547</v>
      </c>
      <c r="I75" s="1">
        <f t="shared" si="20"/>
        <v>1796260</v>
      </c>
      <c r="K75" s="9">
        <f t="shared" si="21"/>
        <v>1993</v>
      </c>
      <c r="L75" s="1">
        <f t="shared" si="22"/>
        <v>4.368536649435855</v>
      </c>
      <c r="M75" s="1">
        <f t="shared" si="23"/>
        <v>30.063487010805172</v>
      </c>
      <c r="N75" s="1">
        <f t="shared" si="24"/>
        <v>5.177424203623084</v>
      </c>
    </row>
    <row r="76" spans="1:14" ht="12.75">
      <c r="A76" s="9">
        <v>1994</v>
      </c>
      <c r="B76">
        <v>51</v>
      </c>
      <c r="C76">
        <v>27</v>
      </c>
      <c r="D76">
        <v>78</v>
      </c>
      <c r="F76" s="9">
        <f t="shared" si="20"/>
        <v>1994</v>
      </c>
      <c r="G76" s="1">
        <f t="shared" si="20"/>
        <v>1741423</v>
      </c>
      <c r="H76" s="1">
        <f t="shared" si="20"/>
        <v>56878</v>
      </c>
      <c r="I76" s="1">
        <f t="shared" si="20"/>
        <v>1798301</v>
      </c>
      <c r="K76" s="9">
        <f t="shared" si="21"/>
        <v>1994</v>
      </c>
      <c r="L76" s="1">
        <f t="shared" si="22"/>
        <v>2.9286393943344033</v>
      </c>
      <c r="M76" s="1">
        <f t="shared" si="23"/>
        <v>47.470023559196875</v>
      </c>
      <c r="N76" s="1">
        <f t="shared" si="24"/>
        <v>4.337427382846364</v>
      </c>
    </row>
    <row r="77" spans="1:14" ht="12.75">
      <c r="A77" s="9">
        <v>1995</v>
      </c>
      <c r="B77">
        <v>68</v>
      </c>
      <c r="C77">
        <v>57</v>
      </c>
      <c r="D77">
        <v>125</v>
      </c>
      <c r="F77" s="9">
        <f t="shared" si="20"/>
        <v>1995</v>
      </c>
      <c r="G77" s="1">
        <f t="shared" si="20"/>
        <v>1743164</v>
      </c>
      <c r="H77" s="1">
        <f t="shared" si="20"/>
        <v>57154</v>
      </c>
      <c r="I77" s="1">
        <f t="shared" si="20"/>
        <v>1800318</v>
      </c>
      <c r="K77" s="9">
        <f t="shared" si="21"/>
        <v>1995</v>
      </c>
      <c r="L77" s="1">
        <f t="shared" si="22"/>
        <v>3.900952520818466</v>
      </c>
      <c r="M77" s="1">
        <f t="shared" si="23"/>
        <v>99.73055254225427</v>
      </c>
      <c r="N77" s="1">
        <f t="shared" si="24"/>
        <v>6.943217809298136</v>
      </c>
    </row>
    <row r="78" spans="1:14" ht="12.75">
      <c r="A78" s="9">
        <v>1996</v>
      </c>
      <c r="B78">
        <v>70</v>
      </c>
      <c r="C78">
        <v>54</v>
      </c>
      <c r="D78">
        <v>124</v>
      </c>
      <c r="F78" s="9">
        <f t="shared" si="20"/>
        <v>1996</v>
      </c>
      <c r="G78" s="1">
        <f t="shared" si="20"/>
        <v>1741304</v>
      </c>
      <c r="H78" s="1">
        <f t="shared" si="20"/>
        <v>57119</v>
      </c>
      <c r="I78" s="1">
        <f t="shared" si="20"/>
        <v>1798423</v>
      </c>
      <c r="K78" s="9">
        <f t="shared" si="21"/>
        <v>1996</v>
      </c>
      <c r="L78" s="1">
        <f t="shared" si="22"/>
        <v>4.0199758342024134</v>
      </c>
      <c r="M78" s="1">
        <f t="shared" si="23"/>
        <v>94.53947022882053</v>
      </c>
      <c r="N78" s="1">
        <f t="shared" si="24"/>
        <v>6.894929613333459</v>
      </c>
    </row>
    <row r="79" spans="1:14" ht="12.75">
      <c r="A79" s="9">
        <v>1997</v>
      </c>
      <c r="B79">
        <v>84</v>
      </c>
      <c r="C79">
        <v>46</v>
      </c>
      <c r="D79">
        <v>130</v>
      </c>
      <c r="F79" s="9">
        <f t="shared" si="20"/>
        <v>1997</v>
      </c>
      <c r="G79" s="1">
        <f t="shared" si="20"/>
        <v>1737733</v>
      </c>
      <c r="H79" s="1">
        <f t="shared" si="20"/>
        <v>57048</v>
      </c>
      <c r="I79" s="1">
        <f t="shared" si="20"/>
        <v>1794781</v>
      </c>
      <c r="K79" s="9">
        <f t="shared" si="21"/>
        <v>1997</v>
      </c>
      <c r="L79" s="1">
        <f t="shared" si="22"/>
        <v>4.833884146759025</v>
      </c>
      <c r="M79" s="1">
        <f t="shared" si="23"/>
        <v>80.6338521946431</v>
      </c>
      <c r="N79" s="1">
        <f t="shared" si="24"/>
        <v>7.243223546493973</v>
      </c>
    </row>
    <row r="80" spans="1:14" ht="12.75">
      <c r="A80" s="9">
        <v>1998</v>
      </c>
      <c r="B80">
        <v>118</v>
      </c>
      <c r="C80">
        <v>69</v>
      </c>
      <c r="D80">
        <v>187</v>
      </c>
      <c r="F80" s="9">
        <f t="shared" si="20"/>
        <v>1998</v>
      </c>
      <c r="G80" s="1">
        <f t="shared" si="20"/>
        <v>1733844</v>
      </c>
      <c r="H80" s="1">
        <f t="shared" si="20"/>
        <v>56854</v>
      </c>
      <c r="I80" s="1">
        <f t="shared" si="20"/>
        <v>1790698</v>
      </c>
      <c r="K80" s="9">
        <f t="shared" si="21"/>
        <v>1998</v>
      </c>
      <c r="L80" s="1">
        <f t="shared" si="22"/>
        <v>6.805687247526306</v>
      </c>
      <c r="M80" s="1">
        <f t="shared" si="23"/>
        <v>121.36349245435677</v>
      </c>
      <c r="N80" s="1">
        <f t="shared" si="24"/>
        <v>10.44285524415619</v>
      </c>
    </row>
    <row r="81" spans="1:14" ht="12.75">
      <c r="A81" s="9">
        <v>1999</v>
      </c>
      <c r="B81">
        <v>100</v>
      </c>
      <c r="C81">
        <v>62</v>
      </c>
      <c r="D81">
        <v>162</v>
      </c>
      <c r="F81" s="9">
        <f t="shared" si="20"/>
        <v>1999</v>
      </c>
      <c r="G81" s="1">
        <f t="shared" si="20"/>
        <v>1730343</v>
      </c>
      <c r="H81" s="1">
        <f t="shared" si="20"/>
        <v>55549</v>
      </c>
      <c r="I81" s="1">
        <f t="shared" si="20"/>
        <v>1785892</v>
      </c>
      <c r="K81" s="9">
        <f t="shared" si="21"/>
        <v>1999</v>
      </c>
      <c r="L81" s="1">
        <f t="shared" si="22"/>
        <v>5.779201002344622</v>
      </c>
      <c r="M81" s="1">
        <f t="shared" si="23"/>
        <v>111.61317035410178</v>
      </c>
      <c r="N81" s="1">
        <f t="shared" si="24"/>
        <v>9.071097244402237</v>
      </c>
    </row>
    <row r="83" spans="1:14" ht="27" customHeight="1">
      <c r="A83" s="31" t="str">
        <f>CONCATENATE("New Admissions for Other / Unknown Offenses, BW Only: ",$A$1)</f>
        <v>New Admissions for Other / Unknown Offenses, BW Only: WEST VIRGINIA</v>
      </c>
      <c r="B83" s="31"/>
      <c r="C83" s="31"/>
      <c r="D83" s="31"/>
      <c r="F83" s="31" t="str">
        <f>CONCATENATE("Total Population, BW Only: ",$A$1)</f>
        <v>Total Population, BW Only: WEST VIRGINIA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WEST VIRGINIA</v>
      </c>
      <c r="L83" s="31"/>
      <c r="M83" s="31"/>
      <c r="N83" s="31"/>
    </row>
    <row r="84" spans="1:14" ht="12.75">
      <c r="A84" s="24" t="s">
        <v>96</v>
      </c>
      <c r="B84" s="25" t="s">
        <v>82</v>
      </c>
      <c r="C84" s="25" t="s">
        <v>83</v>
      </c>
      <c r="D84" s="25" t="s">
        <v>84</v>
      </c>
      <c r="F84" s="24" t="s">
        <v>96</v>
      </c>
      <c r="G84" s="25" t="s">
        <v>82</v>
      </c>
      <c r="H84" s="25" t="s">
        <v>83</v>
      </c>
      <c r="I84" s="25" t="s">
        <v>84</v>
      </c>
      <c r="K84" s="24" t="s">
        <v>96</v>
      </c>
      <c r="L84" s="25" t="s">
        <v>82</v>
      </c>
      <c r="M84" s="25" t="s">
        <v>83</v>
      </c>
      <c r="N84" s="25" t="s">
        <v>84</v>
      </c>
    </row>
    <row r="85" spans="1:14" ht="12.75">
      <c r="A85" s="9">
        <v>1983</v>
      </c>
      <c r="B85">
        <v>33</v>
      </c>
      <c r="C85">
        <v>3</v>
      </c>
      <c r="D85">
        <v>36</v>
      </c>
      <c r="F85" s="9">
        <f aca="true" t="shared" si="25" ref="F85:I99">F4</f>
        <v>1983</v>
      </c>
      <c r="G85" s="1">
        <f t="shared" si="25"/>
        <v>1861961</v>
      </c>
      <c r="H85" s="1">
        <f t="shared" si="25"/>
        <v>63506</v>
      </c>
      <c r="I85" s="1">
        <f t="shared" si="25"/>
        <v>1925467</v>
      </c>
      <c r="K85" s="9">
        <f>F85</f>
        <v>1983</v>
      </c>
      <c r="L85" s="1">
        <f aca="true" t="shared" si="26" ref="L85:N88">(B85/G85)*100000</f>
        <v>1.7723249842504758</v>
      </c>
      <c r="M85" s="1">
        <f t="shared" si="26"/>
        <v>4.723963090101723</v>
      </c>
      <c r="N85" s="1">
        <f t="shared" si="26"/>
        <v>1.86967629151785</v>
      </c>
    </row>
    <row r="86" spans="1:14" ht="12.75">
      <c r="A86" s="9">
        <v>1984</v>
      </c>
      <c r="B86">
        <v>59</v>
      </c>
      <c r="C86">
        <v>5</v>
      </c>
      <c r="D86">
        <v>64</v>
      </c>
      <c r="F86" s="9">
        <f t="shared" si="25"/>
        <v>1984</v>
      </c>
      <c r="G86" s="1">
        <f t="shared" si="25"/>
        <v>1845887</v>
      </c>
      <c r="H86" s="1">
        <f t="shared" si="25"/>
        <v>62479</v>
      </c>
      <c r="I86" s="1">
        <f t="shared" si="25"/>
        <v>1908366</v>
      </c>
      <c r="K86" s="9">
        <f aca="true" t="shared" si="27" ref="K86:K101">F86</f>
        <v>1984</v>
      </c>
      <c r="L86" s="1">
        <f t="shared" si="26"/>
        <v>3.196295331187662</v>
      </c>
      <c r="M86" s="1">
        <f t="shared" si="26"/>
        <v>8.002688903471565</v>
      </c>
      <c r="N86" s="1">
        <f t="shared" si="26"/>
        <v>3.3536543828594723</v>
      </c>
    </row>
    <row r="87" spans="1:14" ht="12.75">
      <c r="A87" s="9">
        <v>1985</v>
      </c>
      <c r="B87">
        <v>75</v>
      </c>
      <c r="C87">
        <v>5</v>
      </c>
      <c r="D87">
        <v>80</v>
      </c>
      <c r="F87" s="9">
        <f t="shared" si="25"/>
        <v>1985</v>
      </c>
      <c r="G87" s="1">
        <f t="shared" si="25"/>
        <v>1826444</v>
      </c>
      <c r="H87" s="1">
        <f t="shared" si="25"/>
        <v>61277</v>
      </c>
      <c r="I87" s="1">
        <f t="shared" si="25"/>
        <v>1887721</v>
      </c>
      <c r="K87" s="9">
        <f t="shared" si="27"/>
        <v>1985</v>
      </c>
      <c r="L87" s="1">
        <f t="shared" si="26"/>
        <v>4.106339969908741</v>
      </c>
      <c r="M87" s="1">
        <f t="shared" si="26"/>
        <v>8.159668391076586</v>
      </c>
      <c r="N87" s="1">
        <f t="shared" si="26"/>
        <v>4.237914395188696</v>
      </c>
    </row>
    <row r="88" spans="1:14" ht="12.75">
      <c r="A88" s="9">
        <v>1986</v>
      </c>
      <c r="B88">
        <v>54</v>
      </c>
      <c r="C88">
        <v>7</v>
      </c>
      <c r="D88">
        <v>61</v>
      </c>
      <c r="F88" s="9">
        <f t="shared" si="25"/>
        <v>1986</v>
      </c>
      <c r="G88" s="1">
        <f t="shared" si="25"/>
        <v>1803295</v>
      </c>
      <c r="H88" s="1">
        <f t="shared" si="25"/>
        <v>60202</v>
      </c>
      <c r="I88" s="1">
        <f t="shared" si="25"/>
        <v>1863497</v>
      </c>
      <c r="K88" s="9">
        <f t="shared" si="27"/>
        <v>1986</v>
      </c>
      <c r="L88" s="1">
        <f t="shared" si="26"/>
        <v>2.9945183677656737</v>
      </c>
      <c r="M88" s="1">
        <f t="shared" si="26"/>
        <v>11.627520680376067</v>
      </c>
      <c r="N88" s="1">
        <f t="shared" si="26"/>
        <v>3.27341551931664</v>
      </c>
    </row>
    <row r="89" spans="1:14" ht="12.75">
      <c r="A89" s="9">
        <v>1987</v>
      </c>
      <c r="B89">
        <v>59</v>
      </c>
      <c r="C89">
        <v>5</v>
      </c>
      <c r="D89">
        <v>64</v>
      </c>
      <c r="F89" s="9">
        <f t="shared" si="25"/>
        <v>1987</v>
      </c>
      <c r="G89" s="1">
        <f t="shared" si="25"/>
        <v>1780030</v>
      </c>
      <c r="H89" s="1">
        <f t="shared" si="25"/>
        <v>58998</v>
      </c>
      <c r="I89" s="1">
        <f t="shared" si="25"/>
        <v>1839028</v>
      </c>
      <c r="K89" s="9">
        <f t="shared" si="27"/>
        <v>1987</v>
      </c>
      <c r="L89" s="1">
        <f aca="true" t="shared" si="28" ref="L89:L101">(B89/G89)*100000</f>
        <v>3.3145508783559827</v>
      </c>
      <c r="M89" s="1">
        <f aca="true" t="shared" si="29" ref="M89:M101">(C89/H89)*100000</f>
        <v>8.47486355469677</v>
      </c>
      <c r="N89" s="1">
        <f aca="true" t="shared" si="30" ref="N89:N101">(D89/I89)*100000</f>
        <v>3.480099269831672</v>
      </c>
    </row>
    <row r="90" spans="1:14" ht="12.75">
      <c r="A90" s="9">
        <v>1988</v>
      </c>
      <c r="B90">
        <v>37</v>
      </c>
      <c r="C90">
        <v>3</v>
      </c>
      <c r="D90">
        <v>40</v>
      </c>
      <c r="F90" s="9">
        <f t="shared" si="25"/>
        <v>1988</v>
      </c>
      <c r="G90" s="1">
        <f t="shared" si="25"/>
        <v>1754226</v>
      </c>
      <c r="H90" s="1">
        <f t="shared" si="25"/>
        <v>57637</v>
      </c>
      <c r="I90" s="1">
        <f t="shared" si="25"/>
        <v>1811863</v>
      </c>
      <c r="K90" s="9">
        <f t="shared" si="27"/>
        <v>1988</v>
      </c>
      <c r="L90" s="1">
        <f t="shared" si="28"/>
        <v>2.109192316155387</v>
      </c>
      <c r="M90" s="1">
        <f t="shared" si="29"/>
        <v>5.204989850269792</v>
      </c>
      <c r="N90" s="1">
        <f t="shared" si="30"/>
        <v>2.2076724343948744</v>
      </c>
    </row>
    <row r="91" spans="1:14" ht="12.75">
      <c r="A91" s="9">
        <v>1989</v>
      </c>
      <c r="B91">
        <v>65</v>
      </c>
      <c r="C91">
        <v>2</v>
      </c>
      <c r="D91">
        <v>67</v>
      </c>
      <c r="F91" s="9">
        <f t="shared" si="25"/>
        <v>1989</v>
      </c>
      <c r="G91" s="1">
        <f t="shared" si="25"/>
        <v>1731811</v>
      </c>
      <c r="H91" s="1">
        <f t="shared" si="25"/>
        <v>56515</v>
      </c>
      <c r="I91" s="1">
        <f t="shared" si="25"/>
        <v>1788326</v>
      </c>
      <c r="K91" s="9">
        <f t="shared" si="27"/>
        <v>1989</v>
      </c>
      <c r="L91" s="1">
        <f t="shared" si="28"/>
        <v>3.7532964047462456</v>
      </c>
      <c r="M91" s="1">
        <f t="shared" si="29"/>
        <v>3.538883482261346</v>
      </c>
      <c r="N91" s="1">
        <f t="shared" si="30"/>
        <v>3.7465204889936174</v>
      </c>
    </row>
    <row r="92" spans="1:14" ht="12.75">
      <c r="A92" s="9">
        <v>1990</v>
      </c>
      <c r="B92">
        <v>65</v>
      </c>
      <c r="C92">
        <v>3</v>
      </c>
      <c r="D92">
        <v>68</v>
      </c>
      <c r="F92" s="9">
        <f t="shared" si="25"/>
        <v>1990</v>
      </c>
      <c r="G92" s="1">
        <f t="shared" si="25"/>
        <v>1718197</v>
      </c>
      <c r="H92" s="1">
        <f t="shared" si="25"/>
        <v>56060</v>
      </c>
      <c r="I92" s="1">
        <f t="shared" si="25"/>
        <v>1774257</v>
      </c>
      <c r="K92" s="9">
        <f t="shared" si="27"/>
        <v>1990</v>
      </c>
      <c r="L92" s="1">
        <f t="shared" si="28"/>
        <v>3.783035356248439</v>
      </c>
      <c r="M92" s="1">
        <f t="shared" si="29"/>
        <v>5.351409204423832</v>
      </c>
      <c r="N92" s="1">
        <f t="shared" si="30"/>
        <v>3.8325902053648373</v>
      </c>
    </row>
    <row r="93" spans="1:14" ht="12.75">
      <c r="A93" s="9">
        <v>1991</v>
      </c>
      <c r="B93">
        <v>63</v>
      </c>
      <c r="C93">
        <v>4</v>
      </c>
      <c r="D93">
        <v>67</v>
      </c>
      <c r="F93" s="9">
        <f t="shared" si="25"/>
        <v>1991</v>
      </c>
      <c r="G93" s="1">
        <f t="shared" si="25"/>
        <v>1723605</v>
      </c>
      <c r="H93" s="1">
        <f t="shared" si="25"/>
        <v>55988</v>
      </c>
      <c r="I93" s="1">
        <f t="shared" si="25"/>
        <v>1779593</v>
      </c>
      <c r="K93" s="9">
        <f t="shared" si="27"/>
        <v>1991</v>
      </c>
      <c r="L93" s="1">
        <f t="shared" si="28"/>
        <v>3.6551298006213724</v>
      </c>
      <c r="M93" s="1">
        <f t="shared" si="29"/>
        <v>7.144388083160678</v>
      </c>
      <c r="N93" s="1">
        <f t="shared" si="30"/>
        <v>3.7649057958757983</v>
      </c>
    </row>
    <row r="94" spans="1:14" ht="12.75">
      <c r="A94" s="9">
        <v>1992</v>
      </c>
      <c r="B94">
        <v>93</v>
      </c>
      <c r="C94">
        <v>4</v>
      </c>
      <c r="D94">
        <v>97</v>
      </c>
      <c r="F94" s="9">
        <f t="shared" si="25"/>
        <v>1992</v>
      </c>
      <c r="G94" s="1">
        <f t="shared" si="25"/>
        <v>1730206</v>
      </c>
      <c r="H94" s="1">
        <f t="shared" si="25"/>
        <v>55918</v>
      </c>
      <c r="I94" s="1">
        <f t="shared" si="25"/>
        <v>1786124</v>
      </c>
      <c r="K94" s="9">
        <f t="shared" si="27"/>
        <v>1992</v>
      </c>
      <c r="L94" s="1">
        <f t="shared" si="28"/>
        <v>5.375082504626617</v>
      </c>
      <c r="M94" s="1">
        <f t="shared" si="29"/>
        <v>7.153331664222612</v>
      </c>
      <c r="N94" s="1">
        <f t="shared" si="30"/>
        <v>5.4307539678096255</v>
      </c>
    </row>
    <row r="95" spans="1:14" ht="12.75">
      <c r="A95" s="9">
        <v>1993</v>
      </c>
      <c r="B95">
        <v>111</v>
      </c>
      <c r="C95">
        <v>5</v>
      </c>
      <c r="D95">
        <v>116</v>
      </c>
      <c r="F95" s="9">
        <f t="shared" si="25"/>
        <v>1993</v>
      </c>
      <c r="G95" s="1">
        <f t="shared" si="25"/>
        <v>1739713</v>
      </c>
      <c r="H95" s="1">
        <f t="shared" si="25"/>
        <v>56547</v>
      </c>
      <c r="I95" s="1">
        <f t="shared" si="25"/>
        <v>1796260</v>
      </c>
      <c r="K95" s="9">
        <f t="shared" si="27"/>
        <v>1993</v>
      </c>
      <c r="L95" s="1">
        <f t="shared" si="28"/>
        <v>6.380362737991842</v>
      </c>
      <c r="M95" s="1">
        <f t="shared" si="29"/>
        <v>8.84220206200152</v>
      </c>
      <c r="N95" s="1">
        <f t="shared" si="30"/>
        <v>6.457862447529868</v>
      </c>
    </row>
    <row r="96" spans="1:14" ht="12.75">
      <c r="A96" s="9">
        <v>1994</v>
      </c>
      <c r="B96">
        <v>102</v>
      </c>
      <c r="C96">
        <v>2</v>
      </c>
      <c r="D96">
        <v>104</v>
      </c>
      <c r="F96" s="9">
        <f t="shared" si="25"/>
        <v>1994</v>
      </c>
      <c r="G96" s="1">
        <f t="shared" si="25"/>
        <v>1741423</v>
      </c>
      <c r="H96" s="1">
        <f t="shared" si="25"/>
        <v>56878</v>
      </c>
      <c r="I96" s="1">
        <f t="shared" si="25"/>
        <v>1798301</v>
      </c>
      <c r="K96" s="9">
        <f t="shared" si="27"/>
        <v>1994</v>
      </c>
      <c r="L96" s="1">
        <f t="shared" si="28"/>
        <v>5.857278788668807</v>
      </c>
      <c r="M96" s="1">
        <f t="shared" si="29"/>
        <v>3.5162980414219906</v>
      </c>
      <c r="N96" s="1">
        <f t="shared" si="30"/>
        <v>5.783236510461819</v>
      </c>
    </row>
    <row r="97" spans="1:14" ht="12.75">
      <c r="A97" s="9">
        <v>1995</v>
      </c>
      <c r="B97">
        <v>163</v>
      </c>
      <c r="C97">
        <v>9</v>
      </c>
      <c r="D97">
        <v>172</v>
      </c>
      <c r="F97" s="9">
        <f t="shared" si="25"/>
        <v>1995</v>
      </c>
      <c r="G97" s="1">
        <f t="shared" si="25"/>
        <v>1743164</v>
      </c>
      <c r="H97" s="1">
        <f t="shared" si="25"/>
        <v>57154</v>
      </c>
      <c r="I97" s="1">
        <f t="shared" si="25"/>
        <v>1800318</v>
      </c>
      <c r="K97" s="9">
        <f t="shared" si="27"/>
        <v>1995</v>
      </c>
      <c r="L97" s="1">
        <f t="shared" si="28"/>
        <v>9.350812660197205</v>
      </c>
      <c r="M97" s="1">
        <f t="shared" si="29"/>
        <v>15.746929348776987</v>
      </c>
      <c r="N97" s="1">
        <f t="shared" si="30"/>
        <v>9.553867705594234</v>
      </c>
    </row>
    <row r="98" spans="1:14" ht="12.75">
      <c r="A98" s="9">
        <v>1996</v>
      </c>
      <c r="B98">
        <v>175</v>
      </c>
      <c r="C98">
        <v>6</v>
      </c>
      <c r="D98">
        <v>181</v>
      </c>
      <c r="F98" s="9">
        <f t="shared" si="25"/>
        <v>1996</v>
      </c>
      <c r="G98" s="1">
        <f t="shared" si="25"/>
        <v>1741304</v>
      </c>
      <c r="H98" s="1">
        <f t="shared" si="25"/>
        <v>57119</v>
      </c>
      <c r="I98" s="1">
        <f t="shared" si="25"/>
        <v>1798423</v>
      </c>
      <c r="K98" s="9">
        <f t="shared" si="27"/>
        <v>1996</v>
      </c>
      <c r="L98" s="1">
        <f t="shared" si="28"/>
        <v>10.049939585506035</v>
      </c>
      <c r="M98" s="1">
        <f t="shared" si="29"/>
        <v>10.50438558098006</v>
      </c>
      <c r="N98" s="1">
        <f t="shared" si="30"/>
        <v>10.06437306462384</v>
      </c>
    </row>
    <row r="99" spans="1:14" ht="12.75">
      <c r="A99" s="9">
        <v>1997</v>
      </c>
      <c r="B99">
        <v>176</v>
      </c>
      <c r="C99">
        <v>12</v>
      </c>
      <c r="D99">
        <v>188</v>
      </c>
      <c r="F99" s="9">
        <f t="shared" si="25"/>
        <v>1997</v>
      </c>
      <c r="G99" s="1">
        <f t="shared" si="25"/>
        <v>1737733</v>
      </c>
      <c r="H99" s="1">
        <f t="shared" si="25"/>
        <v>57048</v>
      </c>
      <c r="I99" s="1">
        <f t="shared" si="25"/>
        <v>1794781</v>
      </c>
      <c r="K99" s="9">
        <f t="shared" si="27"/>
        <v>1997</v>
      </c>
      <c r="L99" s="1">
        <f t="shared" si="28"/>
        <v>10.128138212257005</v>
      </c>
      <c r="M99" s="1">
        <f t="shared" si="29"/>
        <v>21.034917963819943</v>
      </c>
      <c r="N99" s="1">
        <f t="shared" si="30"/>
        <v>10.474815590314362</v>
      </c>
    </row>
    <row r="100" spans="1:14" ht="12.75">
      <c r="A100" s="9">
        <v>1998</v>
      </c>
      <c r="B100">
        <v>256</v>
      </c>
      <c r="C100">
        <v>13</v>
      </c>
      <c r="D100">
        <v>269</v>
      </c>
      <c r="F100" s="9">
        <f aca="true" t="shared" si="31" ref="F100:I101">F19</f>
        <v>1998</v>
      </c>
      <c r="G100" s="1">
        <f t="shared" si="31"/>
        <v>1733844</v>
      </c>
      <c r="H100" s="1">
        <f t="shared" si="31"/>
        <v>56854</v>
      </c>
      <c r="I100" s="1">
        <f t="shared" si="31"/>
        <v>1790698</v>
      </c>
      <c r="K100" s="9">
        <f t="shared" si="27"/>
        <v>1998</v>
      </c>
      <c r="L100" s="1">
        <f t="shared" si="28"/>
        <v>14.764880808192663</v>
      </c>
      <c r="M100" s="1">
        <f t="shared" si="29"/>
        <v>22.865585534878814</v>
      </c>
      <c r="N100" s="1">
        <f t="shared" si="30"/>
        <v>15.022075190791522</v>
      </c>
    </row>
    <row r="101" spans="1:14" ht="12.75">
      <c r="A101" s="9">
        <v>1999</v>
      </c>
      <c r="B101">
        <v>259</v>
      </c>
      <c r="C101">
        <v>16</v>
      </c>
      <c r="D101">
        <v>275</v>
      </c>
      <c r="F101" s="9">
        <f t="shared" si="31"/>
        <v>1999</v>
      </c>
      <c r="G101" s="1">
        <f t="shared" si="31"/>
        <v>1730343</v>
      </c>
      <c r="H101" s="1">
        <f t="shared" si="31"/>
        <v>55549</v>
      </c>
      <c r="I101" s="1">
        <f t="shared" si="31"/>
        <v>1785892</v>
      </c>
      <c r="K101" s="9">
        <f t="shared" si="27"/>
        <v>1999</v>
      </c>
      <c r="L101" s="1">
        <f t="shared" si="28"/>
        <v>14.96813059607257</v>
      </c>
      <c r="M101" s="1">
        <f t="shared" si="29"/>
        <v>28.803398801058524</v>
      </c>
      <c r="N101" s="1">
        <f t="shared" si="30"/>
        <v>15.39846754450997</v>
      </c>
    </row>
    <row r="103" spans="1:14" ht="31.5" customHeight="1">
      <c r="A103" s="31" t="str">
        <f>CONCATENATE("New Admissions for All Offenses, BW Only: ",$A$1)</f>
        <v>New Admissions for All Offenses, BW Only: WEST VIRGINIA</v>
      </c>
      <c r="B103" s="31"/>
      <c r="C103" s="31"/>
      <c r="D103" s="31"/>
      <c r="F103" s="31" t="str">
        <f>CONCATENATE("Total Population, BW Only: ",$A$1)</f>
        <v>Total Population, BW Only: WEST VIRGINIA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WEST VIRGINIA</v>
      </c>
      <c r="L103" s="31"/>
      <c r="M103" s="31"/>
      <c r="N103" s="31"/>
    </row>
    <row r="104" spans="1:14" ht="12.75">
      <c r="A104" s="24" t="s">
        <v>96</v>
      </c>
      <c r="B104" s="25" t="s">
        <v>82</v>
      </c>
      <c r="C104" s="25" t="s">
        <v>83</v>
      </c>
      <c r="D104" s="25" t="s">
        <v>84</v>
      </c>
      <c r="F104" s="24" t="s">
        <v>96</v>
      </c>
      <c r="G104" s="25" t="s">
        <v>82</v>
      </c>
      <c r="H104" s="25" t="s">
        <v>83</v>
      </c>
      <c r="I104" s="25" t="s">
        <v>84</v>
      </c>
      <c r="K104" s="24" t="s">
        <v>96</v>
      </c>
      <c r="L104" s="25" t="s">
        <v>82</v>
      </c>
      <c r="M104" s="25" t="s">
        <v>83</v>
      </c>
      <c r="N104" s="25" t="s">
        <v>84</v>
      </c>
    </row>
    <row r="105" spans="1:14" ht="12.75">
      <c r="A105" s="9">
        <v>1983</v>
      </c>
      <c r="B105">
        <v>395</v>
      </c>
      <c r="C105">
        <v>53</v>
      </c>
      <c r="D105">
        <v>448</v>
      </c>
      <c r="E105" s="2"/>
      <c r="F105" s="9">
        <f>F4</f>
        <v>1983</v>
      </c>
      <c r="G105" s="1">
        <f>G4</f>
        <v>1861961</v>
      </c>
      <c r="H105" s="1">
        <f>H4</f>
        <v>63506</v>
      </c>
      <c r="I105" s="1">
        <f>I4</f>
        <v>1925467</v>
      </c>
      <c r="K105" s="9">
        <f>F105</f>
        <v>1983</v>
      </c>
      <c r="L105" s="1">
        <f aca="true" t="shared" si="32" ref="L105:N108">(B105/G105)*100000</f>
        <v>21.214192993301147</v>
      </c>
      <c r="M105" s="1">
        <f t="shared" si="32"/>
        <v>83.45668125846377</v>
      </c>
      <c r="N105" s="1">
        <f t="shared" si="32"/>
        <v>23.2670827388888</v>
      </c>
    </row>
    <row r="106" spans="1:14" ht="12.75">
      <c r="A106" s="9">
        <v>1984</v>
      </c>
      <c r="B106">
        <v>643</v>
      </c>
      <c r="C106">
        <v>75</v>
      </c>
      <c r="D106">
        <v>718</v>
      </c>
      <c r="F106" s="9">
        <f aca="true" t="shared" si="33" ref="F106:I121">F5</f>
        <v>1984</v>
      </c>
      <c r="G106" s="1">
        <f t="shared" si="33"/>
        <v>1845887</v>
      </c>
      <c r="H106" s="1">
        <f t="shared" si="33"/>
        <v>62479</v>
      </c>
      <c r="I106" s="1">
        <f t="shared" si="33"/>
        <v>1908366</v>
      </c>
      <c r="K106" s="9">
        <f aca="true" t="shared" si="34" ref="K106:K121">F106</f>
        <v>1984</v>
      </c>
      <c r="L106" s="1">
        <f t="shared" si="32"/>
        <v>34.834201660231635</v>
      </c>
      <c r="M106" s="1">
        <f t="shared" si="32"/>
        <v>120.04033355207349</v>
      </c>
      <c r="N106" s="1">
        <f t="shared" si="32"/>
        <v>37.623810107704706</v>
      </c>
    </row>
    <row r="107" spans="1:14" ht="12.75">
      <c r="A107" s="9">
        <v>1985</v>
      </c>
      <c r="B107">
        <v>651</v>
      </c>
      <c r="C107">
        <v>87</v>
      </c>
      <c r="D107">
        <v>738</v>
      </c>
      <c r="F107" s="9">
        <f t="shared" si="33"/>
        <v>1985</v>
      </c>
      <c r="G107" s="1">
        <f t="shared" si="33"/>
        <v>1826444</v>
      </c>
      <c r="H107" s="1">
        <f t="shared" si="33"/>
        <v>61277</v>
      </c>
      <c r="I107" s="1">
        <f t="shared" si="33"/>
        <v>1887721</v>
      </c>
      <c r="K107" s="9">
        <f t="shared" si="34"/>
        <v>1985</v>
      </c>
      <c r="L107" s="1">
        <f t="shared" si="32"/>
        <v>35.64303093880787</v>
      </c>
      <c r="M107" s="1">
        <f t="shared" si="32"/>
        <v>141.9782300047326</v>
      </c>
      <c r="N107" s="1">
        <f t="shared" si="32"/>
        <v>39.094760295615714</v>
      </c>
    </row>
    <row r="108" spans="1:14" ht="12.75">
      <c r="A108" s="9">
        <v>1986</v>
      </c>
      <c r="B108">
        <v>435</v>
      </c>
      <c r="C108">
        <v>66</v>
      </c>
      <c r="D108">
        <v>501</v>
      </c>
      <c r="F108" s="9">
        <f t="shared" si="33"/>
        <v>1986</v>
      </c>
      <c r="G108" s="1">
        <f t="shared" si="33"/>
        <v>1803295</v>
      </c>
      <c r="H108" s="1">
        <f t="shared" si="33"/>
        <v>60202</v>
      </c>
      <c r="I108" s="1">
        <f t="shared" si="33"/>
        <v>1863497</v>
      </c>
      <c r="K108" s="9">
        <f t="shared" si="34"/>
        <v>1986</v>
      </c>
      <c r="L108" s="1">
        <f t="shared" si="32"/>
        <v>24.122509073667924</v>
      </c>
      <c r="M108" s="1">
        <f t="shared" si="32"/>
        <v>109.63090927211721</v>
      </c>
      <c r="N108" s="1">
        <f t="shared" si="32"/>
        <v>26.88493729799404</v>
      </c>
    </row>
    <row r="109" spans="1:14" ht="12.75">
      <c r="A109" s="9">
        <v>1987</v>
      </c>
      <c r="B109">
        <v>526</v>
      </c>
      <c r="C109">
        <v>72</v>
      </c>
      <c r="D109">
        <v>598</v>
      </c>
      <c r="F109" s="9">
        <f t="shared" si="33"/>
        <v>1987</v>
      </c>
      <c r="G109" s="1">
        <f t="shared" si="33"/>
        <v>1780030</v>
      </c>
      <c r="H109" s="1">
        <f t="shared" si="33"/>
        <v>58998</v>
      </c>
      <c r="I109" s="1">
        <f t="shared" si="33"/>
        <v>1839028</v>
      </c>
      <c r="K109" s="9">
        <f t="shared" si="34"/>
        <v>1987</v>
      </c>
      <c r="L109" s="1">
        <f aca="true" t="shared" si="35" ref="L109:L121">(B109/G109)*100000</f>
        <v>29.550063762970286</v>
      </c>
      <c r="M109" s="1">
        <f aca="true" t="shared" si="36" ref="M109:M121">(C109/H109)*100000</f>
        <v>122.03803518763348</v>
      </c>
      <c r="N109" s="1">
        <f aca="true" t="shared" si="37" ref="N109:N121">(D109/I109)*100000</f>
        <v>32.517177552489684</v>
      </c>
    </row>
    <row r="110" spans="1:14" ht="12.75">
      <c r="A110" s="9">
        <v>1988</v>
      </c>
      <c r="B110">
        <v>470</v>
      </c>
      <c r="C110">
        <v>55</v>
      </c>
      <c r="D110">
        <v>525</v>
      </c>
      <c r="F110" s="9">
        <f t="shared" si="33"/>
        <v>1988</v>
      </c>
      <c r="G110" s="1">
        <f t="shared" si="33"/>
        <v>1754226</v>
      </c>
      <c r="H110" s="1">
        <f t="shared" si="33"/>
        <v>57637</v>
      </c>
      <c r="I110" s="1">
        <f t="shared" si="33"/>
        <v>1811863</v>
      </c>
      <c r="K110" s="9">
        <f t="shared" si="34"/>
        <v>1988</v>
      </c>
      <c r="L110" s="1">
        <f t="shared" si="35"/>
        <v>26.79244293494681</v>
      </c>
      <c r="M110" s="1">
        <f t="shared" si="36"/>
        <v>95.42481392161285</v>
      </c>
      <c r="N110" s="1">
        <f t="shared" si="37"/>
        <v>28.975700701432725</v>
      </c>
    </row>
    <row r="111" spans="1:14" ht="12.75">
      <c r="A111" s="9">
        <v>1989</v>
      </c>
      <c r="B111">
        <v>604</v>
      </c>
      <c r="C111">
        <v>80</v>
      </c>
      <c r="D111">
        <v>684</v>
      </c>
      <c r="F111" s="9">
        <f t="shared" si="33"/>
        <v>1989</v>
      </c>
      <c r="G111" s="1">
        <f t="shared" si="33"/>
        <v>1731811</v>
      </c>
      <c r="H111" s="1">
        <f t="shared" si="33"/>
        <v>56515</v>
      </c>
      <c r="I111" s="1">
        <f t="shared" si="33"/>
        <v>1788326</v>
      </c>
      <c r="K111" s="9">
        <f t="shared" si="34"/>
        <v>1989</v>
      </c>
      <c r="L111" s="1">
        <f t="shared" si="35"/>
        <v>34.87678505333434</v>
      </c>
      <c r="M111" s="1">
        <f t="shared" si="36"/>
        <v>141.55533929045387</v>
      </c>
      <c r="N111" s="1">
        <f t="shared" si="37"/>
        <v>38.248059917487076</v>
      </c>
    </row>
    <row r="112" spans="1:14" ht="12.75">
      <c r="A112" s="9">
        <v>1990</v>
      </c>
      <c r="B112">
        <v>524</v>
      </c>
      <c r="C112">
        <v>70</v>
      </c>
      <c r="D112">
        <v>594</v>
      </c>
      <c r="F112" s="9">
        <f t="shared" si="33"/>
        <v>1990</v>
      </c>
      <c r="G112" s="1">
        <f t="shared" si="33"/>
        <v>1718197</v>
      </c>
      <c r="H112" s="1">
        <f t="shared" si="33"/>
        <v>56060</v>
      </c>
      <c r="I112" s="1">
        <f t="shared" si="33"/>
        <v>1774257</v>
      </c>
      <c r="K112" s="9">
        <f t="shared" si="34"/>
        <v>1990</v>
      </c>
      <c r="L112" s="1">
        <f t="shared" si="35"/>
        <v>30.49708502575665</v>
      </c>
      <c r="M112" s="1">
        <f t="shared" si="36"/>
        <v>124.86621476988941</v>
      </c>
      <c r="N112" s="1">
        <f t="shared" si="37"/>
        <v>33.478802676275194</v>
      </c>
    </row>
    <row r="113" spans="1:14" ht="12.75">
      <c r="A113" s="9">
        <v>1991</v>
      </c>
      <c r="B113">
        <v>446</v>
      </c>
      <c r="C113">
        <v>83</v>
      </c>
      <c r="D113">
        <v>529</v>
      </c>
      <c r="F113" s="9">
        <f t="shared" si="33"/>
        <v>1991</v>
      </c>
      <c r="G113" s="1">
        <f t="shared" si="33"/>
        <v>1723605</v>
      </c>
      <c r="H113" s="1">
        <f t="shared" si="33"/>
        <v>55988</v>
      </c>
      <c r="I113" s="1">
        <f t="shared" si="33"/>
        <v>1779593</v>
      </c>
      <c r="K113" s="9">
        <f t="shared" si="34"/>
        <v>1991</v>
      </c>
      <c r="L113" s="1">
        <f t="shared" si="35"/>
        <v>25.875998271065587</v>
      </c>
      <c r="M113" s="1">
        <f t="shared" si="36"/>
        <v>148.24605272558404</v>
      </c>
      <c r="N113" s="1">
        <f t="shared" si="37"/>
        <v>29.725898000273094</v>
      </c>
    </row>
    <row r="114" spans="1:14" ht="12.75">
      <c r="A114" s="9">
        <v>1992</v>
      </c>
      <c r="B114">
        <v>566</v>
      </c>
      <c r="C114">
        <v>102</v>
      </c>
      <c r="D114">
        <v>668</v>
      </c>
      <c r="F114" s="9">
        <f t="shared" si="33"/>
        <v>1992</v>
      </c>
      <c r="G114" s="1">
        <f t="shared" si="33"/>
        <v>1730206</v>
      </c>
      <c r="H114" s="1">
        <f t="shared" si="33"/>
        <v>55918</v>
      </c>
      <c r="I114" s="1">
        <f t="shared" si="33"/>
        <v>1786124</v>
      </c>
      <c r="K114" s="9">
        <f t="shared" si="34"/>
        <v>1992</v>
      </c>
      <c r="L114" s="1">
        <f t="shared" si="35"/>
        <v>32.71286771632973</v>
      </c>
      <c r="M114" s="1">
        <f t="shared" si="36"/>
        <v>182.4099574376766</v>
      </c>
      <c r="N114" s="1">
        <f t="shared" si="37"/>
        <v>37.39941907728691</v>
      </c>
    </row>
    <row r="115" spans="1:14" ht="12.75">
      <c r="A115" s="9">
        <v>1993</v>
      </c>
      <c r="B115">
        <v>689</v>
      </c>
      <c r="C115">
        <v>87</v>
      </c>
      <c r="D115">
        <v>776</v>
      </c>
      <c r="F115" s="9">
        <f t="shared" si="33"/>
        <v>1993</v>
      </c>
      <c r="G115" s="1">
        <f t="shared" si="33"/>
        <v>1739713</v>
      </c>
      <c r="H115" s="1">
        <f t="shared" si="33"/>
        <v>56547</v>
      </c>
      <c r="I115" s="1">
        <f t="shared" si="33"/>
        <v>1796260</v>
      </c>
      <c r="K115" s="9">
        <f t="shared" si="34"/>
        <v>1993</v>
      </c>
      <c r="L115" s="1">
        <f t="shared" si="35"/>
        <v>39.60423357185927</v>
      </c>
      <c r="M115" s="1">
        <f t="shared" si="36"/>
        <v>153.85431587882647</v>
      </c>
      <c r="N115" s="1">
        <f t="shared" si="37"/>
        <v>43.20087292485498</v>
      </c>
    </row>
    <row r="116" spans="1:14" ht="12.75">
      <c r="A116" s="9">
        <v>1994</v>
      </c>
      <c r="B116">
        <v>644</v>
      </c>
      <c r="C116">
        <v>89</v>
      </c>
      <c r="D116">
        <v>733</v>
      </c>
      <c r="F116" s="9">
        <f t="shared" si="33"/>
        <v>1994</v>
      </c>
      <c r="G116" s="1">
        <f t="shared" si="33"/>
        <v>1741423</v>
      </c>
      <c r="H116" s="1">
        <f t="shared" si="33"/>
        <v>56878</v>
      </c>
      <c r="I116" s="1">
        <f t="shared" si="33"/>
        <v>1798301</v>
      </c>
      <c r="K116" s="9">
        <f t="shared" si="34"/>
        <v>1994</v>
      </c>
      <c r="L116" s="1">
        <f t="shared" si="35"/>
        <v>36.981250391203055</v>
      </c>
      <c r="M116" s="1">
        <f t="shared" si="36"/>
        <v>156.4752628432786</v>
      </c>
      <c r="N116" s="1">
        <f t="shared" si="37"/>
        <v>40.76069579008186</v>
      </c>
    </row>
    <row r="117" spans="1:14" ht="12.75">
      <c r="A117" s="9">
        <v>1995</v>
      </c>
      <c r="B117">
        <v>889</v>
      </c>
      <c r="C117">
        <v>174</v>
      </c>
      <c r="D117">
        <v>1063</v>
      </c>
      <c r="F117" s="9">
        <f t="shared" si="33"/>
        <v>1995</v>
      </c>
      <c r="G117" s="1">
        <f t="shared" si="33"/>
        <v>1743164</v>
      </c>
      <c r="H117" s="1">
        <f t="shared" si="33"/>
        <v>57154</v>
      </c>
      <c r="I117" s="1">
        <f t="shared" si="33"/>
        <v>1800318</v>
      </c>
      <c r="K117" s="9">
        <f t="shared" si="34"/>
        <v>1995</v>
      </c>
      <c r="L117" s="1">
        <f t="shared" si="35"/>
        <v>50.999217514817886</v>
      </c>
      <c r="M117" s="1">
        <f t="shared" si="36"/>
        <v>304.4406340763551</v>
      </c>
      <c r="N117" s="1">
        <f t="shared" si="37"/>
        <v>59.04512425027134</v>
      </c>
    </row>
    <row r="118" spans="1:14" ht="12.75">
      <c r="A118" s="9">
        <v>1996</v>
      </c>
      <c r="B118">
        <v>725</v>
      </c>
      <c r="C118">
        <v>121</v>
      </c>
      <c r="D118">
        <v>846</v>
      </c>
      <c r="F118" s="9">
        <f t="shared" si="33"/>
        <v>1996</v>
      </c>
      <c r="G118" s="1">
        <f t="shared" si="33"/>
        <v>1741304</v>
      </c>
      <c r="H118" s="1">
        <f t="shared" si="33"/>
        <v>57119</v>
      </c>
      <c r="I118" s="1">
        <f t="shared" si="33"/>
        <v>1798423</v>
      </c>
      <c r="K118" s="9">
        <f t="shared" si="34"/>
        <v>1996</v>
      </c>
      <c r="L118" s="1">
        <f t="shared" si="35"/>
        <v>41.63546399709642</v>
      </c>
      <c r="M118" s="1">
        <f t="shared" si="36"/>
        <v>211.83844254976455</v>
      </c>
      <c r="N118" s="1">
        <f t="shared" si="37"/>
        <v>47.04121332967828</v>
      </c>
    </row>
    <row r="119" spans="1:14" ht="12.75">
      <c r="A119" s="9">
        <v>1997</v>
      </c>
      <c r="B119">
        <v>627</v>
      </c>
      <c r="C119">
        <v>106</v>
      </c>
      <c r="D119">
        <v>733</v>
      </c>
      <c r="F119" s="9">
        <f t="shared" si="33"/>
        <v>1997</v>
      </c>
      <c r="G119" s="1">
        <f t="shared" si="33"/>
        <v>1737733</v>
      </c>
      <c r="H119" s="1">
        <f t="shared" si="33"/>
        <v>57048</v>
      </c>
      <c r="I119" s="1">
        <f t="shared" si="33"/>
        <v>1794781</v>
      </c>
      <c r="K119" s="9">
        <f t="shared" si="34"/>
        <v>1997</v>
      </c>
      <c r="L119" s="1">
        <f t="shared" si="35"/>
        <v>36.081492381165575</v>
      </c>
      <c r="M119" s="1">
        <f t="shared" si="36"/>
        <v>185.80844201374282</v>
      </c>
      <c r="N119" s="1">
        <f t="shared" si="37"/>
        <v>40.84063738138525</v>
      </c>
    </row>
    <row r="120" spans="1:14" ht="12.75">
      <c r="A120" s="9">
        <v>1998</v>
      </c>
      <c r="B120">
        <v>1063</v>
      </c>
      <c r="C120">
        <v>210</v>
      </c>
      <c r="D120">
        <v>1273</v>
      </c>
      <c r="F120" s="9">
        <f t="shared" si="33"/>
        <v>1998</v>
      </c>
      <c r="G120" s="1">
        <f t="shared" si="33"/>
        <v>1733844</v>
      </c>
      <c r="H120" s="1">
        <f t="shared" si="33"/>
        <v>56854</v>
      </c>
      <c r="I120" s="1">
        <f t="shared" si="33"/>
        <v>1790698</v>
      </c>
      <c r="K120" s="9">
        <f t="shared" si="34"/>
        <v>1998</v>
      </c>
      <c r="L120" s="1">
        <f t="shared" si="35"/>
        <v>61.30886054339375</v>
      </c>
      <c r="M120" s="1">
        <f t="shared" si="36"/>
        <v>369.36715094804237</v>
      </c>
      <c r="N120" s="1">
        <f t="shared" si="37"/>
        <v>71.08959746422903</v>
      </c>
    </row>
    <row r="121" spans="1:14" ht="12.75">
      <c r="A121" s="9">
        <v>1999</v>
      </c>
      <c r="B121">
        <v>1012</v>
      </c>
      <c r="C121">
        <v>164</v>
      </c>
      <c r="D121">
        <v>1176</v>
      </c>
      <c r="F121" s="9">
        <f t="shared" si="33"/>
        <v>1999</v>
      </c>
      <c r="G121" s="1">
        <f t="shared" si="33"/>
        <v>1730343</v>
      </c>
      <c r="H121" s="1">
        <f t="shared" si="33"/>
        <v>55549</v>
      </c>
      <c r="I121" s="1">
        <f t="shared" si="33"/>
        <v>1785892</v>
      </c>
      <c r="K121" s="9">
        <f t="shared" si="34"/>
        <v>1999</v>
      </c>
      <c r="L121" s="1">
        <f t="shared" si="35"/>
        <v>58.48551414372758</v>
      </c>
      <c r="M121" s="1">
        <f t="shared" si="36"/>
        <v>295.2348377108499</v>
      </c>
      <c r="N121" s="1">
        <f t="shared" si="37"/>
        <v>65.8494466630681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tabSelected="1" zoomScale="55" zoomScaleNormal="55" workbookViewId="0" topLeftCell="A1">
      <selection activeCell="AP130" sqref="AP130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31</v>
      </c>
      <c r="B1" s="30" t="s">
        <v>74</v>
      </c>
      <c r="C1" s="30"/>
      <c r="D1" s="30"/>
      <c r="E1" s="30"/>
      <c r="F1" s="30"/>
      <c r="G1" s="30"/>
      <c r="J1" s="30" t="s">
        <v>74</v>
      </c>
      <c r="K1" s="30"/>
      <c r="L1" s="30"/>
      <c r="M1" s="30"/>
      <c r="N1" s="30"/>
      <c r="O1" s="30"/>
      <c r="R1" s="30" t="s">
        <v>74</v>
      </c>
      <c r="S1" s="30"/>
      <c r="T1" s="30"/>
      <c r="U1" s="30"/>
      <c r="V1" s="30"/>
      <c r="W1" s="30"/>
      <c r="Z1" s="30" t="s">
        <v>74</v>
      </c>
      <c r="AA1" s="30"/>
      <c r="AB1" s="30"/>
      <c r="AC1" s="30"/>
      <c r="AD1" s="30"/>
      <c r="AE1" s="30"/>
      <c r="AH1" s="30" t="s">
        <v>74</v>
      </c>
      <c r="AI1" s="30"/>
      <c r="AJ1" s="30"/>
      <c r="AK1" s="30"/>
      <c r="AL1" s="30"/>
      <c r="AM1" s="30"/>
      <c r="AP1" s="30" t="s">
        <v>74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WEST VIRGINIA</v>
      </c>
      <c r="C2" s="30"/>
      <c r="D2" s="30"/>
      <c r="E2" s="30"/>
      <c r="F2" s="30"/>
      <c r="G2" s="30"/>
      <c r="J2" s="30" t="str">
        <f>CONCATENATE("Black, Non-Hispanics:  ",$A$1)</f>
        <v>Black, Non-Hispanics:  WEST VIRGINIA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WEST VIRGINIA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WEST VIRGINIA</v>
      </c>
      <c r="AA2" s="30"/>
      <c r="AB2" s="30"/>
      <c r="AC2" s="30"/>
      <c r="AD2" s="30"/>
      <c r="AE2" s="30"/>
      <c r="AH2" s="30" t="str">
        <f>CONCATENATE("Hispanics:  ",$A$1)</f>
        <v>Hispanics:  WEST VIRGINIA</v>
      </c>
      <c r="AI2" s="30"/>
      <c r="AJ2" s="30"/>
      <c r="AK2" s="30"/>
      <c r="AL2" s="30"/>
      <c r="AM2" s="30"/>
      <c r="AP2" s="30" t="str">
        <f>CONCATENATE("Other Race / Not Known:  ",$A$1)</f>
        <v>Other Race / Not Known:  WEST VIRGINIA</v>
      </c>
      <c r="AQ2" s="30"/>
      <c r="AR2" s="30"/>
      <c r="AS2" s="30"/>
      <c r="AT2" s="30"/>
      <c r="AU2" s="30"/>
    </row>
    <row r="3" spans="1:47" ht="12.75">
      <c r="A3" s="4" t="s">
        <v>78</v>
      </c>
      <c r="B3" s="12" t="s">
        <v>71</v>
      </c>
      <c r="C3" s="12" t="s">
        <v>76</v>
      </c>
      <c r="D3" s="12" t="s">
        <v>77</v>
      </c>
      <c r="E3" s="12" t="s">
        <v>72</v>
      </c>
      <c r="F3" s="12" t="s">
        <v>75</v>
      </c>
      <c r="G3" s="12" t="s">
        <v>84</v>
      </c>
      <c r="I3" s="4" t="s">
        <v>95</v>
      </c>
      <c r="J3" s="12" t="s">
        <v>71</v>
      </c>
      <c r="K3" s="12" t="s">
        <v>76</v>
      </c>
      <c r="L3" s="12" t="s">
        <v>77</v>
      </c>
      <c r="M3" s="12" t="s">
        <v>72</v>
      </c>
      <c r="N3" s="12" t="s">
        <v>75</v>
      </c>
      <c r="O3" s="12" t="s">
        <v>84</v>
      </c>
      <c r="Q3" s="4" t="s">
        <v>95</v>
      </c>
      <c r="R3" s="12" t="s">
        <v>71</v>
      </c>
      <c r="S3" s="12" t="s">
        <v>76</v>
      </c>
      <c r="T3" s="12" t="s">
        <v>77</v>
      </c>
      <c r="U3" s="12" t="s">
        <v>72</v>
      </c>
      <c r="V3" s="12" t="s">
        <v>75</v>
      </c>
      <c r="W3" s="12" t="s">
        <v>84</v>
      </c>
      <c r="Y3" s="4" t="s">
        <v>95</v>
      </c>
      <c r="Z3" s="12" t="s">
        <v>71</v>
      </c>
      <c r="AA3" s="12" t="s">
        <v>76</v>
      </c>
      <c r="AB3" s="12" t="s">
        <v>77</v>
      </c>
      <c r="AC3" s="12" t="s">
        <v>72</v>
      </c>
      <c r="AD3" s="12" t="s">
        <v>75</v>
      </c>
      <c r="AE3" s="12" t="s">
        <v>84</v>
      </c>
      <c r="AG3" s="4" t="s">
        <v>95</v>
      </c>
      <c r="AH3" s="12" t="s">
        <v>71</v>
      </c>
      <c r="AI3" s="12" t="s">
        <v>76</v>
      </c>
      <c r="AJ3" s="12" t="s">
        <v>77</v>
      </c>
      <c r="AK3" s="12" t="s">
        <v>72</v>
      </c>
      <c r="AL3" s="12" t="s">
        <v>75</v>
      </c>
      <c r="AM3" s="12" t="s">
        <v>84</v>
      </c>
      <c r="AO3" s="4" t="s">
        <v>95</v>
      </c>
      <c r="AP3" s="12" t="s">
        <v>71</v>
      </c>
      <c r="AQ3" s="12" t="s">
        <v>76</v>
      </c>
      <c r="AR3" s="12" t="s">
        <v>77</v>
      </c>
      <c r="AS3" s="12" t="s">
        <v>72</v>
      </c>
      <c r="AT3" s="12" t="s">
        <v>75</v>
      </c>
      <c r="AU3" s="12" t="s">
        <v>84</v>
      </c>
    </row>
    <row r="4" spans="1:41" ht="12.75">
      <c r="A4" s="4">
        <v>1983</v>
      </c>
      <c r="B4">
        <v>68</v>
      </c>
      <c r="C4">
        <v>139</v>
      </c>
      <c r="D4">
        <v>112</v>
      </c>
      <c r="E4">
        <v>43</v>
      </c>
      <c r="F4">
        <v>33</v>
      </c>
      <c r="G4">
        <f>SUM(B4:F4)</f>
        <v>395</v>
      </c>
      <c r="I4" s="4">
        <v>1983</v>
      </c>
      <c r="J4">
        <v>7</v>
      </c>
      <c r="K4">
        <v>21</v>
      </c>
      <c r="L4">
        <v>19</v>
      </c>
      <c r="M4">
        <v>3</v>
      </c>
      <c r="N4">
        <v>3</v>
      </c>
      <c r="O4">
        <f>SUM(J4:N4)</f>
        <v>53</v>
      </c>
      <c r="Q4" s="4">
        <v>1983</v>
      </c>
      <c r="T4">
        <v>1</v>
      </c>
      <c r="W4">
        <f>SUM(R4:V4)</f>
        <v>1</v>
      </c>
      <c r="Y4" s="4">
        <v>1983</v>
      </c>
      <c r="AE4">
        <f>SUM(Z4:AD4)</f>
        <v>0</v>
      </c>
      <c r="AG4" s="4">
        <v>1983</v>
      </c>
      <c r="AI4">
        <v>1</v>
      </c>
      <c r="AJ4">
        <v>1</v>
      </c>
      <c r="AK4">
        <v>1</v>
      </c>
      <c r="AM4">
        <f>SUM(AH4:AL4)</f>
        <v>3</v>
      </c>
      <c r="AO4" s="4">
        <v>1983</v>
      </c>
    </row>
    <row r="5" spans="1:41" ht="12.75">
      <c r="A5" s="4">
        <v>1984</v>
      </c>
      <c r="B5">
        <v>120</v>
      </c>
      <c r="C5">
        <v>225</v>
      </c>
      <c r="D5">
        <v>183</v>
      </c>
      <c r="E5">
        <v>56</v>
      </c>
      <c r="F5">
        <v>59</v>
      </c>
      <c r="G5">
        <f aca="true" t="shared" si="0" ref="G5:G20">SUM(B5:F5)</f>
        <v>643</v>
      </c>
      <c r="I5" s="4">
        <v>1984</v>
      </c>
      <c r="J5">
        <v>18</v>
      </c>
      <c r="K5">
        <v>24</v>
      </c>
      <c r="L5">
        <v>22</v>
      </c>
      <c r="M5">
        <v>6</v>
      </c>
      <c r="N5">
        <v>5</v>
      </c>
      <c r="O5">
        <f aca="true" t="shared" si="1" ref="O5:O20">SUM(J5:N5)</f>
        <v>75</v>
      </c>
      <c r="Q5" s="4">
        <v>1984</v>
      </c>
      <c r="W5">
        <f aca="true" t="shared" si="2" ref="W5:W20">SUM(R5:V5)</f>
        <v>0</v>
      </c>
      <c r="Y5" s="4">
        <v>1984</v>
      </c>
      <c r="AE5">
        <f aca="true" t="shared" si="3" ref="AE5:AE20">SUM(Z5:AD5)</f>
        <v>0</v>
      </c>
      <c r="AG5" s="4">
        <v>1984</v>
      </c>
      <c r="AI5">
        <v>1</v>
      </c>
      <c r="AJ5">
        <v>1</v>
      </c>
      <c r="AK5">
        <v>1</v>
      </c>
      <c r="AM5">
        <f aca="true" t="shared" si="4" ref="AM5:AM20">SUM(AH5:AL5)</f>
        <v>3</v>
      </c>
      <c r="AO5" s="4">
        <v>1984</v>
      </c>
    </row>
    <row r="6" spans="1:41" ht="12.75">
      <c r="A6" s="4">
        <v>1985</v>
      </c>
      <c r="B6">
        <v>153</v>
      </c>
      <c r="C6">
        <v>210</v>
      </c>
      <c r="D6">
        <v>158</v>
      </c>
      <c r="E6">
        <v>55</v>
      </c>
      <c r="F6">
        <v>75</v>
      </c>
      <c r="G6">
        <f t="shared" si="0"/>
        <v>651</v>
      </c>
      <c r="I6" s="4">
        <v>1985</v>
      </c>
      <c r="J6">
        <v>18</v>
      </c>
      <c r="K6">
        <v>32</v>
      </c>
      <c r="L6">
        <v>21</v>
      </c>
      <c r="M6">
        <v>11</v>
      </c>
      <c r="N6">
        <v>5</v>
      </c>
      <c r="O6">
        <f t="shared" si="1"/>
        <v>87</v>
      </c>
      <c r="Q6" s="4">
        <v>1985</v>
      </c>
      <c r="W6">
        <f t="shared" si="2"/>
        <v>0</v>
      </c>
      <c r="Y6" s="4">
        <v>1985</v>
      </c>
      <c r="AE6">
        <f t="shared" si="3"/>
        <v>0</v>
      </c>
      <c r="AG6" s="4">
        <v>1985</v>
      </c>
      <c r="AJ6">
        <v>1</v>
      </c>
      <c r="AM6">
        <f t="shared" si="4"/>
        <v>1</v>
      </c>
      <c r="AO6" s="4">
        <v>1985</v>
      </c>
    </row>
    <row r="7" spans="1:41" ht="12.75">
      <c r="A7" s="4">
        <v>1986</v>
      </c>
      <c r="B7">
        <v>112</v>
      </c>
      <c r="C7">
        <v>129</v>
      </c>
      <c r="D7">
        <v>90</v>
      </c>
      <c r="E7">
        <v>50</v>
      </c>
      <c r="F7">
        <v>54</v>
      </c>
      <c r="G7">
        <f t="shared" si="0"/>
        <v>435</v>
      </c>
      <c r="I7" s="4">
        <v>1986</v>
      </c>
      <c r="J7">
        <v>12</v>
      </c>
      <c r="K7">
        <v>21</v>
      </c>
      <c r="L7">
        <v>19</v>
      </c>
      <c r="M7">
        <v>7</v>
      </c>
      <c r="N7">
        <v>7</v>
      </c>
      <c r="O7">
        <f t="shared" si="1"/>
        <v>66</v>
      </c>
      <c r="Q7" s="4">
        <v>1986</v>
      </c>
      <c r="W7">
        <f t="shared" si="2"/>
        <v>0</v>
      </c>
      <c r="Y7" s="4">
        <v>1986</v>
      </c>
      <c r="AE7">
        <f t="shared" si="3"/>
        <v>0</v>
      </c>
      <c r="AG7" s="4">
        <v>1986</v>
      </c>
      <c r="AI7">
        <v>3</v>
      </c>
      <c r="AM7">
        <f t="shared" si="4"/>
        <v>3</v>
      </c>
      <c r="AO7" s="4">
        <v>1986</v>
      </c>
    </row>
    <row r="8" spans="1:41" ht="12.75">
      <c r="A8" s="4">
        <v>1987</v>
      </c>
      <c r="B8">
        <v>144</v>
      </c>
      <c r="C8">
        <v>177</v>
      </c>
      <c r="D8">
        <v>114</v>
      </c>
      <c r="E8">
        <v>32</v>
      </c>
      <c r="F8">
        <v>59</v>
      </c>
      <c r="G8">
        <f t="shared" si="0"/>
        <v>526</v>
      </c>
      <c r="I8" s="4">
        <v>1987</v>
      </c>
      <c r="J8">
        <v>17</v>
      </c>
      <c r="K8">
        <v>29</v>
      </c>
      <c r="L8">
        <v>13</v>
      </c>
      <c r="M8">
        <v>8</v>
      </c>
      <c r="N8">
        <v>5</v>
      </c>
      <c r="O8">
        <f t="shared" si="1"/>
        <v>72</v>
      </c>
      <c r="Q8" s="4">
        <v>1987</v>
      </c>
      <c r="R8">
        <v>1</v>
      </c>
      <c r="W8">
        <f t="shared" si="2"/>
        <v>1</v>
      </c>
      <c r="Y8" s="4">
        <v>1987</v>
      </c>
      <c r="AA8">
        <v>1</v>
      </c>
      <c r="AE8">
        <f t="shared" si="3"/>
        <v>1</v>
      </c>
      <c r="AG8" s="4">
        <v>1987</v>
      </c>
      <c r="AI8">
        <v>2</v>
      </c>
      <c r="AJ8">
        <v>1</v>
      </c>
      <c r="AM8">
        <f t="shared" si="4"/>
        <v>3</v>
      </c>
      <c r="AO8" s="4">
        <v>1987</v>
      </c>
    </row>
    <row r="9" spans="1:41" ht="12.75">
      <c r="A9" s="4">
        <v>1988</v>
      </c>
      <c r="B9">
        <v>144</v>
      </c>
      <c r="C9">
        <v>149</v>
      </c>
      <c r="D9">
        <v>91</v>
      </c>
      <c r="E9">
        <v>49</v>
      </c>
      <c r="F9">
        <v>37</v>
      </c>
      <c r="G9">
        <f t="shared" si="0"/>
        <v>470</v>
      </c>
      <c r="I9" s="4">
        <v>1988</v>
      </c>
      <c r="J9">
        <v>18</v>
      </c>
      <c r="K9">
        <v>19</v>
      </c>
      <c r="L9">
        <v>11</v>
      </c>
      <c r="M9">
        <v>4</v>
      </c>
      <c r="N9">
        <v>3</v>
      </c>
      <c r="O9">
        <f t="shared" si="1"/>
        <v>55</v>
      </c>
      <c r="Q9" s="4">
        <v>1988</v>
      </c>
      <c r="W9">
        <f t="shared" si="2"/>
        <v>0</v>
      </c>
      <c r="Y9" s="4">
        <v>1988</v>
      </c>
      <c r="AE9">
        <f t="shared" si="3"/>
        <v>0</v>
      </c>
      <c r="AG9" s="4">
        <v>1988</v>
      </c>
      <c r="AH9">
        <v>2</v>
      </c>
      <c r="AM9">
        <f t="shared" si="4"/>
        <v>2</v>
      </c>
      <c r="AO9" s="4">
        <v>1988</v>
      </c>
    </row>
    <row r="10" spans="1:41" ht="12.75">
      <c r="A10" s="4">
        <v>1989</v>
      </c>
      <c r="B10">
        <v>178</v>
      </c>
      <c r="C10">
        <v>186</v>
      </c>
      <c r="D10">
        <v>135</v>
      </c>
      <c r="E10">
        <v>40</v>
      </c>
      <c r="F10">
        <v>65</v>
      </c>
      <c r="G10">
        <f t="shared" si="0"/>
        <v>604</v>
      </c>
      <c r="I10" s="4">
        <v>1989</v>
      </c>
      <c r="J10">
        <v>23</v>
      </c>
      <c r="K10">
        <v>27</v>
      </c>
      <c r="L10">
        <v>18</v>
      </c>
      <c r="M10">
        <v>10</v>
      </c>
      <c r="N10">
        <v>2</v>
      </c>
      <c r="O10">
        <f t="shared" si="1"/>
        <v>80</v>
      </c>
      <c r="Q10" s="4">
        <v>1989</v>
      </c>
      <c r="R10">
        <v>1</v>
      </c>
      <c r="W10">
        <f t="shared" si="2"/>
        <v>1</v>
      </c>
      <c r="Y10" s="4">
        <v>1989</v>
      </c>
      <c r="AE10">
        <f t="shared" si="3"/>
        <v>0</v>
      </c>
      <c r="AG10" s="4">
        <v>1989</v>
      </c>
      <c r="AH10">
        <v>2</v>
      </c>
      <c r="AI10">
        <v>1</v>
      </c>
      <c r="AJ10">
        <v>1</v>
      </c>
      <c r="AM10">
        <f t="shared" si="4"/>
        <v>4</v>
      </c>
      <c r="AO10" s="4">
        <v>1989</v>
      </c>
    </row>
    <row r="11" spans="1:41" ht="12.75">
      <c r="A11" s="4">
        <v>1990</v>
      </c>
      <c r="B11">
        <v>137</v>
      </c>
      <c r="C11">
        <v>153</v>
      </c>
      <c r="D11">
        <v>132</v>
      </c>
      <c r="E11">
        <v>37</v>
      </c>
      <c r="F11">
        <v>65</v>
      </c>
      <c r="G11">
        <f t="shared" si="0"/>
        <v>524</v>
      </c>
      <c r="I11" s="4">
        <v>1990</v>
      </c>
      <c r="J11">
        <v>20</v>
      </c>
      <c r="K11">
        <v>21</v>
      </c>
      <c r="L11">
        <v>10</v>
      </c>
      <c r="M11">
        <v>16</v>
      </c>
      <c r="N11">
        <v>3</v>
      </c>
      <c r="O11">
        <f t="shared" si="1"/>
        <v>70</v>
      </c>
      <c r="Q11" s="4">
        <v>1990</v>
      </c>
      <c r="W11">
        <f t="shared" si="2"/>
        <v>0</v>
      </c>
      <c r="Y11" s="4">
        <v>1990</v>
      </c>
      <c r="AE11">
        <f t="shared" si="3"/>
        <v>0</v>
      </c>
      <c r="AG11" s="4">
        <v>1990</v>
      </c>
      <c r="AH11">
        <v>3</v>
      </c>
      <c r="AM11">
        <f t="shared" si="4"/>
        <v>3</v>
      </c>
      <c r="AO11" s="4">
        <v>1990</v>
      </c>
    </row>
    <row r="12" spans="1:41" ht="12.75">
      <c r="A12" s="4">
        <v>1991</v>
      </c>
      <c r="B12">
        <v>110</v>
      </c>
      <c r="C12">
        <v>123</v>
      </c>
      <c r="D12">
        <v>119</v>
      </c>
      <c r="E12">
        <v>31</v>
      </c>
      <c r="F12">
        <v>63</v>
      </c>
      <c r="G12">
        <f t="shared" si="0"/>
        <v>446</v>
      </c>
      <c r="I12" s="4">
        <v>1991</v>
      </c>
      <c r="J12">
        <v>28</v>
      </c>
      <c r="K12">
        <v>22</v>
      </c>
      <c r="L12">
        <v>12</v>
      </c>
      <c r="M12">
        <v>17</v>
      </c>
      <c r="N12">
        <v>4</v>
      </c>
      <c r="O12">
        <f t="shared" si="1"/>
        <v>83</v>
      </c>
      <c r="Q12" s="4">
        <v>1991</v>
      </c>
      <c r="W12">
        <f t="shared" si="2"/>
        <v>0</v>
      </c>
      <c r="Y12" s="4">
        <v>1991</v>
      </c>
      <c r="AE12">
        <f t="shared" si="3"/>
        <v>0</v>
      </c>
      <c r="AG12" s="4">
        <v>1991</v>
      </c>
      <c r="AH12">
        <v>1</v>
      </c>
      <c r="AI12">
        <v>2</v>
      </c>
      <c r="AM12">
        <f t="shared" si="4"/>
        <v>3</v>
      </c>
      <c r="AO12" s="4">
        <v>1991</v>
      </c>
    </row>
    <row r="13" spans="1:41" ht="12.75">
      <c r="A13" s="4">
        <v>1992</v>
      </c>
      <c r="B13">
        <v>137</v>
      </c>
      <c r="C13">
        <v>155</v>
      </c>
      <c r="D13">
        <v>123</v>
      </c>
      <c r="E13">
        <v>58</v>
      </c>
      <c r="F13">
        <v>93</v>
      </c>
      <c r="G13">
        <f t="shared" si="0"/>
        <v>566</v>
      </c>
      <c r="I13" s="4">
        <v>1992</v>
      </c>
      <c r="J13">
        <v>28</v>
      </c>
      <c r="K13">
        <v>33</v>
      </c>
      <c r="L13">
        <v>15</v>
      </c>
      <c r="M13">
        <v>22</v>
      </c>
      <c r="N13">
        <v>4</v>
      </c>
      <c r="O13">
        <f t="shared" si="1"/>
        <v>102</v>
      </c>
      <c r="Q13" s="4">
        <v>1992</v>
      </c>
      <c r="W13">
        <f t="shared" si="2"/>
        <v>0</v>
      </c>
      <c r="Y13" s="4">
        <v>1992</v>
      </c>
      <c r="AB13">
        <v>1</v>
      </c>
      <c r="AE13">
        <f t="shared" si="3"/>
        <v>1</v>
      </c>
      <c r="AG13" s="4">
        <v>1992</v>
      </c>
      <c r="AH13">
        <v>1</v>
      </c>
      <c r="AI13">
        <v>1</v>
      </c>
      <c r="AJ13">
        <v>1</v>
      </c>
      <c r="AM13">
        <f t="shared" si="4"/>
        <v>3</v>
      </c>
      <c r="AO13" s="4">
        <v>1992</v>
      </c>
    </row>
    <row r="14" spans="1:41" ht="12.75">
      <c r="A14" s="4">
        <v>1993</v>
      </c>
      <c r="B14">
        <v>195</v>
      </c>
      <c r="C14">
        <v>151</v>
      </c>
      <c r="D14">
        <v>156</v>
      </c>
      <c r="E14">
        <v>76</v>
      </c>
      <c r="F14">
        <v>111</v>
      </c>
      <c r="G14">
        <f t="shared" si="0"/>
        <v>689</v>
      </c>
      <c r="I14" s="4">
        <v>1993</v>
      </c>
      <c r="J14">
        <v>26</v>
      </c>
      <c r="K14">
        <v>23</v>
      </c>
      <c r="L14">
        <v>16</v>
      </c>
      <c r="M14">
        <v>17</v>
      </c>
      <c r="N14">
        <v>5</v>
      </c>
      <c r="O14">
        <f t="shared" si="1"/>
        <v>87</v>
      </c>
      <c r="Q14" s="4">
        <v>1993</v>
      </c>
      <c r="W14">
        <f t="shared" si="2"/>
        <v>0</v>
      </c>
      <c r="Y14" s="4">
        <v>1993</v>
      </c>
      <c r="AB14">
        <v>1</v>
      </c>
      <c r="AE14">
        <f t="shared" si="3"/>
        <v>1</v>
      </c>
      <c r="AG14" s="4">
        <v>1993</v>
      </c>
      <c r="AH14">
        <v>2</v>
      </c>
      <c r="AI14">
        <v>3</v>
      </c>
      <c r="AJ14">
        <v>2</v>
      </c>
      <c r="AL14">
        <v>2</v>
      </c>
      <c r="AM14">
        <f t="shared" si="4"/>
        <v>9</v>
      </c>
      <c r="AO14" s="4">
        <v>1993</v>
      </c>
    </row>
    <row r="15" spans="1:41" ht="12.75">
      <c r="A15" s="4">
        <v>1994</v>
      </c>
      <c r="B15">
        <v>193</v>
      </c>
      <c r="C15">
        <v>168</v>
      </c>
      <c r="D15">
        <v>130</v>
      </c>
      <c r="E15">
        <v>51</v>
      </c>
      <c r="F15">
        <v>102</v>
      </c>
      <c r="G15">
        <f t="shared" si="0"/>
        <v>644</v>
      </c>
      <c r="I15" s="4">
        <v>1994</v>
      </c>
      <c r="J15">
        <v>25</v>
      </c>
      <c r="K15">
        <v>19</v>
      </c>
      <c r="L15">
        <v>16</v>
      </c>
      <c r="M15">
        <v>27</v>
      </c>
      <c r="N15">
        <v>2</v>
      </c>
      <c r="O15">
        <f t="shared" si="1"/>
        <v>89</v>
      </c>
      <c r="Q15" s="4">
        <v>1994</v>
      </c>
      <c r="V15">
        <v>1</v>
      </c>
      <c r="W15">
        <f t="shared" si="2"/>
        <v>1</v>
      </c>
      <c r="Y15" s="4">
        <v>1994</v>
      </c>
      <c r="Z15">
        <v>1</v>
      </c>
      <c r="AE15">
        <f t="shared" si="3"/>
        <v>1</v>
      </c>
      <c r="AG15" s="4">
        <v>1994</v>
      </c>
      <c r="AH15">
        <v>1</v>
      </c>
      <c r="AJ15">
        <v>1</v>
      </c>
      <c r="AK15">
        <v>1</v>
      </c>
      <c r="AL15">
        <v>1</v>
      </c>
      <c r="AM15">
        <f t="shared" si="4"/>
        <v>4</v>
      </c>
      <c r="AO15" s="4">
        <v>1994</v>
      </c>
    </row>
    <row r="16" spans="1:41" ht="12.75">
      <c r="A16" s="4">
        <v>1995</v>
      </c>
      <c r="B16">
        <v>292</v>
      </c>
      <c r="C16">
        <v>211</v>
      </c>
      <c r="D16">
        <v>155</v>
      </c>
      <c r="E16">
        <v>68</v>
      </c>
      <c r="F16">
        <v>163</v>
      </c>
      <c r="G16">
        <f t="shared" si="0"/>
        <v>889</v>
      </c>
      <c r="I16" s="4">
        <v>1995</v>
      </c>
      <c r="J16">
        <v>40</v>
      </c>
      <c r="K16">
        <v>48</v>
      </c>
      <c r="L16">
        <v>20</v>
      </c>
      <c r="M16">
        <v>57</v>
      </c>
      <c r="N16">
        <v>9</v>
      </c>
      <c r="O16">
        <f t="shared" si="1"/>
        <v>174</v>
      </c>
      <c r="Q16" s="4">
        <v>1995</v>
      </c>
      <c r="R16">
        <v>2</v>
      </c>
      <c r="S16">
        <v>1</v>
      </c>
      <c r="T16">
        <v>1</v>
      </c>
      <c r="W16">
        <f t="shared" si="2"/>
        <v>4</v>
      </c>
      <c r="Y16" s="4">
        <v>1995</v>
      </c>
      <c r="AE16">
        <f t="shared" si="3"/>
        <v>0</v>
      </c>
      <c r="AG16" s="4">
        <v>1995</v>
      </c>
      <c r="AH16">
        <v>7</v>
      </c>
      <c r="AK16">
        <v>2</v>
      </c>
      <c r="AL16">
        <v>1</v>
      </c>
      <c r="AM16">
        <f t="shared" si="4"/>
        <v>10</v>
      </c>
      <c r="AO16" s="4">
        <v>1995</v>
      </c>
    </row>
    <row r="17" spans="1:41" ht="12.75">
      <c r="A17" s="4">
        <v>1996</v>
      </c>
      <c r="B17">
        <v>187</v>
      </c>
      <c r="C17">
        <v>170</v>
      </c>
      <c r="D17">
        <v>123</v>
      </c>
      <c r="E17">
        <v>70</v>
      </c>
      <c r="F17">
        <v>175</v>
      </c>
      <c r="G17">
        <f t="shared" si="0"/>
        <v>725</v>
      </c>
      <c r="I17" s="4">
        <v>1996</v>
      </c>
      <c r="J17">
        <v>22</v>
      </c>
      <c r="K17">
        <v>26</v>
      </c>
      <c r="L17">
        <v>13</v>
      </c>
      <c r="M17">
        <v>54</v>
      </c>
      <c r="N17">
        <v>6</v>
      </c>
      <c r="O17">
        <f t="shared" si="1"/>
        <v>121</v>
      </c>
      <c r="Q17" s="4">
        <v>1996</v>
      </c>
      <c r="W17">
        <f t="shared" si="2"/>
        <v>0</v>
      </c>
      <c r="Y17" s="4">
        <v>1996</v>
      </c>
      <c r="Z17">
        <v>1</v>
      </c>
      <c r="AE17">
        <f t="shared" si="3"/>
        <v>1</v>
      </c>
      <c r="AG17" s="4">
        <v>1996</v>
      </c>
      <c r="AH17">
        <v>1</v>
      </c>
      <c r="AI17">
        <v>6</v>
      </c>
      <c r="AJ17">
        <v>1</v>
      </c>
      <c r="AK17">
        <v>1</v>
      </c>
      <c r="AM17">
        <f t="shared" si="4"/>
        <v>9</v>
      </c>
      <c r="AO17" s="4">
        <v>1996</v>
      </c>
    </row>
    <row r="18" spans="1:41" ht="12.75">
      <c r="A18" s="4">
        <v>1997</v>
      </c>
      <c r="B18">
        <v>125</v>
      </c>
      <c r="C18">
        <v>130</v>
      </c>
      <c r="D18">
        <v>112</v>
      </c>
      <c r="E18">
        <v>84</v>
      </c>
      <c r="F18">
        <v>176</v>
      </c>
      <c r="G18">
        <f t="shared" si="0"/>
        <v>627</v>
      </c>
      <c r="I18" s="4">
        <v>1997</v>
      </c>
      <c r="J18">
        <v>21</v>
      </c>
      <c r="K18">
        <v>17</v>
      </c>
      <c r="L18">
        <v>10</v>
      </c>
      <c r="M18">
        <v>46</v>
      </c>
      <c r="N18">
        <v>12</v>
      </c>
      <c r="O18">
        <f t="shared" si="1"/>
        <v>106</v>
      </c>
      <c r="Q18" s="4">
        <v>1997</v>
      </c>
      <c r="W18">
        <f t="shared" si="2"/>
        <v>0</v>
      </c>
      <c r="Y18" s="4">
        <v>1997</v>
      </c>
      <c r="AE18">
        <f t="shared" si="3"/>
        <v>0</v>
      </c>
      <c r="AG18" s="4">
        <v>1997</v>
      </c>
      <c r="AH18">
        <v>3</v>
      </c>
      <c r="AK18">
        <v>2</v>
      </c>
      <c r="AM18">
        <f t="shared" si="4"/>
        <v>5</v>
      </c>
      <c r="AO18" s="4">
        <v>1997</v>
      </c>
    </row>
    <row r="19" spans="1:41" ht="12.75">
      <c r="A19" s="4">
        <v>1998</v>
      </c>
      <c r="B19">
        <v>255</v>
      </c>
      <c r="C19">
        <v>261</v>
      </c>
      <c r="D19">
        <v>173</v>
      </c>
      <c r="E19">
        <v>118</v>
      </c>
      <c r="F19">
        <v>256</v>
      </c>
      <c r="G19">
        <f t="shared" si="0"/>
        <v>1063</v>
      </c>
      <c r="I19" s="4">
        <v>1998</v>
      </c>
      <c r="J19">
        <v>58</v>
      </c>
      <c r="K19">
        <v>54</v>
      </c>
      <c r="L19">
        <v>16</v>
      </c>
      <c r="M19">
        <v>69</v>
      </c>
      <c r="N19">
        <v>13</v>
      </c>
      <c r="O19">
        <f t="shared" si="1"/>
        <v>210</v>
      </c>
      <c r="Q19" s="4">
        <v>1998</v>
      </c>
      <c r="R19">
        <v>1</v>
      </c>
      <c r="W19">
        <f t="shared" si="2"/>
        <v>1</v>
      </c>
      <c r="Y19" s="4">
        <v>1998</v>
      </c>
      <c r="AE19">
        <f t="shared" si="3"/>
        <v>0</v>
      </c>
      <c r="AG19" s="4">
        <v>1998</v>
      </c>
      <c r="AH19">
        <v>2</v>
      </c>
      <c r="AI19">
        <v>3</v>
      </c>
      <c r="AJ19">
        <v>1</v>
      </c>
      <c r="AK19">
        <v>1</v>
      </c>
      <c r="AL19">
        <v>2</v>
      </c>
      <c r="AM19">
        <f t="shared" si="4"/>
        <v>9</v>
      </c>
      <c r="AO19" s="4">
        <v>1998</v>
      </c>
    </row>
    <row r="20" spans="1:41" ht="12.75">
      <c r="A20" s="4">
        <v>1999</v>
      </c>
      <c r="B20">
        <v>231</v>
      </c>
      <c r="C20">
        <v>257</v>
      </c>
      <c r="D20">
        <v>165</v>
      </c>
      <c r="E20">
        <v>100</v>
      </c>
      <c r="F20">
        <v>259</v>
      </c>
      <c r="G20">
        <f t="shared" si="0"/>
        <v>1012</v>
      </c>
      <c r="I20" s="4">
        <v>1999</v>
      </c>
      <c r="J20">
        <v>36</v>
      </c>
      <c r="K20">
        <v>27</v>
      </c>
      <c r="L20">
        <v>23</v>
      </c>
      <c r="M20">
        <v>62</v>
      </c>
      <c r="N20">
        <v>16</v>
      </c>
      <c r="O20">
        <f t="shared" si="1"/>
        <v>164</v>
      </c>
      <c r="Q20" s="4">
        <v>1999</v>
      </c>
      <c r="W20">
        <f t="shared" si="2"/>
        <v>0</v>
      </c>
      <c r="Y20" s="4">
        <v>1999</v>
      </c>
      <c r="AE20">
        <f t="shared" si="3"/>
        <v>0</v>
      </c>
      <c r="AG20" s="4">
        <v>1999</v>
      </c>
      <c r="AH20">
        <v>33</v>
      </c>
      <c r="AI20">
        <v>10</v>
      </c>
      <c r="AJ20">
        <v>8</v>
      </c>
      <c r="AK20">
        <v>19</v>
      </c>
      <c r="AL20">
        <v>8</v>
      </c>
      <c r="AM20">
        <f t="shared" si="4"/>
        <v>78</v>
      </c>
      <c r="AO20" s="4">
        <v>1999</v>
      </c>
    </row>
    <row r="21" spans="1:47" ht="12.75">
      <c r="A21" s="4" t="s">
        <v>84</v>
      </c>
      <c r="B21" s="2">
        <f>SUM(B4:B20)</f>
        <v>2781</v>
      </c>
      <c r="C21" s="2">
        <f>SUM(C4:C20)</f>
        <v>2994</v>
      </c>
      <c r="D21" s="2">
        <f>SUM(D4:D20)</f>
        <v>2271</v>
      </c>
      <c r="E21" s="2">
        <f>SUM(E4:E20)</f>
        <v>1018</v>
      </c>
      <c r="F21" s="2">
        <f>SUM(F4:F20)</f>
        <v>1845</v>
      </c>
      <c r="G21">
        <f>SUM(B21:F21)</f>
        <v>10909</v>
      </c>
      <c r="I21" s="4" t="s">
        <v>84</v>
      </c>
      <c r="J21" s="2">
        <f>SUM(J4:J20)</f>
        <v>417</v>
      </c>
      <c r="K21" s="2">
        <f>SUM(K4:K20)</f>
        <v>463</v>
      </c>
      <c r="L21" s="2">
        <f>SUM(L4:L20)</f>
        <v>274</v>
      </c>
      <c r="M21" s="2">
        <f>SUM(M4:M20)</f>
        <v>436</v>
      </c>
      <c r="N21" s="2">
        <f>SUM(N4:N20)</f>
        <v>104</v>
      </c>
      <c r="O21">
        <f>SUM(J21:N21)</f>
        <v>1694</v>
      </c>
      <c r="Q21" s="4" t="s">
        <v>84</v>
      </c>
      <c r="R21" s="2">
        <f>SUM(R4:R20)</f>
        <v>5</v>
      </c>
      <c r="S21" s="2">
        <f>SUM(S4:S20)</f>
        <v>1</v>
      </c>
      <c r="T21" s="2">
        <f>SUM(T4:T20)</f>
        <v>2</v>
      </c>
      <c r="U21" s="2">
        <f>SUM(U4:U20)</f>
        <v>0</v>
      </c>
      <c r="V21" s="2">
        <f>SUM(V4:V20)</f>
        <v>1</v>
      </c>
      <c r="W21">
        <f>SUM(R21:V21)</f>
        <v>9</v>
      </c>
      <c r="Y21" s="4" t="s">
        <v>84</v>
      </c>
      <c r="Z21" s="2">
        <f>SUM(Z4:Z20)</f>
        <v>2</v>
      </c>
      <c r="AA21" s="2">
        <f>SUM(AA4:AA20)</f>
        <v>1</v>
      </c>
      <c r="AB21" s="2">
        <f>SUM(AB4:AB20)</f>
        <v>2</v>
      </c>
      <c r="AC21" s="2">
        <f>SUM(AC4:AC20)</f>
        <v>0</v>
      </c>
      <c r="AD21" s="2">
        <f>SUM(AD4:AD20)</f>
        <v>0</v>
      </c>
      <c r="AE21">
        <f>SUM(Z21:AD21)</f>
        <v>5</v>
      </c>
      <c r="AG21" s="4" t="s">
        <v>84</v>
      </c>
      <c r="AH21" s="2">
        <f>SUM(AH4:AH20)</f>
        <v>58</v>
      </c>
      <c r="AI21" s="2">
        <f>SUM(AI4:AI20)</f>
        <v>33</v>
      </c>
      <c r="AJ21" s="2">
        <f>SUM(AJ4:AJ20)</f>
        <v>19</v>
      </c>
      <c r="AK21" s="2">
        <f>SUM(AK4:AK20)</f>
        <v>28</v>
      </c>
      <c r="AL21" s="2">
        <f>SUM(AL4:AL20)</f>
        <v>14</v>
      </c>
      <c r="AM21">
        <f>SUM(AH21:AL21)</f>
        <v>152</v>
      </c>
      <c r="AO21" s="4" t="s">
        <v>84</v>
      </c>
      <c r="AP21" s="2">
        <f>SUM(AP4:AP20)</f>
        <v>0</v>
      </c>
      <c r="AQ21" s="2">
        <f>SUM(AQ4:AQ20)</f>
        <v>0</v>
      </c>
      <c r="AR21" s="2">
        <f>SUM(AR4:AR20)</f>
        <v>0</v>
      </c>
      <c r="AS21" s="2">
        <f>SUM(AS4:AS20)</f>
        <v>0</v>
      </c>
      <c r="AT21" s="2">
        <f>SUM(AT4:AT20)</f>
        <v>0</v>
      </c>
      <c r="AU21">
        <f>SUM(AP21:AT21)</f>
        <v>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82</v>
      </c>
      <c r="I23" s="4" t="s">
        <v>83</v>
      </c>
      <c r="Q23" s="4" t="s">
        <v>99</v>
      </c>
      <c r="Y23" s="4" t="s">
        <v>100</v>
      </c>
      <c r="AG23" s="4" t="s">
        <v>97</v>
      </c>
      <c r="AO23" s="4" t="s">
        <v>98</v>
      </c>
    </row>
    <row r="24" spans="1:47" ht="12.75">
      <c r="A24" s="4" t="s">
        <v>92</v>
      </c>
      <c r="B24" s="12" t="s">
        <v>71</v>
      </c>
      <c r="C24" s="12" t="s">
        <v>76</v>
      </c>
      <c r="D24" s="12" t="s">
        <v>77</v>
      </c>
      <c r="E24" s="12" t="s">
        <v>72</v>
      </c>
      <c r="F24" s="12" t="s">
        <v>75</v>
      </c>
      <c r="G24" s="12" t="s">
        <v>84</v>
      </c>
      <c r="I24" s="4" t="s">
        <v>92</v>
      </c>
      <c r="J24" s="12" t="s">
        <v>71</v>
      </c>
      <c r="K24" s="12" t="s">
        <v>76</v>
      </c>
      <c r="L24" s="12" t="s">
        <v>77</v>
      </c>
      <c r="M24" s="12" t="s">
        <v>72</v>
      </c>
      <c r="N24" s="12" t="s">
        <v>75</v>
      </c>
      <c r="O24" s="12" t="s">
        <v>84</v>
      </c>
      <c r="Q24" s="4" t="s">
        <v>92</v>
      </c>
      <c r="R24" s="12" t="s">
        <v>71</v>
      </c>
      <c r="S24" s="12" t="s">
        <v>76</v>
      </c>
      <c r="T24" s="12" t="s">
        <v>77</v>
      </c>
      <c r="U24" s="12" t="s">
        <v>72</v>
      </c>
      <c r="V24" s="12" t="s">
        <v>75</v>
      </c>
      <c r="W24" s="12" t="s">
        <v>84</v>
      </c>
      <c r="Y24" s="4" t="s">
        <v>92</v>
      </c>
      <c r="Z24" s="12" t="s">
        <v>71</v>
      </c>
      <c r="AA24" s="12" t="s">
        <v>76</v>
      </c>
      <c r="AB24" s="12" t="s">
        <v>77</v>
      </c>
      <c r="AC24" s="12" t="s">
        <v>72</v>
      </c>
      <c r="AD24" s="12" t="s">
        <v>75</v>
      </c>
      <c r="AE24" s="12" t="s">
        <v>84</v>
      </c>
      <c r="AG24" s="4" t="s">
        <v>92</v>
      </c>
      <c r="AH24" s="12" t="s">
        <v>71</v>
      </c>
      <c r="AI24" s="12" t="s">
        <v>76</v>
      </c>
      <c r="AJ24" s="12" t="s">
        <v>77</v>
      </c>
      <c r="AK24" s="12" t="s">
        <v>72</v>
      </c>
      <c r="AL24" s="12" t="s">
        <v>75</v>
      </c>
      <c r="AM24" s="12" t="s">
        <v>84</v>
      </c>
      <c r="AO24" s="4" t="s">
        <v>92</v>
      </c>
      <c r="AP24" s="12" t="s">
        <v>71</v>
      </c>
      <c r="AQ24" s="12" t="s">
        <v>76</v>
      </c>
      <c r="AR24" s="12" t="s">
        <v>77</v>
      </c>
      <c r="AS24" s="12" t="s">
        <v>72</v>
      </c>
      <c r="AT24" s="12" t="s">
        <v>75</v>
      </c>
      <c r="AU24" s="12" t="s">
        <v>84</v>
      </c>
    </row>
    <row r="25" spans="1:41" ht="12.75">
      <c r="A25" s="4">
        <v>1983</v>
      </c>
      <c r="C25">
        <v>5</v>
      </c>
      <c r="D25">
        <v>2</v>
      </c>
      <c r="F25">
        <v>2</v>
      </c>
      <c r="G25">
        <f>SUM(B25:F25)</f>
        <v>9</v>
      </c>
      <c r="I25" s="4">
        <v>1983</v>
      </c>
      <c r="J25">
        <v>1</v>
      </c>
      <c r="K25">
        <v>1</v>
      </c>
      <c r="M25">
        <v>1</v>
      </c>
      <c r="O25">
        <f>SUM(J25:N25)</f>
        <v>3</v>
      </c>
      <c r="Q25" s="4">
        <v>1983</v>
      </c>
      <c r="T25">
        <v>1</v>
      </c>
      <c r="W25">
        <f>SUM(R25:V25)</f>
        <v>1</v>
      </c>
      <c r="Y25" s="4">
        <v>1983</v>
      </c>
      <c r="AE25">
        <f>SUM(Z25:AD25)</f>
        <v>0</v>
      </c>
      <c r="AG25" s="4">
        <v>1983</v>
      </c>
      <c r="AM25">
        <f>SUM(AH25:AL25)</f>
        <v>0</v>
      </c>
      <c r="AO25" s="4">
        <v>1983</v>
      </c>
    </row>
    <row r="26" spans="1:41" ht="12.75">
      <c r="A26" s="4">
        <v>1984</v>
      </c>
      <c r="C26">
        <v>12</v>
      </c>
      <c r="D26">
        <v>1</v>
      </c>
      <c r="F26">
        <v>1</v>
      </c>
      <c r="G26">
        <f aca="true" t="shared" si="5" ref="G26:G41">SUM(B26:F26)</f>
        <v>14</v>
      </c>
      <c r="I26" s="4">
        <v>1984</v>
      </c>
      <c r="L26">
        <v>1</v>
      </c>
      <c r="O26">
        <f aca="true" t="shared" si="6" ref="O26:O41">SUM(J26:N26)</f>
        <v>1</v>
      </c>
      <c r="Q26" s="4">
        <v>1984</v>
      </c>
      <c r="W26">
        <f aca="true" t="shared" si="7" ref="W26:W41">SUM(R26:V26)</f>
        <v>0</v>
      </c>
      <c r="Y26" s="4">
        <v>1984</v>
      </c>
      <c r="AE26">
        <f aca="true" t="shared" si="8" ref="AE26:AE41">SUM(Z26:AD26)</f>
        <v>0</v>
      </c>
      <c r="AG26" s="4">
        <v>1984</v>
      </c>
      <c r="AM26">
        <f aca="true" t="shared" si="9" ref="AM26:AM41">SUM(AH26:AL26)</f>
        <v>0</v>
      </c>
      <c r="AO26" s="4">
        <v>1984</v>
      </c>
    </row>
    <row r="27" spans="1:41" ht="12.75">
      <c r="A27" s="4">
        <v>1985</v>
      </c>
      <c r="B27">
        <v>1</v>
      </c>
      <c r="C27">
        <v>7</v>
      </c>
      <c r="D27">
        <v>3</v>
      </c>
      <c r="F27">
        <v>2</v>
      </c>
      <c r="G27">
        <f t="shared" si="5"/>
        <v>13</v>
      </c>
      <c r="I27" s="4">
        <v>1985</v>
      </c>
      <c r="O27">
        <f t="shared" si="6"/>
        <v>0</v>
      </c>
      <c r="Q27" s="4">
        <v>1985</v>
      </c>
      <c r="W27">
        <f t="shared" si="7"/>
        <v>0</v>
      </c>
      <c r="Y27" s="4">
        <v>1985</v>
      </c>
      <c r="AE27">
        <f t="shared" si="8"/>
        <v>0</v>
      </c>
      <c r="AG27" s="4">
        <v>1985</v>
      </c>
      <c r="AM27">
        <f t="shared" si="9"/>
        <v>0</v>
      </c>
      <c r="AO27" s="4">
        <v>1985</v>
      </c>
    </row>
    <row r="28" spans="1:41" ht="12.75">
      <c r="A28" s="4">
        <v>1986</v>
      </c>
      <c r="B28">
        <v>1</v>
      </c>
      <c r="C28">
        <v>4</v>
      </c>
      <c r="D28">
        <v>1</v>
      </c>
      <c r="E28">
        <v>1</v>
      </c>
      <c r="G28">
        <f t="shared" si="5"/>
        <v>7</v>
      </c>
      <c r="I28" s="4">
        <v>1986</v>
      </c>
      <c r="O28">
        <f t="shared" si="6"/>
        <v>0</v>
      </c>
      <c r="Q28" s="4">
        <v>1986</v>
      </c>
      <c r="W28">
        <f t="shared" si="7"/>
        <v>0</v>
      </c>
      <c r="Y28" s="4">
        <v>1986</v>
      </c>
      <c r="AE28">
        <f t="shared" si="8"/>
        <v>0</v>
      </c>
      <c r="AG28" s="4">
        <v>1986</v>
      </c>
      <c r="AM28">
        <f t="shared" si="9"/>
        <v>0</v>
      </c>
      <c r="AO28" s="4">
        <v>1986</v>
      </c>
    </row>
    <row r="29" spans="1:41" ht="12.75">
      <c r="A29" s="4">
        <v>1987</v>
      </c>
      <c r="C29">
        <v>1</v>
      </c>
      <c r="F29">
        <v>1</v>
      </c>
      <c r="G29">
        <f t="shared" si="5"/>
        <v>2</v>
      </c>
      <c r="I29" s="4">
        <v>1987</v>
      </c>
      <c r="N29">
        <v>1</v>
      </c>
      <c r="O29">
        <f t="shared" si="6"/>
        <v>1</v>
      </c>
      <c r="Q29" s="4">
        <v>1987</v>
      </c>
      <c r="W29">
        <f t="shared" si="7"/>
        <v>0</v>
      </c>
      <c r="Y29" s="4">
        <v>1987</v>
      </c>
      <c r="AE29">
        <f t="shared" si="8"/>
        <v>0</v>
      </c>
      <c r="AG29" s="4">
        <v>1987</v>
      </c>
      <c r="AM29">
        <f t="shared" si="9"/>
        <v>0</v>
      </c>
      <c r="AO29" s="4">
        <v>1987</v>
      </c>
    </row>
    <row r="30" spans="1:41" ht="12.75">
      <c r="A30" s="4">
        <v>1988</v>
      </c>
      <c r="G30">
        <f t="shared" si="5"/>
        <v>0</v>
      </c>
      <c r="I30" s="4">
        <v>1988</v>
      </c>
      <c r="O30">
        <f t="shared" si="6"/>
        <v>0</v>
      </c>
      <c r="Q30" s="4">
        <v>1988</v>
      </c>
      <c r="W30">
        <f t="shared" si="7"/>
        <v>0</v>
      </c>
      <c r="Y30" s="4">
        <v>1988</v>
      </c>
      <c r="AE30">
        <f t="shared" si="8"/>
        <v>0</v>
      </c>
      <c r="AG30" s="4">
        <v>1988</v>
      </c>
      <c r="AM30">
        <f t="shared" si="9"/>
        <v>0</v>
      </c>
      <c r="AO30" s="4">
        <v>1988</v>
      </c>
    </row>
    <row r="31" spans="1:41" ht="12.75">
      <c r="A31" s="4">
        <v>1989</v>
      </c>
      <c r="D31">
        <v>1</v>
      </c>
      <c r="G31">
        <f t="shared" si="5"/>
        <v>1</v>
      </c>
      <c r="I31" s="4">
        <v>1989</v>
      </c>
      <c r="O31">
        <f t="shared" si="6"/>
        <v>0</v>
      </c>
      <c r="Q31" s="4">
        <v>1989</v>
      </c>
      <c r="W31">
        <f t="shared" si="7"/>
        <v>0</v>
      </c>
      <c r="Y31" s="4">
        <v>1989</v>
      </c>
      <c r="AE31">
        <f t="shared" si="8"/>
        <v>0</v>
      </c>
      <c r="AG31" s="4">
        <v>1989</v>
      </c>
      <c r="AM31">
        <f t="shared" si="9"/>
        <v>0</v>
      </c>
      <c r="AO31" s="4">
        <v>1989</v>
      </c>
    </row>
    <row r="32" spans="1:41" ht="12.75">
      <c r="A32" s="4">
        <v>1990</v>
      </c>
      <c r="C32">
        <v>3</v>
      </c>
      <c r="D32">
        <v>2</v>
      </c>
      <c r="F32">
        <v>1</v>
      </c>
      <c r="G32">
        <f t="shared" si="5"/>
        <v>6</v>
      </c>
      <c r="I32" s="4">
        <v>1990</v>
      </c>
      <c r="O32">
        <f t="shared" si="6"/>
        <v>0</v>
      </c>
      <c r="Q32" s="4">
        <v>1990</v>
      </c>
      <c r="W32">
        <f t="shared" si="7"/>
        <v>0</v>
      </c>
      <c r="Y32" s="4">
        <v>1990</v>
      </c>
      <c r="AE32">
        <f t="shared" si="8"/>
        <v>0</v>
      </c>
      <c r="AG32" s="4">
        <v>1990</v>
      </c>
      <c r="AM32">
        <f t="shared" si="9"/>
        <v>0</v>
      </c>
      <c r="AO32" s="4">
        <v>1990</v>
      </c>
    </row>
    <row r="33" spans="1:41" ht="12.75">
      <c r="A33" s="4">
        <v>1991</v>
      </c>
      <c r="B33">
        <v>3</v>
      </c>
      <c r="C33">
        <v>3</v>
      </c>
      <c r="D33">
        <v>3</v>
      </c>
      <c r="F33">
        <v>2</v>
      </c>
      <c r="G33">
        <f t="shared" si="5"/>
        <v>11</v>
      </c>
      <c r="I33" s="4">
        <v>1991</v>
      </c>
      <c r="O33">
        <f t="shared" si="6"/>
        <v>0</v>
      </c>
      <c r="Q33" s="4">
        <v>1991</v>
      </c>
      <c r="W33">
        <f t="shared" si="7"/>
        <v>0</v>
      </c>
      <c r="Y33" s="4">
        <v>1991</v>
      </c>
      <c r="AE33">
        <f t="shared" si="8"/>
        <v>0</v>
      </c>
      <c r="AG33" s="4">
        <v>1991</v>
      </c>
      <c r="AM33">
        <f t="shared" si="9"/>
        <v>0</v>
      </c>
      <c r="AO33" s="4">
        <v>1991</v>
      </c>
    </row>
    <row r="34" spans="1:41" ht="12.75">
      <c r="A34" s="4">
        <v>1992</v>
      </c>
      <c r="B34">
        <v>4</v>
      </c>
      <c r="C34">
        <v>3</v>
      </c>
      <c r="D34">
        <v>2</v>
      </c>
      <c r="F34">
        <v>2</v>
      </c>
      <c r="G34">
        <f t="shared" si="5"/>
        <v>11</v>
      </c>
      <c r="I34" s="4">
        <v>1992</v>
      </c>
      <c r="J34">
        <v>1</v>
      </c>
      <c r="K34">
        <v>2</v>
      </c>
      <c r="L34">
        <v>3</v>
      </c>
      <c r="M34">
        <v>1</v>
      </c>
      <c r="O34">
        <f t="shared" si="6"/>
        <v>7</v>
      </c>
      <c r="Q34" s="4">
        <v>1992</v>
      </c>
      <c r="W34">
        <f t="shared" si="7"/>
        <v>0</v>
      </c>
      <c r="Y34" s="4">
        <v>1992</v>
      </c>
      <c r="AE34">
        <f t="shared" si="8"/>
        <v>0</v>
      </c>
      <c r="AG34" s="4">
        <v>1992</v>
      </c>
      <c r="AM34">
        <f t="shared" si="9"/>
        <v>0</v>
      </c>
      <c r="AO34" s="4">
        <v>1992</v>
      </c>
    </row>
    <row r="35" spans="1:41" ht="12.75">
      <c r="A35" s="4">
        <v>1993</v>
      </c>
      <c r="C35">
        <v>1</v>
      </c>
      <c r="G35">
        <f t="shared" si="5"/>
        <v>1</v>
      </c>
      <c r="I35" s="4">
        <v>1993</v>
      </c>
      <c r="K35">
        <v>1</v>
      </c>
      <c r="O35">
        <f t="shared" si="6"/>
        <v>1</v>
      </c>
      <c r="Q35" s="4">
        <v>1993</v>
      </c>
      <c r="W35">
        <f t="shared" si="7"/>
        <v>0</v>
      </c>
      <c r="Y35" s="4">
        <v>1993</v>
      </c>
      <c r="AE35">
        <f t="shared" si="8"/>
        <v>0</v>
      </c>
      <c r="AG35" s="4">
        <v>1993</v>
      </c>
      <c r="AM35">
        <f t="shared" si="9"/>
        <v>0</v>
      </c>
      <c r="AO35" s="4">
        <v>1993</v>
      </c>
    </row>
    <row r="36" spans="1:41" ht="12.75">
      <c r="A36" s="4">
        <v>1994</v>
      </c>
      <c r="B36">
        <v>2</v>
      </c>
      <c r="C36">
        <v>25</v>
      </c>
      <c r="D36">
        <v>19</v>
      </c>
      <c r="E36">
        <v>2</v>
      </c>
      <c r="F36">
        <v>5</v>
      </c>
      <c r="G36">
        <f t="shared" si="5"/>
        <v>53</v>
      </c>
      <c r="I36" s="4">
        <v>1994</v>
      </c>
      <c r="J36">
        <v>2</v>
      </c>
      <c r="K36">
        <v>3</v>
      </c>
      <c r="L36">
        <v>7</v>
      </c>
      <c r="M36">
        <v>1</v>
      </c>
      <c r="N36">
        <v>1</v>
      </c>
      <c r="O36">
        <f t="shared" si="6"/>
        <v>14</v>
      </c>
      <c r="Q36" s="4">
        <v>1994</v>
      </c>
      <c r="W36">
        <f t="shared" si="7"/>
        <v>0</v>
      </c>
      <c r="Y36" s="4">
        <v>1994</v>
      </c>
      <c r="AE36">
        <f t="shared" si="8"/>
        <v>0</v>
      </c>
      <c r="AG36" s="4">
        <v>1994</v>
      </c>
      <c r="AM36">
        <f t="shared" si="9"/>
        <v>0</v>
      </c>
      <c r="AO36" s="4">
        <v>1994</v>
      </c>
    </row>
    <row r="37" spans="1:41" ht="12.75">
      <c r="A37" s="4">
        <v>1995</v>
      </c>
      <c r="B37">
        <v>26</v>
      </c>
      <c r="C37">
        <v>60</v>
      </c>
      <c r="D37">
        <v>35</v>
      </c>
      <c r="E37">
        <v>4</v>
      </c>
      <c r="F37">
        <v>10</v>
      </c>
      <c r="G37">
        <f t="shared" si="5"/>
        <v>135</v>
      </c>
      <c r="I37" s="4">
        <v>1995</v>
      </c>
      <c r="J37">
        <v>2</v>
      </c>
      <c r="K37">
        <v>20</v>
      </c>
      <c r="L37">
        <v>7</v>
      </c>
      <c r="M37">
        <v>3</v>
      </c>
      <c r="N37">
        <v>2</v>
      </c>
      <c r="O37">
        <f t="shared" si="6"/>
        <v>34</v>
      </c>
      <c r="Q37" s="4">
        <v>1995</v>
      </c>
      <c r="W37">
        <f t="shared" si="7"/>
        <v>0</v>
      </c>
      <c r="Y37" s="4">
        <v>1995</v>
      </c>
      <c r="AE37">
        <f t="shared" si="8"/>
        <v>0</v>
      </c>
      <c r="AG37" s="4">
        <v>1995</v>
      </c>
      <c r="AI37">
        <v>1</v>
      </c>
      <c r="AM37">
        <f t="shared" si="9"/>
        <v>1</v>
      </c>
      <c r="AO37" s="4">
        <v>1995</v>
      </c>
    </row>
    <row r="38" spans="1:41" ht="12.75">
      <c r="A38" s="4">
        <v>1996</v>
      </c>
      <c r="B38">
        <v>11</v>
      </c>
      <c r="C38">
        <v>36</v>
      </c>
      <c r="D38">
        <v>53</v>
      </c>
      <c r="E38">
        <v>2</v>
      </c>
      <c r="F38">
        <v>6</v>
      </c>
      <c r="G38">
        <f t="shared" si="5"/>
        <v>108</v>
      </c>
      <c r="I38" s="4">
        <v>1996</v>
      </c>
      <c r="K38">
        <v>14</v>
      </c>
      <c r="L38">
        <v>9</v>
      </c>
      <c r="M38">
        <v>10</v>
      </c>
      <c r="N38">
        <v>1</v>
      </c>
      <c r="O38">
        <f t="shared" si="6"/>
        <v>34</v>
      </c>
      <c r="Q38" s="4">
        <v>1996</v>
      </c>
      <c r="W38">
        <f t="shared" si="7"/>
        <v>0</v>
      </c>
      <c r="Y38" s="4">
        <v>1996</v>
      </c>
      <c r="AE38">
        <f t="shared" si="8"/>
        <v>0</v>
      </c>
      <c r="AG38" s="4">
        <v>1996</v>
      </c>
      <c r="AI38">
        <v>1</v>
      </c>
      <c r="AJ38">
        <v>1</v>
      </c>
      <c r="AM38">
        <f t="shared" si="9"/>
        <v>2</v>
      </c>
      <c r="AO38" s="4">
        <v>1996</v>
      </c>
    </row>
    <row r="39" spans="1:41" ht="12.75">
      <c r="A39" s="4">
        <v>1997</v>
      </c>
      <c r="B39">
        <v>4</v>
      </c>
      <c r="C39">
        <v>25</v>
      </c>
      <c r="D39">
        <v>17</v>
      </c>
      <c r="E39">
        <v>5</v>
      </c>
      <c r="F39">
        <v>3</v>
      </c>
      <c r="G39">
        <f t="shared" si="5"/>
        <v>54</v>
      </c>
      <c r="I39" s="4">
        <v>1997</v>
      </c>
      <c r="J39">
        <v>5</v>
      </c>
      <c r="K39">
        <v>4</v>
      </c>
      <c r="L39">
        <v>5</v>
      </c>
      <c r="M39">
        <v>4</v>
      </c>
      <c r="O39">
        <f t="shared" si="6"/>
        <v>18</v>
      </c>
      <c r="Q39" s="4">
        <v>1997</v>
      </c>
      <c r="W39">
        <f t="shared" si="7"/>
        <v>0</v>
      </c>
      <c r="Y39" s="4">
        <v>1997</v>
      </c>
      <c r="AE39">
        <f t="shared" si="8"/>
        <v>0</v>
      </c>
      <c r="AG39" s="4">
        <v>1997</v>
      </c>
      <c r="AM39">
        <f t="shared" si="9"/>
        <v>0</v>
      </c>
      <c r="AO39" s="4">
        <v>1997</v>
      </c>
    </row>
    <row r="40" spans="1:41" ht="12.75">
      <c r="A40" s="4">
        <v>1998</v>
      </c>
      <c r="B40">
        <v>15</v>
      </c>
      <c r="C40">
        <v>43</v>
      </c>
      <c r="D40">
        <v>41</v>
      </c>
      <c r="E40">
        <v>12</v>
      </c>
      <c r="F40">
        <v>16</v>
      </c>
      <c r="G40">
        <f t="shared" si="5"/>
        <v>127</v>
      </c>
      <c r="I40" s="4">
        <v>1998</v>
      </c>
      <c r="J40">
        <v>4</v>
      </c>
      <c r="K40">
        <v>11</v>
      </c>
      <c r="L40">
        <v>2</v>
      </c>
      <c r="M40">
        <v>9</v>
      </c>
      <c r="N40">
        <v>3</v>
      </c>
      <c r="O40">
        <f t="shared" si="6"/>
        <v>29</v>
      </c>
      <c r="Q40" s="4">
        <v>1998</v>
      </c>
      <c r="W40">
        <f t="shared" si="7"/>
        <v>0</v>
      </c>
      <c r="Y40" s="4">
        <v>1998</v>
      </c>
      <c r="AE40">
        <f t="shared" si="8"/>
        <v>0</v>
      </c>
      <c r="AG40" s="4">
        <v>1998</v>
      </c>
      <c r="AM40">
        <f t="shared" si="9"/>
        <v>0</v>
      </c>
      <c r="AO40" s="4">
        <v>1998</v>
      </c>
    </row>
    <row r="41" spans="1:41" ht="12.75">
      <c r="A41" s="4">
        <v>1999</v>
      </c>
      <c r="B41">
        <v>9</v>
      </c>
      <c r="C41">
        <v>21</v>
      </c>
      <c r="D41">
        <v>24</v>
      </c>
      <c r="E41">
        <v>1</v>
      </c>
      <c r="F41">
        <v>10</v>
      </c>
      <c r="G41">
        <f t="shared" si="5"/>
        <v>65</v>
      </c>
      <c r="I41" s="4">
        <v>1999</v>
      </c>
      <c r="J41">
        <v>2</v>
      </c>
      <c r="K41">
        <v>2</v>
      </c>
      <c r="L41">
        <v>3</v>
      </c>
      <c r="M41">
        <v>2</v>
      </c>
      <c r="N41">
        <v>2</v>
      </c>
      <c r="O41">
        <f t="shared" si="6"/>
        <v>11</v>
      </c>
      <c r="Q41" s="4">
        <v>1999</v>
      </c>
      <c r="W41">
        <f t="shared" si="7"/>
        <v>0</v>
      </c>
      <c r="Y41" s="4">
        <v>1999</v>
      </c>
      <c r="AE41">
        <f t="shared" si="8"/>
        <v>0</v>
      </c>
      <c r="AG41" s="4">
        <v>1999</v>
      </c>
      <c r="AI41">
        <v>2</v>
      </c>
      <c r="AK41">
        <v>1</v>
      </c>
      <c r="AM41">
        <f t="shared" si="9"/>
        <v>3</v>
      </c>
      <c r="AO41" s="4">
        <v>1999</v>
      </c>
    </row>
    <row r="42" spans="1:47" ht="12.75">
      <c r="A42" s="4" t="s">
        <v>84</v>
      </c>
      <c r="B42" s="2">
        <f>SUM(B25:B41)</f>
        <v>76</v>
      </c>
      <c r="C42" s="2">
        <f>SUM(C25:C41)</f>
        <v>249</v>
      </c>
      <c r="D42" s="2">
        <f>SUM(D25:D41)</f>
        <v>204</v>
      </c>
      <c r="E42" s="2">
        <f>SUM(E25:E41)</f>
        <v>27</v>
      </c>
      <c r="F42" s="2">
        <f>SUM(F25:F41)</f>
        <v>61</v>
      </c>
      <c r="G42">
        <f>SUM(B42:F42)</f>
        <v>617</v>
      </c>
      <c r="I42" s="4" t="s">
        <v>84</v>
      </c>
      <c r="J42" s="2">
        <f>SUM(J25:J41)</f>
        <v>17</v>
      </c>
      <c r="K42" s="2">
        <f>SUM(K25:K41)</f>
        <v>58</v>
      </c>
      <c r="L42" s="2">
        <f>SUM(L25:L41)</f>
        <v>37</v>
      </c>
      <c r="M42" s="2">
        <f>SUM(M25:M41)</f>
        <v>31</v>
      </c>
      <c r="N42" s="2">
        <f>SUM(N25:N41)</f>
        <v>10</v>
      </c>
      <c r="O42">
        <f>SUM(J42:N42)</f>
        <v>153</v>
      </c>
      <c r="Q42" s="4" t="s">
        <v>84</v>
      </c>
      <c r="R42" s="2">
        <f>SUM(R25:R41)</f>
        <v>0</v>
      </c>
      <c r="S42" s="2">
        <f>SUM(S25:S41)</f>
        <v>0</v>
      </c>
      <c r="T42" s="2">
        <f>SUM(T25:T41)</f>
        <v>1</v>
      </c>
      <c r="U42" s="2">
        <f>SUM(U25:U41)</f>
        <v>0</v>
      </c>
      <c r="V42" s="2">
        <f>SUM(V25:V41)</f>
        <v>0</v>
      </c>
      <c r="W42">
        <f>SUM(R42:V42)</f>
        <v>1</v>
      </c>
      <c r="Y42" s="4" t="s">
        <v>84</v>
      </c>
      <c r="Z42" s="2">
        <f>SUM(Z25:Z41)</f>
        <v>0</v>
      </c>
      <c r="AA42" s="2">
        <f>SUM(AA25:AA41)</f>
        <v>0</v>
      </c>
      <c r="AB42" s="2">
        <f>SUM(AB25:AB41)</f>
        <v>0</v>
      </c>
      <c r="AC42" s="2">
        <f>SUM(AC25:AC41)</f>
        <v>0</v>
      </c>
      <c r="AD42" s="2">
        <f>SUM(AD25:AD41)</f>
        <v>0</v>
      </c>
      <c r="AE42">
        <f>SUM(Z42:AD42)</f>
        <v>0</v>
      </c>
      <c r="AG42" s="4" t="s">
        <v>84</v>
      </c>
      <c r="AH42" s="2">
        <f>SUM(AH25:AH41)</f>
        <v>0</v>
      </c>
      <c r="AI42" s="2">
        <f>SUM(AI25:AI41)</f>
        <v>4</v>
      </c>
      <c r="AJ42" s="2">
        <f>SUM(AJ25:AJ41)</f>
        <v>1</v>
      </c>
      <c r="AK42" s="2">
        <f>SUM(AK25:AK41)</f>
        <v>1</v>
      </c>
      <c r="AL42" s="2">
        <f>SUM(AL25:AL41)</f>
        <v>0</v>
      </c>
      <c r="AM42">
        <f>SUM(AH42:AL42)</f>
        <v>6</v>
      </c>
      <c r="AO42" s="4" t="s">
        <v>84</v>
      </c>
      <c r="AP42" s="2">
        <f>SUM(AP25:AP41)</f>
        <v>0</v>
      </c>
      <c r="AQ42" s="2">
        <f>SUM(AQ25:AQ41)</f>
        <v>0</v>
      </c>
      <c r="AR42" s="2">
        <f>SUM(AR25:AR41)</f>
        <v>0</v>
      </c>
      <c r="AS42" s="2">
        <f>SUM(AS25:AS41)</f>
        <v>0</v>
      </c>
      <c r="AT42" s="2">
        <f>SUM(AT25:AT41)</f>
        <v>0</v>
      </c>
      <c r="AU42">
        <f>SUM(AP42:AT42)</f>
        <v>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82</v>
      </c>
      <c r="I44" s="4" t="s">
        <v>83</v>
      </c>
      <c r="Q44" s="4" t="s">
        <v>99</v>
      </c>
      <c r="Y44" s="4" t="s">
        <v>100</v>
      </c>
      <c r="AG44" s="4" t="s">
        <v>97</v>
      </c>
      <c r="AO44" s="4" t="s">
        <v>98</v>
      </c>
    </row>
    <row r="45" spans="1:47" ht="12.75">
      <c r="A45" s="4" t="s">
        <v>73</v>
      </c>
      <c r="B45" s="12" t="s">
        <v>71</v>
      </c>
      <c r="C45" s="12" t="s">
        <v>76</v>
      </c>
      <c r="D45" s="12" t="s">
        <v>77</v>
      </c>
      <c r="E45" s="12" t="s">
        <v>72</v>
      </c>
      <c r="F45" s="12" t="s">
        <v>75</v>
      </c>
      <c r="G45" s="12" t="s">
        <v>84</v>
      </c>
      <c r="I45" s="4" t="s">
        <v>73</v>
      </c>
      <c r="J45" s="12" t="s">
        <v>71</v>
      </c>
      <c r="K45" s="12" t="s">
        <v>76</v>
      </c>
      <c r="L45" s="12" t="s">
        <v>77</v>
      </c>
      <c r="M45" s="12" t="s">
        <v>72</v>
      </c>
      <c r="N45" s="12" t="s">
        <v>75</v>
      </c>
      <c r="O45" s="12" t="s">
        <v>84</v>
      </c>
      <c r="Q45" s="4" t="s">
        <v>73</v>
      </c>
      <c r="R45" s="12" t="s">
        <v>71</v>
      </c>
      <c r="S45" s="12" t="s">
        <v>76</v>
      </c>
      <c r="T45" s="12" t="s">
        <v>77</v>
      </c>
      <c r="U45" s="12" t="s">
        <v>72</v>
      </c>
      <c r="V45" s="12" t="s">
        <v>75</v>
      </c>
      <c r="W45" s="12" t="s">
        <v>84</v>
      </c>
      <c r="Y45" s="4" t="s">
        <v>73</v>
      </c>
      <c r="Z45" s="12" t="s">
        <v>71</v>
      </c>
      <c r="AA45" s="12" t="s">
        <v>76</v>
      </c>
      <c r="AB45" s="12" t="s">
        <v>77</v>
      </c>
      <c r="AC45" s="12" t="s">
        <v>72</v>
      </c>
      <c r="AD45" s="12" t="s">
        <v>75</v>
      </c>
      <c r="AE45" s="12" t="s">
        <v>84</v>
      </c>
      <c r="AG45" s="4" t="s">
        <v>73</v>
      </c>
      <c r="AH45" s="12" t="s">
        <v>71</v>
      </c>
      <c r="AI45" s="12" t="s">
        <v>76</v>
      </c>
      <c r="AJ45" s="12" t="s">
        <v>77</v>
      </c>
      <c r="AK45" s="12" t="s">
        <v>72</v>
      </c>
      <c r="AL45" s="12" t="s">
        <v>75</v>
      </c>
      <c r="AM45" s="12" t="s">
        <v>84</v>
      </c>
      <c r="AO45" s="4" t="s">
        <v>73</v>
      </c>
      <c r="AP45" s="12" t="s">
        <v>71</v>
      </c>
      <c r="AQ45" s="12" t="s">
        <v>76</v>
      </c>
      <c r="AR45" s="12" t="s">
        <v>77</v>
      </c>
      <c r="AS45" s="12" t="s">
        <v>72</v>
      </c>
      <c r="AT45" s="12" t="s">
        <v>75</v>
      </c>
      <c r="AU45" s="12" t="s">
        <v>84</v>
      </c>
    </row>
    <row r="46" spans="1:41" ht="12.75">
      <c r="A46" s="4">
        <v>1983</v>
      </c>
      <c r="E46">
        <v>1</v>
      </c>
      <c r="F46">
        <v>11</v>
      </c>
      <c r="G46">
        <f>SUM(B46:F46)</f>
        <v>12</v>
      </c>
      <c r="I46" s="4">
        <v>1983</v>
      </c>
      <c r="L46">
        <v>1</v>
      </c>
      <c r="O46">
        <f>SUM(J46:N46)</f>
        <v>1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</row>
    <row r="47" spans="1:41" ht="12.75">
      <c r="A47" s="4">
        <v>1984</v>
      </c>
      <c r="F47">
        <v>4</v>
      </c>
      <c r="G47">
        <f aca="true" t="shared" si="11" ref="G47:G62">SUM(B47:F47)</f>
        <v>4</v>
      </c>
      <c r="I47" s="4">
        <v>1984</v>
      </c>
      <c r="O47">
        <f aca="true" t="shared" si="12" ref="O47:O62">SUM(J47:N47)</f>
        <v>0</v>
      </c>
      <c r="Q47" s="4">
        <v>1984</v>
      </c>
      <c r="W47">
        <f aca="true" t="shared" si="13" ref="W47:W62">SUM(R47:V47)</f>
        <v>0</v>
      </c>
      <c r="Y47" s="4">
        <v>1984</v>
      </c>
      <c r="AE47">
        <f t="shared" si="10"/>
        <v>0</v>
      </c>
      <c r="AG47" s="4">
        <v>1984</v>
      </c>
      <c r="AM47">
        <f aca="true" t="shared" si="14" ref="AM47:AM62">SUM(AH47:AL47)</f>
        <v>0</v>
      </c>
      <c r="AO47" s="4">
        <v>1984</v>
      </c>
    </row>
    <row r="48" spans="1:41" ht="12.75">
      <c r="A48" s="4">
        <v>1985</v>
      </c>
      <c r="F48">
        <v>10</v>
      </c>
      <c r="G48">
        <f t="shared" si="11"/>
        <v>10</v>
      </c>
      <c r="I48" s="4">
        <v>1985</v>
      </c>
      <c r="O48">
        <f t="shared" si="12"/>
        <v>0</v>
      </c>
      <c r="Q48" s="4">
        <v>1985</v>
      </c>
      <c r="W48">
        <f t="shared" si="13"/>
        <v>0</v>
      </c>
      <c r="Y48" s="4">
        <v>1985</v>
      </c>
      <c r="AE48">
        <f t="shared" si="10"/>
        <v>0</v>
      </c>
      <c r="AG48" s="4">
        <v>1985</v>
      </c>
      <c r="AM48">
        <f t="shared" si="14"/>
        <v>0</v>
      </c>
      <c r="AO48" s="4">
        <v>1985</v>
      </c>
    </row>
    <row r="49" spans="1:41" ht="12.75">
      <c r="A49" s="4">
        <v>1986</v>
      </c>
      <c r="F49">
        <v>8</v>
      </c>
      <c r="G49">
        <f t="shared" si="11"/>
        <v>8</v>
      </c>
      <c r="I49" s="4">
        <v>1986</v>
      </c>
      <c r="O49">
        <f t="shared" si="12"/>
        <v>0</v>
      </c>
      <c r="Q49" s="4">
        <v>1986</v>
      </c>
      <c r="W49">
        <f t="shared" si="13"/>
        <v>0</v>
      </c>
      <c r="Y49" s="4">
        <v>1986</v>
      </c>
      <c r="AE49">
        <f t="shared" si="10"/>
        <v>0</v>
      </c>
      <c r="AG49" s="4">
        <v>1986</v>
      </c>
      <c r="AM49">
        <f t="shared" si="14"/>
        <v>0</v>
      </c>
      <c r="AO49" s="4">
        <v>1986</v>
      </c>
    </row>
    <row r="50" spans="1:41" ht="12.75">
      <c r="A50" s="4">
        <v>1987</v>
      </c>
      <c r="D50">
        <v>1</v>
      </c>
      <c r="F50">
        <v>9</v>
      </c>
      <c r="G50">
        <f t="shared" si="11"/>
        <v>10</v>
      </c>
      <c r="I50" s="4">
        <v>1987</v>
      </c>
      <c r="O50">
        <f t="shared" si="12"/>
        <v>0</v>
      </c>
      <c r="Q50" s="4">
        <v>1987</v>
      </c>
      <c r="W50">
        <f t="shared" si="13"/>
        <v>0</v>
      </c>
      <c r="Y50" s="4">
        <v>1987</v>
      </c>
      <c r="AE50">
        <f t="shared" si="10"/>
        <v>0</v>
      </c>
      <c r="AG50" s="4">
        <v>1987</v>
      </c>
      <c r="AM50">
        <f t="shared" si="14"/>
        <v>0</v>
      </c>
      <c r="AO50" s="4">
        <v>1987</v>
      </c>
    </row>
    <row r="51" spans="1:41" ht="12.75">
      <c r="A51" s="4">
        <v>1988</v>
      </c>
      <c r="D51">
        <v>1</v>
      </c>
      <c r="F51">
        <v>4</v>
      </c>
      <c r="G51">
        <f t="shared" si="11"/>
        <v>5</v>
      </c>
      <c r="I51" s="4">
        <v>1988</v>
      </c>
      <c r="O51">
        <f t="shared" si="12"/>
        <v>0</v>
      </c>
      <c r="Q51" s="4">
        <v>1988</v>
      </c>
      <c r="W51">
        <f t="shared" si="13"/>
        <v>0</v>
      </c>
      <c r="Y51" s="4">
        <v>1988</v>
      </c>
      <c r="AA51" s="2"/>
      <c r="AE51">
        <f t="shared" si="10"/>
        <v>0</v>
      </c>
      <c r="AG51" s="4">
        <v>1988</v>
      </c>
      <c r="AM51">
        <f t="shared" si="14"/>
        <v>0</v>
      </c>
      <c r="AO51" s="4">
        <v>1988</v>
      </c>
    </row>
    <row r="52" spans="1:41" ht="12.75">
      <c r="A52" s="4">
        <v>1989</v>
      </c>
      <c r="F52">
        <v>3</v>
      </c>
      <c r="G52">
        <f t="shared" si="11"/>
        <v>3</v>
      </c>
      <c r="I52" s="4">
        <v>1989</v>
      </c>
      <c r="O52">
        <f t="shared" si="12"/>
        <v>0</v>
      </c>
      <c r="Q52" s="4">
        <v>1989</v>
      </c>
      <c r="W52">
        <f t="shared" si="13"/>
        <v>0</v>
      </c>
      <c r="Y52" s="4">
        <v>1989</v>
      </c>
      <c r="AE52">
        <f t="shared" si="10"/>
        <v>0</v>
      </c>
      <c r="AG52" s="4">
        <v>1989</v>
      </c>
      <c r="AM52">
        <f t="shared" si="14"/>
        <v>0</v>
      </c>
      <c r="AO52" s="4">
        <v>1989</v>
      </c>
    </row>
    <row r="53" spans="1:41" ht="12.75">
      <c r="A53" s="4">
        <v>1990</v>
      </c>
      <c r="F53">
        <v>5</v>
      </c>
      <c r="G53">
        <f t="shared" si="11"/>
        <v>5</v>
      </c>
      <c r="I53" s="4">
        <v>1990</v>
      </c>
      <c r="N53">
        <v>1</v>
      </c>
      <c r="O53">
        <f t="shared" si="12"/>
        <v>1</v>
      </c>
      <c r="Q53" s="4">
        <v>1990</v>
      </c>
      <c r="W53">
        <f t="shared" si="13"/>
        <v>0</v>
      </c>
      <c r="Y53" s="4">
        <v>1990</v>
      </c>
      <c r="AE53">
        <f t="shared" si="10"/>
        <v>0</v>
      </c>
      <c r="AG53" s="4">
        <v>1990</v>
      </c>
      <c r="AM53">
        <f t="shared" si="14"/>
        <v>0</v>
      </c>
      <c r="AO53" s="4">
        <v>1990</v>
      </c>
    </row>
    <row r="54" spans="1:41" ht="12.75">
      <c r="A54" s="4">
        <v>1991</v>
      </c>
      <c r="B54">
        <v>2</v>
      </c>
      <c r="D54">
        <v>2</v>
      </c>
      <c r="F54">
        <v>2</v>
      </c>
      <c r="G54">
        <f t="shared" si="11"/>
        <v>6</v>
      </c>
      <c r="I54" s="4">
        <v>1991</v>
      </c>
      <c r="M54">
        <v>1</v>
      </c>
      <c r="N54">
        <v>1</v>
      </c>
      <c r="O54">
        <f t="shared" si="12"/>
        <v>2</v>
      </c>
      <c r="Q54" s="4">
        <v>1991</v>
      </c>
      <c r="W54">
        <f t="shared" si="13"/>
        <v>0</v>
      </c>
      <c r="Y54" s="4">
        <v>1991</v>
      </c>
      <c r="AE54">
        <f t="shared" si="10"/>
        <v>0</v>
      </c>
      <c r="AG54" s="4">
        <v>1991</v>
      </c>
      <c r="AM54">
        <f t="shared" si="14"/>
        <v>0</v>
      </c>
      <c r="AO54" s="4">
        <v>1991</v>
      </c>
    </row>
    <row r="55" spans="1:41" ht="12.75">
      <c r="A55" s="4">
        <v>1992</v>
      </c>
      <c r="D55">
        <v>1</v>
      </c>
      <c r="E55">
        <v>1</v>
      </c>
      <c r="F55">
        <v>4</v>
      </c>
      <c r="G55">
        <f t="shared" si="11"/>
        <v>6</v>
      </c>
      <c r="I55" s="4">
        <v>1992</v>
      </c>
      <c r="O55">
        <f t="shared" si="12"/>
        <v>0</v>
      </c>
      <c r="Q55" s="4">
        <v>1992</v>
      </c>
      <c r="W55">
        <f t="shared" si="13"/>
        <v>0</v>
      </c>
      <c r="Y55" s="4">
        <v>1992</v>
      </c>
      <c r="AE55">
        <f t="shared" si="10"/>
        <v>0</v>
      </c>
      <c r="AG55" s="4">
        <v>1992</v>
      </c>
      <c r="AM55">
        <f t="shared" si="14"/>
        <v>0</v>
      </c>
      <c r="AO55" s="4">
        <v>1992</v>
      </c>
    </row>
    <row r="56" spans="1:41" ht="12.75">
      <c r="A56" s="4">
        <v>1993</v>
      </c>
      <c r="C56">
        <v>1</v>
      </c>
      <c r="D56">
        <v>1</v>
      </c>
      <c r="F56">
        <v>1</v>
      </c>
      <c r="G56">
        <f t="shared" si="11"/>
        <v>3</v>
      </c>
      <c r="I56" s="4">
        <v>1993</v>
      </c>
      <c r="O56">
        <f t="shared" si="12"/>
        <v>0</v>
      </c>
      <c r="Q56" s="4">
        <v>1993</v>
      </c>
      <c r="W56">
        <f t="shared" si="13"/>
        <v>0</v>
      </c>
      <c r="Y56" s="4">
        <v>1993</v>
      </c>
      <c r="AE56">
        <f t="shared" si="10"/>
        <v>0</v>
      </c>
      <c r="AG56" s="4">
        <v>1993</v>
      </c>
      <c r="AM56">
        <f t="shared" si="14"/>
        <v>0</v>
      </c>
      <c r="AO56" s="4">
        <v>1993</v>
      </c>
    </row>
    <row r="57" spans="1:41" ht="12.75">
      <c r="A57" s="4">
        <v>1994</v>
      </c>
      <c r="C57">
        <v>3</v>
      </c>
      <c r="D57">
        <v>10</v>
      </c>
      <c r="E57">
        <v>2</v>
      </c>
      <c r="F57">
        <v>7</v>
      </c>
      <c r="G57">
        <f t="shared" si="11"/>
        <v>22</v>
      </c>
      <c r="I57" s="4">
        <v>1994</v>
      </c>
      <c r="L57">
        <v>1</v>
      </c>
      <c r="M57">
        <v>1</v>
      </c>
      <c r="O57">
        <f t="shared" si="12"/>
        <v>2</v>
      </c>
      <c r="Q57" s="4">
        <v>1994</v>
      </c>
      <c r="W57">
        <f t="shared" si="13"/>
        <v>0</v>
      </c>
      <c r="Y57" s="4">
        <v>1994</v>
      </c>
      <c r="AE57">
        <f t="shared" si="10"/>
        <v>0</v>
      </c>
      <c r="AG57" s="4">
        <v>1994</v>
      </c>
      <c r="AM57">
        <f t="shared" si="14"/>
        <v>0</v>
      </c>
      <c r="AO57" s="4">
        <v>1994</v>
      </c>
    </row>
    <row r="58" spans="1:41" ht="12.75">
      <c r="A58" s="4">
        <v>1995</v>
      </c>
      <c r="B58">
        <v>2</v>
      </c>
      <c r="C58">
        <v>1</v>
      </c>
      <c r="D58">
        <v>7</v>
      </c>
      <c r="E58">
        <v>3</v>
      </c>
      <c r="F58">
        <v>2</v>
      </c>
      <c r="G58">
        <f t="shared" si="11"/>
        <v>15</v>
      </c>
      <c r="I58" s="4">
        <v>1995</v>
      </c>
      <c r="K58">
        <v>1</v>
      </c>
      <c r="L58">
        <v>1</v>
      </c>
      <c r="O58">
        <f t="shared" si="12"/>
        <v>2</v>
      </c>
      <c r="Q58" s="4">
        <v>1995</v>
      </c>
      <c r="W58">
        <f t="shared" si="13"/>
        <v>0</v>
      </c>
      <c r="Y58" s="4">
        <v>1995</v>
      </c>
      <c r="AE58">
        <f t="shared" si="10"/>
        <v>0</v>
      </c>
      <c r="AG58" s="4">
        <v>1995</v>
      </c>
      <c r="AM58">
        <f t="shared" si="14"/>
        <v>0</v>
      </c>
      <c r="AO58" s="4">
        <v>1995</v>
      </c>
    </row>
    <row r="59" spans="1:41" ht="12.75">
      <c r="A59" s="4">
        <v>1996</v>
      </c>
      <c r="B59">
        <v>1</v>
      </c>
      <c r="D59">
        <v>2</v>
      </c>
      <c r="E59">
        <v>1</v>
      </c>
      <c r="F59">
        <v>4</v>
      </c>
      <c r="G59">
        <f t="shared" si="11"/>
        <v>8</v>
      </c>
      <c r="I59" s="4">
        <v>1996</v>
      </c>
      <c r="L59">
        <v>2</v>
      </c>
      <c r="N59">
        <v>1</v>
      </c>
      <c r="O59">
        <f t="shared" si="12"/>
        <v>3</v>
      </c>
      <c r="Q59" s="4">
        <v>1996</v>
      </c>
      <c r="W59">
        <f t="shared" si="13"/>
        <v>0</v>
      </c>
      <c r="Y59" s="4">
        <v>1996</v>
      </c>
      <c r="AE59">
        <f t="shared" si="10"/>
        <v>0</v>
      </c>
      <c r="AG59" s="4">
        <v>1996</v>
      </c>
      <c r="AM59">
        <f t="shared" si="14"/>
        <v>0</v>
      </c>
      <c r="AO59" s="4">
        <v>1996</v>
      </c>
    </row>
    <row r="60" spans="1:41" ht="12.75">
      <c r="A60" s="4">
        <v>1997</v>
      </c>
      <c r="C60">
        <v>2</v>
      </c>
      <c r="D60">
        <v>1</v>
      </c>
      <c r="G60">
        <f t="shared" si="11"/>
        <v>3</v>
      </c>
      <c r="I60" s="4">
        <v>1997</v>
      </c>
      <c r="J60">
        <v>1</v>
      </c>
      <c r="L60">
        <v>1</v>
      </c>
      <c r="O60">
        <f t="shared" si="12"/>
        <v>2</v>
      </c>
      <c r="Q60" s="4">
        <v>1997</v>
      </c>
      <c r="W60">
        <f t="shared" si="13"/>
        <v>0</v>
      </c>
      <c r="Y60" s="4">
        <v>1997</v>
      </c>
      <c r="AE60">
        <f t="shared" si="10"/>
        <v>0</v>
      </c>
      <c r="AG60" s="4">
        <v>1997</v>
      </c>
      <c r="AM60">
        <f t="shared" si="14"/>
        <v>0</v>
      </c>
      <c r="AO60" s="4">
        <v>1997</v>
      </c>
    </row>
    <row r="61" spans="1:41" ht="12.75">
      <c r="A61" s="4">
        <v>1998</v>
      </c>
      <c r="B61">
        <v>4</v>
      </c>
      <c r="C61">
        <v>3</v>
      </c>
      <c r="D61">
        <v>4</v>
      </c>
      <c r="E61">
        <v>4</v>
      </c>
      <c r="F61">
        <v>1</v>
      </c>
      <c r="G61">
        <f t="shared" si="11"/>
        <v>16</v>
      </c>
      <c r="I61" s="4">
        <v>1998</v>
      </c>
      <c r="J61">
        <v>1</v>
      </c>
      <c r="K61">
        <v>2</v>
      </c>
      <c r="O61">
        <f t="shared" si="12"/>
        <v>3</v>
      </c>
      <c r="Q61" s="4">
        <v>1998</v>
      </c>
      <c r="W61">
        <f t="shared" si="13"/>
        <v>0</v>
      </c>
      <c r="Y61" s="4">
        <v>1998</v>
      </c>
      <c r="AE61">
        <f t="shared" si="10"/>
        <v>0</v>
      </c>
      <c r="AG61" s="4">
        <v>1998</v>
      </c>
      <c r="AM61">
        <f t="shared" si="14"/>
        <v>0</v>
      </c>
      <c r="AO61" s="4">
        <v>1998</v>
      </c>
    </row>
    <row r="62" spans="1:41" ht="12.75">
      <c r="A62" s="4">
        <v>1999</v>
      </c>
      <c r="B62">
        <v>3</v>
      </c>
      <c r="C62">
        <v>5</v>
      </c>
      <c r="D62">
        <v>1</v>
      </c>
      <c r="E62">
        <v>4</v>
      </c>
      <c r="G62">
        <f t="shared" si="11"/>
        <v>13</v>
      </c>
      <c r="I62" s="4">
        <v>1999</v>
      </c>
      <c r="O62">
        <f t="shared" si="12"/>
        <v>0</v>
      </c>
      <c r="Q62" s="4">
        <v>1999</v>
      </c>
      <c r="W62">
        <f t="shared" si="13"/>
        <v>0</v>
      </c>
      <c r="Y62" s="4">
        <v>1999</v>
      </c>
      <c r="AE62">
        <f>SUM(Z62:AD62)</f>
        <v>0</v>
      </c>
      <c r="AG62" s="4">
        <v>1999</v>
      </c>
      <c r="AM62">
        <f t="shared" si="14"/>
        <v>0</v>
      </c>
      <c r="AO62" s="4">
        <v>1999</v>
      </c>
    </row>
    <row r="63" spans="1:47" ht="12.75">
      <c r="A63" s="4" t="s">
        <v>84</v>
      </c>
      <c r="B63" s="2">
        <f>SUM(B46:B62)</f>
        <v>12</v>
      </c>
      <c r="C63" s="2">
        <f>SUM(C46:C62)</f>
        <v>15</v>
      </c>
      <c r="D63" s="2">
        <f>SUM(D46:D62)</f>
        <v>31</v>
      </c>
      <c r="E63" s="2">
        <f>SUM(E46:E62)</f>
        <v>16</v>
      </c>
      <c r="F63" s="2">
        <f>SUM(F46:F62)</f>
        <v>75</v>
      </c>
      <c r="G63">
        <f>SUM(B63:F63)</f>
        <v>149</v>
      </c>
      <c r="I63" s="4" t="s">
        <v>84</v>
      </c>
      <c r="J63" s="2">
        <f>SUM(J46:J62)</f>
        <v>2</v>
      </c>
      <c r="K63" s="2">
        <f>SUM(K46:K62)</f>
        <v>3</v>
      </c>
      <c r="L63" s="2">
        <f>SUM(L46:L62)</f>
        <v>6</v>
      </c>
      <c r="M63" s="2">
        <f>SUM(M46:M62)</f>
        <v>2</v>
      </c>
      <c r="N63" s="2">
        <f>SUM(N46:N62)</f>
        <v>3</v>
      </c>
      <c r="O63">
        <f>SUM(J63:N63)</f>
        <v>16</v>
      </c>
      <c r="Q63" s="4" t="s">
        <v>84</v>
      </c>
      <c r="W63">
        <f>SUM(R63:V63)</f>
        <v>0</v>
      </c>
      <c r="Y63" s="4" t="s">
        <v>84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>SUM(Z63:AD63)</f>
        <v>0</v>
      </c>
      <c r="AG63" s="4" t="s">
        <v>84</v>
      </c>
      <c r="AH63" s="2">
        <f>SUM(AH46:AH62)</f>
        <v>0</v>
      </c>
      <c r="AI63" s="2">
        <f>SUM(AI46:AI62)</f>
        <v>0</v>
      </c>
      <c r="AJ63" s="2">
        <f>SUM(AJ46:AJ62)</f>
        <v>0</v>
      </c>
      <c r="AK63" s="2">
        <f>SUM(AK46:AK62)</f>
        <v>0</v>
      </c>
      <c r="AL63" s="2">
        <f>SUM(AL46:AL62)</f>
        <v>0</v>
      </c>
      <c r="AM63">
        <f>SUM(AH63:AL63)</f>
        <v>0</v>
      </c>
      <c r="AO63" s="4" t="s">
        <v>84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>SUM(AP63:AT63)</f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82</v>
      </c>
      <c r="I65" s="4" t="s">
        <v>83</v>
      </c>
      <c r="Q65" s="4" t="s">
        <v>99</v>
      </c>
      <c r="Y65" s="4" t="s">
        <v>100</v>
      </c>
      <c r="AG65" s="4" t="s">
        <v>97</v>
      </c>
      <c r="AO65" s="4" t="s">
        <v>98</v>
      </c>
    </row>
    <row r="66" spans="1:47" ht="12.75">
      <c r="A66" s="4" t="s">
        <v>80</v>
      </c>
      <c r="B66" s="12" t="s">
        <v>71</v>
      </c>
      <c r="C66" s="12" t="s">
        <v>76</v>
      </c>
      <c r="D66" s="12" t="s">
        <v>77</v>
      </c>
      <c r="E66" s="12" t="s">
        <v>72</v>
      </c>
      <c r="F66" s="12" t="s">
        <v>75</v>
      </c>
      <c r="G66" s="12" t="s">
        <v>84</v>
      </c>
      <c r="I66" s="4" t="s">
        <v>80</v>
      </c>
      <c r="J66" s="12" t="s">
        <v>71</v>
      </c>
      <c r="K66" s="12" t="s">
        <v>76</v>
      </c>
      <c r="L66" s="12" t="s">
        <v>77</v>
      </c>
      <c r="M66" s="12" t="s">
        <v>72</v>
      </c>
      <c r="N66" s="12" t="s">
        <v>75</v>
      </c>
      <c r="O66" s="12" t="s">
        <v>84</v>
      </c>
      <c r="Q66" s="4" t="s">
        <v>80</v>
      </c>
      <c r="R66" s="12" t="s">
        <v>71</v>
      </c>
      <c r="S66" s="12" t="s">
        <v>76</v>
      </c>
      <c r="T66" s="12" t="s">
        <v>77</v>
      </c>
      <c r="U66" s="12" t="s">
        <v>72</v>
      </c>
      <c r="V66" s="12" t="s">
        <v>75</v>
      </c>
      <c r="W66" s="12" t="s">
        <v>84</v>
      </c>
      <c r="Y66" s="4" t="s">
        <v>80</v>
      </c>
      <c r="Z66" s="12" t="s">
        <v>71</v>
      </c>
      <c r="AA66" s="12" t="s">
        <v>76</v>
      </c>
      <c r="AB66" s="12" t="s">
        <v>77</v>
      </c>
      <c r="AC66" s="12" t="s">
        <v>72</v>
      </c>
      <c r="AD66" s="12" t="s">
        <v>75</v>
      </c>
      <c r="AE66" s="12" t="s">
        <v>84</v>
      </c>
      <c r="AG66" s="4" t="s">
        <v>80</v>
      </c>
      <c r="AH66" s="12" t="s">
        <v>71</v>
      </c>
      <c r="AI66" s="12" t="s">
        <v>76</v>
      </c>
      <c r="AJ66" s="12" t="s">
        <v>77</v>
      </c>
      <c r="AK66" s="12" t="s">
        <v>72</v>
      </c>
      <c r="AL66" s="12" t="s">
        <v>75</v>
      </c>
      <c r="AM66" s="12" t="s">
        <v>84</v>
      </c>
      <c r="AO66" s="4" t="s">
        <v>80</v>
      </c>
      <c r="AP66" s="12" t="s">
        <v>71</v>
      </c>
      <c r="AQ66" s="12" t="s">
        <v>76</v>
      </c>
      <c r="AR66" s="12" t="s">
        <v>77</v>
      </c>
      <c r="AS66" s="12" t="s">
        <v>72</v>
      </c>
      <c r="AT66" s="12" t="s">
        <v>75</v>
      </c>
      <c r="AU66" s="12" t="s">
        <v>84</v>
      </c>
    </row>
    <row r="67" spans="1:41" ht="12.75">
      <c r="A67" s="4">
        <v>1983</v>
      </c>
      <c r="B67">
        <f aca="true" t="shared" si="15" ref="B67:G67">B46+B25</f>
        <v>0</v>
      </c>
      <c r="C67">
        <f t="shared" si="15"/>
        <v>5</v>
      </c>
      <c r="D67">
        <f t="shared" si="15"/>
        <v>2</v>
      </c>
      <c r="E67">
        <f t="shared" si="15"/>
        <v>1</v>
      </c>
      <c r="F67">
        <f t="shared" si="15"/>
        <v>13</v>
      </c>
      <c r="G67">
        <f t="shared" si="15"/>
        <v>21</v>
      </c>
      <c r="I67" s="4">
        <v>1983</v>
      </c>
      <c r="J67">
        <f aca="true" t="shared" si="16" ref="J67:O67">J46+J25</f>
        <v>1</v>
      </c>
      <c r="K67">
        <f t="shared" si="16"/>
        <v>1</v>
      </c>
      <c r="L67">
        <f t="shared" si="16"/>
        <v>1</v>
      </c>
      <c r="M67">
        <f t="shared" si="16"/>
        <v>1</v>
      </c>
      <c r="N67">
        <f t="shared" si="16"/>
        <v>0</v>
      </c>
      <c r="O67">
        <f t="shared" si="16"/>
        <v>4</v>
      </c>
      <c r="Q67" s="4">
        <v>1983</v>
      </c>
      <c r="R67">
        <f aca="true" t="shared" si="17" ref="R67:W67">R46+R25</f>
        <v>0</v>
      </c>
      <c r="S67">
        <f t="shared" si="17"/>
        <v>0</v>
      </c>
      <c r="T67">
        <f t="shared" si="17"/>
        <v>1</v>
      </c>
      <c r="U67">
        <f t="shared" si="17"/>
        <v>0</v>
      </c>
      <c r="V67">
        <f t="shared" si="17"/>
        <v>0</v>
      </c>
      <c r="W67">
        <f t="shared" si="17"/>
        <v>1</v>
      </c>
      <c r="Y67" s="4">
        <v>1983</v>
      </c>
      <c r="Z67">
        <f aca="true" t="shared" si="18" ref="Z67:AE67">Z46+Z25</f>
        <v>0</v>
      </c>
      <c r="AA67">
        <f t="shared" si="18"/>
        <v>0</v>
      </c>
      <c r="AB67">
        <f t="shared" si="18"/>
        <v>0</v>
      </c>
      <c r="AC67">
        <f t="shared" si="18"/>
        <v>0</v>
      </c>
      <c r="AD67">
        <f t="shared" si="18"/>
        <v>0</v>
      </c>
      <c r="AE67">
        <f t="shared" si="18"/>
        <v>0</v>
      </c>
      <c r="AG67" s="4">
        <v>1983</v>
      </c>
      <c r="AH67">
        <f aca="true" t="shared" si="19" ref="AH67:AM67">AH46+AH25</f>
        <v>0</v>
      </c>
      <c r="AI67">
        <f t="shared" si="19"/>
        <v>0</v>
      </c>
      <c r="AJ67">
        <f t="shared" si="19"/>
        <v>0</v>
      </c>
      <c r="AK67">
        <f t="shared" si="19"/>
        <v>0</v>
      </c>
      <c r="AL67">
        <f t="shared" si="19"/>
        <v>0</v>
      </c>
      <c r="AM67">
        <f t="shared" si="19"/>
        <v>0</v>
      </c>
      <c r="AO67" s="4">
        <v>1983</v>
      </c>
    </row>
    <row r="68" spans="1:41" ht="12.75">
      <c r="A68" s="4">
        <v>1984</v>
      </c>
      <c r="B68">
        <f aca="true" t="shared" si="20" ref="B68:G83">B47+B26</f>
        <v>0</v>
      </c>
      <c r="C68">
        <f t="shared" si="20"/>
        <v>12</v>
      </c>
      <c r="D68">
        <f t="shared" si="20"/>
        <v>1</v>
      </c>
      <c r="E68">
        <f t="shared" si="20"/>
        <v>0</v>
      </c>
      <c r="F68">
        <f t="shared" si="20"/>
        <v>5</v>
      </c>
      <c r="G68">
        <f t="shared" si="20"/>
        <v>18</v>
      </c>
      <c r="I68" s="4">
        <v>1984</v>
      </c>
      <c r="J68">
        <f aca="true" t="shared" si="21" ref="J68:O68">J47+J26</f>
        <v>0</v>
      </c>
      <c r="K68">
        <f t="shared" si="21"/>
        <v>0</v>
      </c>
      <c r="L68">
        <f t="shared" si="21"/>
        <v>1</v>
      </c>
      <c r="M68">
        <f t="shared" si="21"/>
        <v>0</v>
      </c>
      <c r="N68">
        <f t="shared" si="21"/>
        <v>0</v>
      </c>
      <c r="O68">
        <f t="shared" si="21"/>
        <v>1</v>
      </c>
      <c r="Q68" s="4">
        <v>1984</v>
      </c>
      <c r="R68">
        <f aca="true" t="shared" si="22" ref="R68:W68">R47+R26</f>
        <v>0</v>
      </c>
      <c r="S68">
        <f t="shared" si="22"/>
        <v>0</v>
      </c>
      <c r="T68">
        <f t="shared" si="22"/>
        <v>0</v>
      </c>
      <c r="U68">
        <f t="shared" si="22"/>
        <v>0</v>
      </c>
      <c r="V68">
        <f t="shared" si="22"/>
        <v>0</v>
      </c>
      <c r="W68">
        <f t="shared" si="22"/>
        <v>0</v>
      </c>
      <c r="Y68" s="4">
        <v>1984</v>
      </c>
      <c r="Z68">
        <f aca="true" t="shared" si="23" ref="Z68:AE68">Z47+Z26</f>
        <v>0</v>
      </c>
      <c r="AA68">
        <f t="shared" si="23"/>
        <v>0</v>
      </c>
      <c r="AB68">
        <f t="shared" si="23"/>
        <v>0</v>
      </c>
      <c r="AC68">
        <f t="shared" si="23"/>
        <v>0</v>
      </c>
      <c r="AD68">
        <f t="shared" si="23"/>
        <v>0</v>
      </c>
      <c r="AE68">
        <f t="shared" si="23"/>
        <v>0</v>
      </c>
      <c r="AG68" s="4">
        <v>1984</v>
      </c>
      <c r="AH68">
        <f aca="true" t="shared" si="24" ref="AH68:AM68">AH47+AH26</f>
        <v>0</v>
      </c>
      <c r="AI68">
        <f t="shared" si="24"/>
        <v>0</v>
      </c>
      <c r="AJ68">
        <f t="shared" si="24"/>
        <v>0</v>
      </c>
      <c r="AK68">
        <f t="shared" si="24"/>
        <v>0</v>
      </c>
      <c r="AL68">
        <f t="shared" si="24"/>
        <v>0</v>
      </c>
      <c r="AM68">
        <f t="shared" si="24"/>
        <v>0</v>
      </c>
      <c r="AO68" s="4">
        <v>1984</v>
      </c>
    </row>
    <row r="69" spans="1:41" ht="12.75">
      <c r="A69" s="4">
        <v>1985</v>
      </c>
      <c r="B69">
        <f t="shared" si="20"/>
        <v>1</v>
      </c>
      <c r="C69">
        <f t="shared" si="20"/>
        <v>7</v>
      </c>
      <c r="D69">
        <f t="shared" si="20"/>
        <v>3</v>
      </c>
      <c r="E69">
        <f t="shared" si="20"/>
        <v>0</v>
      </c>
      <c r="F69">
        <f t="shared" si="20"/>
        <v>12</v>
      </c>
      <c r="G69">
        <f t="shared" si="20"/>
        <v>23</v>
      </c>
      <c r="I69" s="4">
        <v>1985</v>
      </c>
      <c r="J69">
        <f aca="true" t="shared" si="25" ref="J69:O69">J48+J27</f>
        <v>0</v>
      </c>
      <c r="K69">
        <f t="shared" si="25"/>
        <v>0</v>
      </c>
      <c r="L69">
        <f t="shared" si="25"/>
        <v>0</v>
      </c>
      <c r="M69">
        <f t="shared" si="25"/>
        <v>0</v>
      </c>
      <c r="N69">
        <f t="shared" si="25"/>
        <v>0</v>
      </c>
      <c r="O69">
        <f t="shared" si="25"/>
        <v>0</v>
      </c>
      <c r="Q69" s="4">
        <v>1985</v>
      </c>
      <c r="R69">
        <f aca="true" t="shared" si="26" ref="R69:W69">R48+R27</f>
        <v>0</v>
      </c>
      <c r="S69">
        <f t="shared" si="26"/>
        <v>0</v>
      </c>
      <c r="T69">
        <f t="shared" si="26"/>
        <v>0</v>
      </c>
      <c r="U69">
        <f t="shared" si="26"/>
        <v>0</v>
      </c>
      <c r="V69">
        <f t="shared" si="26"/>
        <v>0</v>
      </c>
      <c r="W69">
        <f t="shared" si="26"/>
        <v>0</v>
      </c>
      <c r="Y69" s="4">
        <v>1985</v>
      </c>
      <c r="Z69">
        <f aca="true" t="shared" si="27" ref="Z69:AE69">Z48+Z27</f>
        <v>0</v>
      </c>
      <c r="AA69">
        <f t="shared" si="27"/>
        <v>0</v>
      </c>
      <c r="AB69">
        <f t="shared" si="27"/>
        <v>0</v>
      </c>
      <c r="AC69">
        <f t="shared" si="27"/>
        <v>0</v>
      </c>
      <c r="AD69">
        <f t="shared" si="27"/>
        <v>0</v>
      </c>
      <c r="AE69">
        <f t="shared" si="27"/>
        <v>0</v>
      </c>
      <c r="AG69" s="4">
        <v>1985</v>
      </c>
      <c r="AH69">
        <f aca="true" t="shared" si="28" ref="AH69:AM69">AH48+AH27</f>
        <v>0</v>
      </c>
      <c r="AI69">
        <f t="shared" si="28"/>
        <v>0</v>
      </c>
      <c r="AJ69">
        <f t="shared" si="28"/>
        <v>0</v>
      </c>
      <c r="AK69">
        <f t="shared" si="28"/>
        <v>0</v>
      </c>
      <c r="AL69">
        <f t="shared" si="28"/>
        <v>0</v>
      </c>
      <c r="AM69">
        <f t="shared" si="28"/>
        <v>0</v>
      </c>
      <c r="AO69" s="4">
        <v>1985</v>
      </c>
    </row>
    <row r="70" spans="1:41" ht="12.75">
      <c r="A70" s="4">
        <v>1986</v>
      </c>
      <c r="B70">
        <f t="shared" si="20"/>
        <v>1</v>
      </c>
      <c r="C70">
        <f t="shared" si="20"/>
        <v>4</v>
      </c>
      <c r="D70">
        <f t="shared" si="20"/>
        <v>1</v>
      </c>
      <c r="E70">
        <f t="shared" si="20"/>
        <v>1</v>
      </c>
      <c r="F70">
        <f t="shared" si="20"/>
        <v>8</v>
      </c>
      <c r="G70">
        <f t="shared" si="20"/>
        <v>15</v>
      </c>
      <c r="I70" s="4">
        <v>1986</v>
      </c>
      <c r="J70">
        <f aca="true" t="shared" si="29" ref="J70:O70">J49+J28</f>
        <v>0</v>
      </c>
      <c r="K70">
        <f t="shared" si="29"/>
        <v>0</v>
      </c>
      <c r="L70">
        <f t="shared" si="29"/>
        <v>0</v>
      </c>
      <c r="M70">
        <f t="shared" si="29"/>
        <v>0</v>
      </c>
      <c r="N70">
        <f t="shared" si="29"/>
        <v>0</v>
      </c>
      <c r="O70">
        <f t="shared" si="29"/>
        <v>0</v>
      </c>
      <c r="Q70" s="4">
        <v>1986</v>
      </c>
      <c r="R70">
        <f aca="true" t="shared" si="30" ref="R70:W70">R49+R28</f>
        <v>0</v>
      </c>
      <c r="S70">
        <f t="shared" si="30"/>
        <v>0</v>
      </c>
      <c r="T70">
        <f t="shared" si="30"/>
        <v>0</v>
      </c>
      <c r="U70">
        <f t="shared" si="30"/>
        <v>0</v>
      </c>
      <c r="V70">
        <f t="shared" si="30"/>
        <v>0</v>
      </c>
      <c r="W70">
        <f t="shared" si="30"/>
        <v>0</v>
      </c>
      <c r="Y70" s="4">
        <v>1986</v>
      </c>
      <c r="Z70">
        <f aca="true" t="shared" si="31" ref="Z70:AE70">Z49+Z28</f>
        <v>0</v>
      </c>
      <c r="AA70">
        <f t="shared" si="31"/>
        <v>0</v>
      </c>
      <c r="AB70">
        <f t="shared" si="31"/>
        <v>0</v>
      </c>
      <c r="AC70">
        <f t="shared" si="31"/>
        <v>0</v>
      </c>
      <c r="AD70">
        <f t="shared" si="31"/>
        <v>0</v>
      </c>
      <c r="AE70">
        <f t="shared" si="31"/>
        <v>0</v>
      </c>
      <c r="AG70" s="4">
        <v>1986</v>
      </c>
      <c r="AH70">
        <f aca="true" t="shared" si="32" ref="AH70:AM70">AH49+AH28</f>
        <v>0</v>
      </c>
      <c r="AI70">
        <f t="shared" si="32"/>
        <v>0</v>
      </c>
      <c r="AJ70">
        <f t="shared" si="32"/>
        <v>0</v>
      </c>
      <c r="AK70">
        <f t="shared" si="32"/>
        <v>0</v>
      </c>
      <c r="AL70">
        <f t="shared" si="32"/>
        <v>0</v>
      </c>
      <c r="AM70">
        <f t="shared" si="32"/>
        <v>0</v>
      </c>
      <c r="AO70" s="4">
        <v>1986</v>
      </c>
    </row>
    <row r="71" spans="1:41" ht="12.75">
      <c r="A71" s="4">
        <v>1987</v>
      </c>
      <c r="B71">
        <f t="shared" si="20"/>
        <v>0</v>
      </c>
      <c r="C71">
        <f t="shared" si="20"/>
        <v>1</v>
      </c>
      <c r="D71">
        <f t="shared" si="20"/>
        <v>1</v>
      </c>
      <c r="E71">
        <f t="shared" si="20"/>
        <v>0</v>
      </c>
      <c r="F71">
        <f t="shared" si="20"/>
        <v>10</v>
      </c>
      <c r="G71">
        <f t="shared" si="20"/>
        <v>12</v>
      </c>
      <c r="I71" s="4">
        <v>1987</v>
      </c>
      <c r="J71">
        <f aca="true" t="shared" si="33" ref="J71:O71">J50+J29</f>
        <v>0</v>
      </c>
      <c r="K71">
        <f t="shared" si="33"/>
        <v>0</v>
      </c>
      <c r="L71">
        <f t="shared" si="33"/>
        <v>0</v>
      </c>
      <c r="M71">
        <f t="shared" si="33"/>
        <v>0</v>
      </c>
      <c r="N71">
        <f t="shared" si="33"/>
        <v>1</v>
      </c>
      <c r="O71">
        <f t="shared" si="33"/>
        <v>1</v>
      </c>
      <c r="Q71" s="4">
        <v>1987</v>
      </c>
      <c r="R71">
        <f aca="true" t="shared" si="34" ref="R71:W71">R50+R29</f>
        <v>0</v>
      </c>
      <c r="S71">
        <f t="shared" si="34"/>
        <v>0</v>
      </c>
      <c r="T71">
        <f t="shared" si="34"/>
        <v>0</v>
      </c>
      <c r="U71">
        <f t="shared" si="34"/>
        <v>0</v>
      </c>
      <c r="V71">
        <f t="shared" si="34"/>
        <v>0</v>
      </c>
      <c r="W71">
        <f t="shared" si="34"/>
        <v>0</v>
      </c>
      <c r="Y71" s="4">
        <v>1987</v>
      </c>
      <c r="Z71">
        <f aca="true" t="shared" si="35" ref="Z71:AE71">Z50+Z29</f>
        <v>0</v>
      </c>
      <c r="AA71">
        <f t="shared" si="35"/>
        <v>0</v>
      </c>
      <c r="AB71">
        <f t="shared" si="35"/>
        <v>0</v>
      </c>
      <c r="AC71">
        <f t="shared" si="35"/>
        <v>0</v>
      </c>
      <c r="AD71">
        <f t="shared" si="35"/>
        <v>0</v>
      </c>
      <c r="AE71">
        <f t="shared" si="35"/>
        <v>0</v>
      </c>
      <c r="AG71" s="4">
        <v>1987</v>
      </c>
      <c r="AH71">
        <f aca="true" t="shared" si="36" ref="AH71:AM71">AH50+AH29</f>
        <v>0</v>
      </c>
      <c r="AI71">
        <f t="shared" si="36"/>
        <v>0</v>
      </c>
      <c r="AJ71">
        <f t="shared" si="36"/>
        <v>0</v>
      </c>
      <c r="AK71">
        <f t="shared" si="36"/>
        <v>0</v>
      </c>
      <c r="AL71">
        <f t="shared" si="36"/>
        <v>0</v>
      </c>
      <c r="AM71">
        <f t="shared" si="36"/>
        <v>0</v>
      </c>
      <c r="AO71" s="4">
        <v>1987</v>
      </c>
    </row>
    <row r="72" spans="1:41" ht="12.75">
      <c r="A72" s="4">
        <v>1988</v>
      </c>
      <c r="B72">
        <f t="shared" si="20"/>
        <v>0</v>
      </c>
      <c r="C72">
        <f t="shared" si="20"/>
        <v>0</v>
      </c>
      <c r="D72">
        <f t="shared" si="20"/>
        <v>1</v>
      </c>
      <c r="E72">
        <f t="shared" si="20"/>
        <v>0</v>
      </c>
      <c r="F72">
        <f t="shared" si="20"/>
        <v>4</v>
      </c>
      <c r="G72">
        <f t="shared" si="20"/>
        <v>5</v>
      </c>
      <c r="I72" s="4">
        <v>1988</v>
      </c>
      <c r="J72">
        <f aca="true" t="shared" si="37" ref="J72:O72">J51+J30</f>
        <v>0</v>
      </c>
      <c r="K72">
        <f t="shared" si="37"/>
        <v>0</v>
      </c>
      <c r="L72">
        <f t="shared" si="37"/>
        <v>0</v>
      </c>
      <c r="M72">
        <f t="shared" si="37"/>
        <v>0</v>
      </c>
      <c r="N72">
        <f t="shared" si="37"/>
        <v>0</v>
      </c>
      <c r="O72">
        <f t="shared" si="37"/>
        <v>0</v>
      </c>
      <c r="Q72" s="4">
        <v>1988</v>
      </c>
      <c r="R72">
        <f aca="true" t="shared" si="38" ref="R72:W72">R51+R30</f>
        <v>0</v>
      </c>
      <c r="S72">
        <f t="shared" si="38"/>
        <v>0</v>
      </c>
      <c r="T72">
        <f t="shared" si="38"/>
        <v>0</v>
      </c>
      <c r="U72">
        <f t="shared" si="38"/>
        <v>0</v>
      </c>
      <c r="V72">
        <f t="shared" si="38"/>
        <v>0</v>
      </c>
      <c r="W72">
        <f t="shared" si="38"/>
        <v>0</v>
      </c>
      <c r="Y72" s="4">
        <v>1988</v>
      </c>
      <c r="Z72">
        <f aca="true" t="shared" si="39" ref="Z72:AE72">Z51+Z30</f>
        <v>0</v>
      </c>
      <c r="AA72">
        <f t="shared" si="39"/>
        <v>0</v>
      </c>
      <c r="AB72">
        <f t="shared" si="39"/>
        <v>0</v>
      </c>
      <c r="AC72">
        <f t="shared" si="39"/>
        <v>0</v>
      </c>
      <c r="AD72">
        <f t="shared" si="39"/>
        <v>0</v>
      </c>
      <c r="AE72">
        <f t="shared" si="39"/>
        <v>0</v>
      </c>
      <c r="AG72" s="4">
        <v>1988</v>
      </c>
      <c r="AH72">
        <f aca="true" t="shared" si="40" ref="AH72:AM72">AH51+AH30</f>
        <v>0</v>
      </c>
      <c r="AI72">
        <f t="shared" si="40"/>
        <v>0</v>
      </c>
      <c r="AJ72">
        <f t="shared" si="40"/>
        <v>0</v>
      </c>
      <c r="AK72">
        <f t="shared" si="40"/>
        <v>0</v>
      </c>
      <c r="AL72">
        <f t="shared" si="40"/>
        <v>0</v>
      </c>
      <c r="AM72">
        <f t="shared" si="40"/>
        <v>0</v>
      </c>
      <c r="AO72" s="4">
        <v>1988</v>
      </c>
    </row>
    <row r="73" spans="1:41" ht="12.75">
      <c r="A73" s="4">
        <v>1989</v>
      </c>
      <c r="B73">
        <f t="shared" si="20"/>
        <v>0</v>
      </c>
      <c r="C73">
        <f t="shared" si="20"/>
        <v>0</v>
      </c>
      <c r="D73">
        <f t="shared" si="20"/>
        <v>1</v>
      </c>
      <c r="E73">
        <f t="shared" si="20"/>
        <v>0</v>
      </c>
      <c r="F73">
        <f t="shared" si="20"/>
        <v>3</v>
      </c>
      <c r="G73">
        <f t="shared" si="20"/>
        <v>4</v>
      </c>
      <c r="I73" s="4">
        <v>1989</v>
      </c>
      <c r="J73">
        <f aca="true" t="shared" si="41" ref="J73:O73">J52+J31</f>
        <v>0</v>
      </c>
      <c r="K73">
        <f t="shared" si="41"/>
        <v>0</v>
      </c>
      <c r="L73">
        <f t="shared" si="41"/>
        <v>0</v>
      </c>
      <c r="M73">
        <f t="shared" si="41"/>
        <v>0</v>
      </c>
      <c r="N73">
        <f t="shared" si="41"/>
        <v>0</v>
      </c>
      <c r="O73">
        <f t="shared" si="41"/>
        <v>0</v>
      </c>
      <c r="Q73" s="4">
        <v>1989</v>
      </c>
      <c r="R73">
        <f aca="true" t="shared" si="42" ref="R73:W73">R52+R31</f>
        <v>0</v>
      </c>
      <c r="S73">
        <f t="shared" si="42"/>
        <v>0</v>
      </c>
      <c r="T73">
        <f t="shared" si="42"/>
        <v>0</v>
      </c>
      <c r="U73">
        <f t="shared" si="42"/>
        <v>0</v>
      </c>
      <c r="V73">
        <f t="shared" si="42"/>
        <v>0</v>
      </c>
      <c r="W73">
        <f t="shared" si="42"/>
        <v>0</v>
      </c>
      <c r="Y73" s="4">
        <v>1989</v>
      </c>
      <c r="Z73">
        <f aca="true" t="shared" si="43" ref="Z73:AE73">Z52+Z31</f>
        <v>0</v>
      </c>
      <c r="AA73">
        <f t="shared" si="43"/>
        <v>0</v>
      </c>
      <c r="AB73">
        <f t="shared" si="43"/>
        <v>0</v>
      </c>
      <c r="AC73">
        <f t="shared" si="43"/>
        <v>0</v>
      </c>
      <c r="AD73">
        <f t="shared" si="43"/>
        <v>0</v>
      </c>
      <c r="AE73">
        <f t="shared" si="43"/>
        <v>0</v>
      </c>
      <c r="AG73" s="4">
        <v>1989</v>
      </c>
      <c r="AH73">
        <f aca="true" t="shared" si="44" ref="AH73:AM73">AH52+AH31</f>
        <v>0</v>
      </c>
      <c r="AI73">
        <f t="shared" si="44"/>
        <v>0</v>
      </c>
      <c r="AJ73">
        <f t="shared" si="44"/>
        <v>0</v>
      </c>
      <c r="AK73">
        <f t="shared" si="44"/>
        <v>0</v>
      </c>
      <c r="AL73">
        <f t="shared" si="44"/>
        <v>0</v>
      </c>
      <c r="AM73">
        <f t="shared" si="44"/>
        <v>0</v>
      </c>
      <c r="AO73" s="4">
        <v>1989</v>
      </c>
    </row>
    <row r="74" spans="1:41" ht="12.75">
      <c r="A74" s="4">
        <v>1990</v>
      </c>
      <c r="B74">
        <f t="shared" si="20"/>
        <v>0</v>
      </c>
      <c r="C74">
        <f t="shared" si="20"/>
        <v>3</v>
      </c>
      <c r="D74">
        <f t="shared" si="20"/>
        <v>2</v>
      </c>
      <c r="E74">
        <f t="shared" si="20"/>
        <v>0</v>
      </c>
      <c r="F74">
        <f t="shared" si="20"/>
        <v>6</v>
      </c>
      <c r="G74">
        <f t="shared" si="20"/>
        <v>11</v>
      </c>
      <c r="I74" s="4">
        <v>1990</v>
      </c>
      <c r="J74">
        <f aca="true" t="shared" si="45" ref="J74:O74">J53+J32</f>
        <v>0</v>
      </c>
      <c r="K74">
        <f t="shared" si="45"/>
        <v>0</v>
      </c>
      <c r="L74">
        <f t="shared" si="45"/>
        <v>0</v>
      </c>
      <c r="M74">
        <f t="shared" si="45"/>
        <v>0</v>
      </c>
      <c r="N74">
        <f t="shared" si="45"/>
        <v>1</v>
      </c>
      <c r="O74">
        <f t="shared" si="45"/>
        <v>1</v>
      </c>
      <c r="Q74" s="4">
        <v>1990</v>
      </c>
      <c r="R74">
        <f aca="true" t="shared" si="46" ref="R74:W74">R53+R32</f>
        <v>0</v>
      </c>
      <c r="S74">
        <f t="shared" si="46"/>
        <v>0</v>
      </c>
      <c r="T74">
        <f t="shared" si="46"/>
        <v>0</v>
      </c>
      <c r="U74">
        <f t="shared" si="46"/>
        <v>0</v>
      </c>
      <c r="V74">
        <f t="shared" si="46"/>
        <v>0</v>
      </c>
      <c r="W74">
        <f t="shared" si="46"/>
        <v>0</v>
      </c>
      <c r="Y74" s="4">
        <v>1990</v>
      </c>
      <c r="Z74">
        <f aca="true" t="shared" si="47" ref="Z74:AE74">Z53+Z32</f>
        <v>0</v>
      </c>
      <c r="AA74">
        <f t="shared" si="47"/>
        <v>0</v>
      </c>
      <c r="AB74">
        <f t="shared" si="47"/>
        <v>0</v>
      </c>
      <c r="AC74">
        <f t="shared" si="47"/>
        <v>0</v>
      </c>
      <c r="AD74">
        <f t="shared" si="47"/>
        <v>0</v>
      </c>
      <c r="AE74">
        <f t="shared" si="47"/>
        <v>0</v>
      </c>
      <c r="AG74" s="4">
        <v>1990</v>
      </c>
      <c r="AH74">
        <f aca="true" t="shared" si="48" ref="AH74:AM74">AH53+AH32</f>
        <v>0</v>
      </c>
      <c r="AI74">
        <f t="shared" si="48"/>
        <v>0</v>
      </c>
      <c r="AJ74">
        <f t="shared" si="48"/>
        <v>0</v>
      </c>
      <c r="AK74">
        <f t="shared" si="48"/>
        <v>0</v>
      </c>
      <c r="AL74">
        <f t="shared" si="48"/>
        <v>0</v>
      </c>
      <c r="AM74">
        <f t="shared" si="48"/>
        <v>0</v>
      </c>
      <c r="AO74" s="4">
        <v>1990</v>
      </c>
    </row>
    <row r="75" spans="1:41" ht="12.75">
      <c r="A75" s="4">
        <v>1991</v>
      </c>
      <c r="B75">
        <f t="shared" si="20"/>
        <v>5</v>
      </c>
      <c r="C75">
        <f t="shared" si="20"/>
        <v>3</v>
      </c>
      <c r="D75">
        <f t="shared" si="20"/>
        <v>5</v>
      </c>
      <c r="E75">
        <f t="shared" si="20"/>
        <v>0</v>
      </c>
      <c r="F75">
        <f t="shared" si="20"/>
        <v>4</v>
      </c>
      <c r="G75">
        <f t="shared" si="20"/>
        <v>17</v>
      </c>
      <c r="I75" s="4">
        <v>1991</v>
      </c>
      <c r="J75">
        <f aca="true" t="shared" si="49" ref="J75:O75">J54+J33</f>
        <v>0</v>
      </c>
      <c r="K75">
        <f t="shared" si="49"/>
        <v>0</v>
      </c>
      <c r="L75">
        <f t="shared" si="49"/>
        <v>0</v>
      </c>
      <c r="M75">
        <f t="shared" si="49"/>
        <v>1</v>
      </c>
      <c r="N75">
        <f t="shared" si="49"/>
        <v>1</v>
      </c>
      <c r="O75">
        <f t="shared" si="49"/>
        <v>2</v>
      </c>
      <c r="Q75" s="4">
        <v>1991</v>
      </c>
      <c r="R75">
        <f aca="true" t="shared" si="50" ref="R75:W75">R54+R33</f>
        <v>0</v>
      </c>
      <c r="S75">
        <f t="shared" si="50"/>
        <v>0</v>
      </c>
      <c r="T75">
        <f t="shared" si="50"/>
        <v>0</v>
      </c>
      <c r="U75">
        <f t="shared" si="50"/>
        <v>0</v>
      </c>
      <c r="V75">
        <f t="shared" si="50"/>
        <v>0</v>
      </c>
      <c r="W75">
        <f t="shared" si="50"/>
        <v>0</v>
      </c>
      <c r="Y75" s="4">
        <v>1991</v>
      </c>
      <c r="Z75">
        <f aca="true" t="shared" si="51" ref="Z75:AE75">Z54+Z33</f>
        <v>0</v>
      </c>
      <c r="AA75">
        <f t="shared" si="51"/>
        <v>0</v>
      </c>
      <c r="AB75">
        <f t="shared" si="51"/>
        <v>0</v>
      </c>
      <c r="AC75">
        <f t="shared" si="51"/>
        <v>0</v>
      </c>
      <c r="AD75">
        <f t="shared" si="51"/>
        <v>0</v>
      </c>
      <c r="AE75">
        <f t="shared" si="51"/>
        <v>0</v>
      </c>
      <c r="AG75" s="4">
        <v>1991</v>
      </c>
      <c r="AH75">
        <f aca="true" t="shared" si="52" ref="AH75:AM75">AH54+AH33</f>
        <v>0</v>
      </c>
      <c r="AI75">
        <f t="shared" si="52"/>
        <v>0</v>
      </c>
      <c r="AJ75">
        <f t="shared" si="52"/>
        <v>0</v>
      </c>
      <c r="AK75">
        <f t="shared" si="52"/>
        <v>0</v>
      </c>
      <c r="AL75">
        <f t="shared" si="52"/>
        <v>0</v>
      </c>
      <c r="AM75">
        <f t="shared" si="52"/>
        <v>0</v>
      </c>
      <c r="AO75" s="4">
        <v>1991</v>
      </c>
    </row>
    <row r="76" spans="1:41" ht="12.75">
      <c r="A76" s="4">
        <v>1992</v>
      </c>
      <c r="B76">
        <f t="shared" si="20"/>
        <v>4</v>
      </c>
      <c r="C76">
        <f t="shared" si="20"/>
        <v>3</v>
      </c>
      <c r="D76">
        <f t="shared" si="20"/>
        <v>3</v>
      </c>
      <c r="E76">
        <f t="shared" si="20"/>
        <v>1</v>
      </c>
      <c r="F76">
        <f t="shared" si="20"/>
        <v>6</v>
      </c>
      <c r="G76">
        <f t="shared" si="20"/>
        <v>17</v>
      </c>
      <c r="I76" s="4">
        <v>1992</v>
      </c>
      <c r="J76">
        <f aca="true" t="shared" si="53" ref="J76:O76">J55+J34</f>
        <v>1</v>
      </c>
      <c r="K76">
        <f t="shared" si="53"/>
        <v>2</v>
      </c>
      <c r="L76">
        <f t="shared" si="53"/>
        <v>3</v>
      </c>
      <c r="M76">
        <f t="shared" si="53"/>
        <v>1</v>
      </c>
      <c r="N76">
        <f t="shared" si="53"/>
        <v>0</v>
      </c>
      <c r="O76">
        <f t="shared" si="53"/>
        <v>7</v>
      </c>
      <c r="Q76" s="4">
        <v>1992</v>
      </c>
      <c r="R76">
        <f aca="true" t="shared" si="54" ref="R76:W76">R55+R34</f>
        <v>0</v>
      </c>
      <c r="S76">
        <f t="shared" si="54"/>
        <v>0</v>
      </c>
      <c r="T76">
        <f t="shared" si="54"/>
        <v>0</v>
      </c>
      <c r="U76">
        <f t="shared" si="54"/>
        <v>0</v>
      </c>
      <c r="V76">
        <f t="shared" si="54"/>
        <v>0</v>
      </c>
      <c r="W76">
        <f t="shared" si="54"/>
        <v>0</v>
      </c>
      <c r="Y76" s="4">
        <v>1992</v>
      </c>
      <c r="Z76">
        <f aca="true" t="shared" si="55" ref="Z76:AE76">Z55+Z34</f>
        <v>0</v>
      </c>
      <c r="AA76">
        <f t="shared" si="55"/>
        <v>0</v>
      </c>
      <c r="AB76">
        <f t="shared" si="55"/>
        <v>0</v>
      </c>
      <c r="AC76">
        <f t="shared" si="55"/>
        <v>0</v>
      </c>
      <c r="AD76">
        <f t="shared" si="55"/>
        <v>0</v>
      </c>
      <c r="AE76">
        <f t="shared" si="55"/>
        <v>0</v>
      </c>
      <c r="AG76" s="4">
        <v>1992</v>
      </c>
      <c r="AH76">
        <f aca="true" t="shared" si="56" ref="AH76:AM76">AH55+AH34</f>
        <v>0</v>
      </c>
      <c r="AI76">
        <f t="shared" si="56"/>
        <v>0</v>
      </c>
      <c r="AJ76">
        <f t="shared" si="56"/>
        <v>0</v>
      </c>
      <c r="AK76">
        <f t="shared" si="56"/>
        <v>0</v>
      </c>
      <c r="AL76">
        <f t="shared" si="56"/>
        <v>0</v>
      </c>
      <c r="AM76">
        <f t="shared" si="56"/>
        <v>0</v>
      </c>
      <c r="AO76" s="4">
        <v>1992</v>
      </c>
    </row>
    <row r="77" spans="1:41" ht="12.75">
      <c r="A77" s="4">
        <v>1993</v>
      </c>
      <c r="B77">
        <f t="shared" si="20"/>
        <v>0</v>
      </c>
      <c r="C77">
        <f t="shared" si="20"/>
        <v>2</v>
      </c>
      <c r="D77">
        <f t="shared" si="20"/>
        <v>1</v>
      </c>
      <c r="E77">
        <f t="shared" si="20"/>
        <v>0</v>
      </c>
      <c r="F77">
        <f t="shared" si="20"/>
        <v>1</v>
      </c>
      <c r="G77">
        <f t="shared" si="20"/>
        <v>4</v>
      </c>
      <c r="I77" s="4">
        <v>1993</v>
      </c>
      <c r="J77">
        <f aca="true" t="shared" si="57" ref="J77:O77">J56+J35</f>
        <v>0</v>
      </c>
      <c r="K77">
        <f t="shared" si="57"/>
        <v>1</v>
      </c>
      <c r="L77">
        <f t="shared" si="57"/>
        <v>0</v>
      </c>
      <c r="M77">
        <f t="shared" si="57"/>
        <v>0</v>
      </c>
      <c r="N77">
        <f t="shared" si="57"/>
        <v>0</v>
      </c>
      <c r="O77">
        <f t="shared" si="57"/>
        <v>1</v>
      </c>
      <c r="Q77" s="4">
        <v>1993</v>
      </c>
      <c r="R77">
        <f aca="true" t="shared" si="58" ref="R77:W77">R56+R35</f>
        <v>0</v>
      </c>
      <c r="S77">
        <f t="shared" si="58"/>
        <v>0</v>
      </c>
      <c r="T77">
        <f t="shared" si="58"/>
        <v>0</v>
      </c>
      <c r="U77">
        <f t="shared" si="58"/>
        <v>0</v>
      </c>
      <c r="V77">
        <f t="shared" si="58"/>
        <v>0</v>
      </c>
      <c r="W77">
        <f t="shared" si="58"/>
        <v>0</v>
      </c>
      <c r="Y77" s="4">
        <v>1993</v>
      </c>
      <c r="Z77">
        <f aca="true" t="shared" si="59" ref="Z77:AE77">Z56+Z35</f>
        <v>0</v>
      </c>
      <c r="AA77">
        <f t="shared" si="59"/>
        <v>0</v>
      </c>
      <c r="AB77">
        <f t="shared" si="59"/>
        <v>0</v>
      </c>
      <c r="AC77">
        <f t="shared" si="59"/>
        <v>0</v>
      </c>
      <c r="AD77">
        <f t="shared" si="59"/>
        <v>0</v>
      </c>
      <c r="AE77">
        <f t="shared" si="59"/>
        <v>0</v>
      </c>
      <c r="AG77" s="4">
        <v>1993</v>
      </c>
      <c r="AH77">
        <f aca="true" t="shared" si="60" ref="AH77:AM77">AH56+AH35</f>
        <v>0</v>
      </c>
      <c r="AI77">
        <f t="shared" si="60"/>
        <v>0</v>
      </c>
      <c r="AJ77">
        <f t="shared" si="60"/>
        <v>0</v>
      </c>
      <c r="AK77">
        <f t="shared" si="60"/>
        <v>0</v>
      </c>
      <c r="AL77">
        <f t="shared" si="60"/>
        <v>0</v>
      </c>
      <c r="AM77">
        <f t="shared" si="60"/>
        <v>0</v>
      </c>
      <c r="AO77" s="4">
        <v>1993</v>
      </c>
    </row>
    <row r="78" spans="1:41" ht="12.75">
      <c r="A78" s="4">
        <v>1994</v>
      </c>
      <c r="B78">
        <f t="shared" si="20"/>
        <v>2</v>
      </c>
      <c r="C78">
        <f t="shared" si="20"/>
        <v>28</v>
      </c>
      <c r="D78">
        <f t="shared" si="20"/>
        <v>29</v>
      </c>
      <c r="E78">
        <f t="shared" si="20"/>
        <v>4</v>
      </c>
      <c r="F78">
        <f t="shared" si="20"/>
        <v>12</v>
      </c>
      <c r="G78">
        <f t="shared" si="20"/>
        <v>75</v>
      </c>
      <c r="I78" s="4">
        <v>1994</v>
      </c>
      <c r="J78">
        <f aca="true" t="shared" si="61" ref="J78:O78">J57+J36</f>
        <v>2</v>
      </c>
      <c r="K78">
        <f t="shared" si="61"/>
        <v>3</v>
      </c>
      <c r="L78">
        <f t="shared" si="61"/>
        <v>8</v>
      </c>
      <c r="M78">
        <f t="shared" si="61"/>
        <v>2</v>
      </c>
      <c r="N78">
        <f t="shared" si="61"/>
        <v>1</v>
      </c>
      <c r="O78">
        <f t="shared" si="61"/>
        <v>16</v>
      </c>
      <c r="Q78" s="4">
        <v>1994</v>
      </c>
      <c r="R78">
        <f aca="true" t="shared" si="62" ref="R78:W78">R57+R36</f>
        <v>0</v>
      </c>
      <c r="S78">
        <f t="shared" si="62"/>
        <v>0</v>
      </c>
      <c r="T78">
        <f t="shared" si="62"/>
        <v>0</v>
      </c>
      <c r="U78">
        <f t="shared" si="62"/>
        <v>0</v>
      </c>
      <c r="V78">
        <f t="shared" si="62"/>
        <v>0</v>
      </c>
      <c r="W78">
        <f t="shared" si="62"/>
        <v>0</v>
      </c>
      <c r="Y78" s="4">
        <v>1994</v>
      </c>
      <c r="Z78">
        <f aca="true" t="shared" si="63" ref="Z78:AE78">Z57+Z36</f>
        <v>0</v>
      </c>
      <c r="AA78">
        <f t="shared" si="63"/>
        <v>0</v>
      </c>
      <c r="AB78">
        <f t="shared" si="63"/>
        <v>0</v>
      </c>
      <c r="AC78">
        <f t="shared" si="63"/>
        <v>0</v>
      </c>
      <c r="AD78">
        <f t="shared" si="63"/>
        <v>0</v>
      </c>
      <c r="AE78">
        <f t="shared" si="63"/>
        <v>0</v>
      </c>
      <c r="AG78" s="4">
        <v>1994</v>
      </c>
      <c r="AH78">
        <f aca="true" t="shared" si="64" ref="AH78:AM78">AH57+AH36</f>
        <v>0</v>
      </c>
      <c r="AI78">
        <f t="shared" si="64"/>
        <v>0</v>
      </c>
      <c r="AJ78">
        <f t="shared" si="64"/>
        <v>0</v>
      </c>
      <c r="AK78">
        <f t="shared" si="64"/>
        <v>0</v>
      </c>
      <c r="AL78">
        <f t="shared" si="64"/>
        <v>0</v>
      </c>
      <c r="AM78">
        <f t="shared" si="64"/>
        <v>0</v>
      </c>
      <c r="AO78" s="4">
        <v>1994</v>
      </c>
    </row>
    <row r="79" spans="1:41" ht="12.75">
      <c r="A79" s="4">
        <v>1995</v>
      </c>
      <c r="B79">
        <f t="shared" si="20"/>
        <v>28</v>
      </c>
      <c r="C79">
        <f t="shared" si="20"/>
        <v>61</v>
      </c>
      <c r="D79">
        <f t="shared" si="20"/>
        <v>42</v>
      </c>
      <c r="E79">
        <f t="shared" si="20"/>
        <v>7</v>
      </c>
      <c r="F79">
        <f t="shared" si="20"/>
        <v>12</v>
      </c>
      <c r="G79">
        <f t="shared" si="20"/>
        <v>150</v>
      </c>
      <c r="I79" s="4">
        <v>1995</v>
      </c>
      <c r="J79">
        <f aca="true" t="shared" si="65" ref="J79:O79">J58+J37</f>
        <v>2</v>
      </c>
      <c r="K79">
        <f t="shared" si="65"/>
        <v>21</v>
      </c>
      <c r="L79">
        <f t="shared" si="65"/>
        <v>8</v>
      </c>
      <c r="M79">
        <f t="shared" si="65"/>
        <v>3</v>
      </c>
      <c r="N79">
        <f t="shared" si="65"/>
        <v>2</v>
      </c>
      <c r="O79">
        <f t="shared" si="65"/>
        <v>36</v>
      </c>
      <c r="Q79" s="4">
        <v>1995</v>
      </c>
      <c r="R79">
        <f aca="true" t="shared" si="66" ref="R79:W79">R58+R37</f>
        <v>0</v>
      </c>
      <c r="S79">
        <f t="shared" si="66"/>
        <v>0</v>
      </c>
      <c r="T79">
        <f t="shared" si="66"/>
        <v>0</v>
      </c>
      <c r="U79">
        <f t="shared" si="66"/>
        <v>0</v>
      </c>
      <c r="V79">
        <f t="shared" si="66"/>
        <v>0</v>
      </c>
      <c r="W79">
        <f t="shared" si="66"/>
        <v>0</v>
      </c>
      <c r="Y79" s="4">
        <v>1995</v>
      </c>
      <c r="Z79">
        <f aca="true" t="shared" si="67" ref="Z79:AE79">Z58+Z37</f>
        <v>0</v>
      </c>
      <c r="AA79">
        <f t="shared" si="67"/>
        <v>0</v>
      </c>
      <c r="AB79">
        <f t="shared" si="67"/>
        <v>0</v>
      </c>
      <c r="AC79">
        <f t="shared" si="67"/>
        <v>0</v>
      </c>
      <c r="AD79">
        <f t="shared" si="67"/>
        <v>0</v>
      </c>
      <c r="AE79">
        <f t="shared" si="67"/>
        <v>0</v>
      </c>
      <c r="AG79" s="4">
        <v>1995</v>
      </c>
      <c r="AH79">
        <f aca="true" t="shared" si="68" ref="AH79:AM79">AH58+AH37</f>
        <v>0</v>
      </c>
      <c r="AI79">
        <f t="shared" si="68"/>
        <v>1</v>
      </c>
      <c r="AJ79">
        <f t="shared" si="68"/>
        <v>0</v>
      </c>
      <c r="AK79">
        <f t="shared" si="68"/>
        <v>0</v>
      </c>
      <c r="AL79">
        <f t="shared" si="68"/>
        <v>0</v>
      </c>
      <c r="AM79">
        <f t="shared" si="68"/>
        <v>1</v>
      </c>
      <c r="AO79" s="4">
        <v>1995</v>
      </c>
    </row>
    <row r="80" spans="1:41" ht="12.75">
      <c r="A80" s="4">
        <v>1996</v>
      </c>
      <c r="B80">
        <f t="shared" si="20"/>
        <v>12</v>
      </c>
      <c r="C80">
        <f t="shared" si="20"/>
        <v>36</v>
      </c>
      <c r="D80">
        <f t="shared" si="20"/>
        <v>55</v>
      </c>
      <c r="E80">
        <f t="shared" si="20"/>
        <v>3</v>
      </c>
      <c r="F80">
        <f t="shared" si="20"/>
        <v>10</v>
      </c>
      <c r="G80">
        <f t="shared" si="20"/>
        <v>116</v>
      </c>
      <c r="I80" s="4">
        <v>1996</v>
      </c>
      <c r="J80">
        <f aca="true" t="shared" si="69" ref="J80:O80">J59+J38</f>
        <v>0</v>
      </c>
      <c r="K80">
        <f t="shared" si="69"/>
        <v>14</v>
      </c>
      <c r="L80">
        <f t="shared" si="69"/>
        <v>11</v>
      </c>
      <c r="M80">
        <f t="shared" si="69"/>
        <v>10</v>
      </c>
      <c r="N80">
        <f t="shared" si="69"/>
        <v>2</v>
      </c>
      <c r="O80">
        <f t="shared" si="69"/>
        <v>37</v>
      </c>
      <c r="Q80" s="4">
        <v>1996</v>
      </c>
      <c r="R80">
        <f aca="true" t="shared" si="70" ref="R80:W80">R59+R38</f>
        <v>0</v>
      </c>
      <c r="S80">
        <f t="shared" si="70"/>
        <v>0</v>
      </c>
      <c r="T80">
        <f t="shared" si="70"/>
        <v>0</v>
      </c>
      <c r="U80">
        <f t="shared" si="70"/>
        <v>0</v>
      </c>
      <c r="V80">
        <f t="shared" si="70"/>
        <v>0</v>
      </c>
      <c r="W80">
        <f t="shared" si="70"/>
        <v>0</v>
      </c>
      <c r="Y80" s="4">
        <v>1996</v>
      </c>
      <c r="Z80">
        <f aca="true" t="shared" si="71" ref="Z80:AE80">Z59+Z38</f>
        <v>0</v>
      </c>
      <c r="AA80">
        <f t="shared" si="71"/>
        <v>0</v>
      </c>
      <c r="AB80">
        <f t="shared" si="71"/>
        <v>0</v>
      </c>
      <c r="AC80">
        <f t="shared" si="71"/>
        <v>0</v>
      </c>
      <c r="AD80">
        <f t="shared" si="71"/>
        <v>0</v>
      </c>
      <c r="AE80">
        <f t="shared" si="71"/>
        <v>0</v>
      </c>
      <c r="AG80" s="4">
        <v>1996</v>
      </c>
      <c r="AH80">
        <f aca="true" t="shared" si="72" ref="AH80:AM80">AH59+AH38</f>
        <v>0</v>
      </c>
      <c r="AI80">
        <f t="shared" si="72"/>
        <v>1</v>
      </c>
      <c r="AJ80">
        <f t="shared" si="72"/>
        <v>1</v>
      </c>
      <c r="AK80">
        <f t="shared" si="72"/>
        <v>0</v>
      </c>
      <c r="AL80">
        <f t="shared" si="72"/>
        <v>0</v>
      </c>
      <c r="AM80">
        <f t="shared" si="72"/>
        <v>2</v>
      </c>
      <c r="AO80" s="4">
        <v>1996</v>
      </c>
    </row>
    <row r="81" spans="1:41" ht="12.75">
      <c r="A81" s="4">
        <v>1997</v>
      </c>
      <c r="B81">
        <f t="shared" si="20"/>
        <v>4</v>
      </c>
      <c r="C81">
        <f t="shared" si="20"/>
        <v>27</v>
      </c>
      <c r="D81">
        <f t="shared" si="20"/>
        <v>18</v>
      </c>
      <c r="E81">
        <f t="shared" si="20"/>
        <v>5</v>
      </c>
      <c r="F81">
        <f t="shared" si="20"/>
        <v>3</v>
      </c>
      <c r="G81">
        <f t="shared" si="20"/>
        <v>57</v>
      </c>
      <c r="I81" s="4">
        <v>1997</v>
      </c>
      <c r="J81">
        <f aca="true" t="shared" si="73" ref="J81:O81">J60+J39</f>
        <v>6</v>
      </c>
      <c r="K81">
        <f t="shared" si="73"/>
        <v>4</v>
      </c>
      <c r="L81">
        <f t="shared" si="73"/>
        <v>6</v>
      </c>
      <c r="M81">
        <f t="shared" si="73"/>
        <v>4</v>
      </c>
      <c r="N81">
        <f t="shared" si="73"/>
        <v>0</v>
      </c>
      <c r="O81">
        <f t="shared" si="73"/>
        <v>20</v>
      </c>
      <c r="Q81" s="4">
        <v>1997</v>
      </c>
      <c r="R81">
        <f aca="true" t="shared" si="74" ref="R81:W81">R60+R39</f>
        <v>0</v>
      </c>
      <c r="S81">
        <f t="shared" si="74"/>
        <v>0</v>
      </c>
      <c r="T81">
        <f t="shared" si="74"/>
        <v>0</v>
      </c>
      <c r="U81">
        <f t="shared" si="74"/>
        <v>0</v>
      </c>
      <c r="V81">
        <f t="shared" si="74"/>
        <v>0</v>
      </c>
      <c r="W81">
        <f t="shared" si="74"/>
        <v>0</v>
      </c>
      <c r="Y81" s="4">
        <v>1997</v>
      </c>
      <c r="Z81">
        <f aca="true" t="shared" si="75" ref="Z81:AE81">Z60+Z39</f>
        <v>0</v>
      </c>
      <c r="AA81">
        <f t="shared" si="75"/>
        <v>0</v>
      </c>
      <c r="AB81">
        <f t="shared" si="75"/>
        <v>0</v>
      </c>
      <c r="AC81">
        <f t="shared" si="75"/>
        <v>0</v>
      </c>
      <c r="AD81">
        <f t="shared" si="75"/>
        <v>0</v>
      </c>
      <c r="AE81">
        <f t="shared" si="75"/>
        <v>0</v>
      </c>
      <c r="AG81" s="4">
        <v>1997</v>
      </c>
      <c r="AH81">
        <f aca="true" t="shared" si="76" ref="AH81:AM81">AH60+AH39</f>
        <v>0</v>
      </c>
      <c r="AI81">
        <f t="shared" si="76"/>
        <v>0</v>
      </c>
      <c r="AJ81">
        <f t="shared" si="76"/>
        <v>0</v>
      </c>
      <c r="AK81">
        <f t="shared" si="76"/>
        <v>0</v>
      </c>
      <c r="AL81">
        <f t="shared" si="76"/>
        <v>0</v>
      </c>
      <c r="AM81">
        <f t="shared" si="76"/>
        <v>0</v>
      </c>
      <c r="AO81" s="4">
        <v>1997</v>
      </c>
    </row>
    <row r="82" spans="1:41" ht="12.75">
      <c r="A82" s="4">
        <v>1998</v>
      </c>
      <c r="B82">
        <f t="shared" si="20"/>
        <v>19</v>
      </c>
      <c r="C82">
        <f t="shared" si="20"/>
        <v>46</v>
      </c>
      <c r="D82">
        <f t="shared" si="20"/>
        <v>45</v>
      </c>
      <c r="E82">
        <f t="shared" si="20"/>
        <v>16</v>
      </c>
      <c r="F82">
        <f t="shared" si="20"/>
        <v>17</v>
      </c>
      <c r="G82">
        <f t="shared" si="20"/>
        <v>143</v>
      </c>
      <c r="I82" s="4">
        <v>1998</v>
      </c>
      <c r="J82">
        <f aca="true" t="shared" si="77" ref="J82:O82">J61+J40</f>
        <v>5</v>
      </c>
      <c r="K82">
        <f t="shared" si="77"/>
        <v>13</v>
      </c>
      <c r="L82">
        <f t="shared" si="77"/>
        <v>2</v>
      </c>
      <c r="M82">
        <f t="shared" si="77"/>
        <v>9</v>
      </c>
      <c r="N82">
        <f t="shared" si="77"/>
        <v>3</v>
      </c>
      <c r="O82">
        <f t="shared" si="77"/>
        <v>32</v>
      </c>
      <c r="Q82" s="4">
        <v>1998</v>
      </c>
      <c r="R82">
        <f aca="true" t="shared" si="78" ref="R82:W82">R61+R40</f>
        <v>0</v>
      </c>
      <c r="S82">
        <f t="shared" si="78"/>
        <v>0</v>
      </c>
      <c r="T82">
        <f t="shared" si="78"/>
        <v>0</v>
      </c>
      <c r="U82">
        <f t="shared" si="78"/>
        <v>0</v>
      </c>
      <c r="V82">
        <f t="shared" si="78"/>
        <v>0</v>
      </c>
      <c r="W82">
        <f t="shared" si="78"/>
        <v>0</v>
      </c>
      <c r="Y82" s="4">
        <v>1998</v>
      </c>
      <c r="Z82">
        <f aca="true" t="shared" si="79" ref="Z82:AE82">Z61+Z40</f>
        <v>0</v>
      </c>
      <c r="AA82">
        <f t="shared" si="79"/>
        <v>0</v>
      </c>
      <c r="AB82">
        <f t="shared" si="79"/>
        <v>0</v>
      </c>
      <c r="AC82">
        <f t="shared" si="79"/>
        <v>0</v>
      </c>
      <c r="AD82">
        <f t="shared" si="79"/>
        <v>0</v>
      </c>
      <c r="AE82">
        <f t="shared" si="79"/>
        <v>0</v>
      </c>
      <c r="AG82" s="4">
        <v>1998</v>
      </c>
      <c r="AH82">
        <f aca="true" t="shared" si="80" ref="AH82:AM82">AH61+AH40</f>
        <v>0</v>
      </c>
      <c r="AI82">
        <f t="shared" si="80"/>
        <v>0</v>
      </c>
      <c r="AJ82">
        <f t="shared" si="80"/>
        <v>0</v>
      </c>
      <c r="AK82">
        <f t="shared" si="80"/>
        <v>0</v>
      </c>
      <c r="AL82">
        <f t="shared" si="80"/>
        <v>0</v>
      </c>
      <c r="AM82">
        <f t="shared" si="80"/>
        <v>0</v>
      </c>
      <c r="AO82" s="4">
        <v>1998</v>
      </c>
    </row>
    <row r="83" spans="1:41" ht="12.75">
      <c r="A83" s="4">
        <v>1999</v>
      </c>
      <c r="B83">
        <f t="shared" si="20"/>
        <v>12</v>
      </c>
      <c r="C83">
        <f t="shared" si="20"/>
        <v>26</v>
      </c>
      <c r="D83">
        <f t="shared" si="20"/>
        <v>25</v>
      </c>
      <c r="E83">
        <f t="shared" si="20"/>
        <v>5</v>
      </c>
      <c r="F83">
        <f t="shared" si="20"/>
        <v>10</v>
      </c>
      <c r="G83">
        <f t="shared" si="20"/>
        <v>78</v>
      </c>
      <c r="I83" s="4">
        <v>1999</v>
      </c>
      <c r="J83">
        <f aca="true" t="shared" si="81" ref="J83:O83">J62+J41</f>
        <v>2</v>
      </c>
      <c r="K83">
        <f t="shared" si="81"/>
        <v>2</v>
      </c>
      <c r="L83">
        <f t="shared" si="81"/>
        <v>3</v>
      </c>
      <c r="M83">
        <f t="shared" si="81"/>
        <v>2</v>
      </c>
      <c r="N83">
        <f t="shared" si="81"/>
        <v>2</v>
      </c>
      <c r="O83">
        <f t="shared" si="81"/>
        <v>11</v>
      </c>
      <c r="Q83" s="4">
        <v>1999</v>
      </c>
      <c r="R83">
        <f aca="true" t="shared" si="82" ref="R83:W83">R62+R41</f>
        <v>0</v>
      </c>
      <c r="S83">
        <f t="shared" si="82"/>
        <v>0</v>
      </c>
      <c r="T83">
        <f t="shared" si="82"/>
        <v>0</v>
      </c>
      <c r="U83">
        <f t="shared" si="82"/>
        <v>0</v>
      </c>
      <c r="V83">
        <f t="shared" si="82"/>
        <v>0</v>
      </c>
      <c r="W83">
        <f t="shared" si="82"/>
        <v>0</v>
      </c>
      <c r="Y83" s="4">
        <v>1999</v>
      </c>
      <c r="Z83">
        <f aca="true" t="shared" si="83" ref="Z83:AE83">Z62+Z41</f>
        <v>0</v>
      </c>
      <c r="AA83">
        <f t="shared" si="83"/>
        <v>0</v>
      </c>
      <c r="AB83">
        <f t="shared" si="83"/>
        <v>0</v>
      </c>
      <c r="AC83">
        <f t="shared" si="83"/>
        <v>0</v>
      </c>
      <c r="AD83">
        <f t="shared" si="83"/>
        <v>0</v>
      </c>
      <c r="AE83">
        <f t="shared" si="83"/>
        <v>0</v>
      </c>
      <c r="AG83" s="4">
        <v>1999</v>
      </c>
      <c r="AH83">
        <f aca="true" t="shared" si="84" ref="AH83:AM83">AH62+AH41</f>
        <v>0</v>
      </c>
      <c r="AI83">
        <f t="shared" si="84"/>
        <v>2</v>
      </c>
      <c r="AJ83">
        <f t="shared" si="84"/>
        <v>0</v>
      </c>
      <c r="AK83">
        <f t="shared" si="84"/>
        <v>1</v>
      </c>
      <c r="AL83">
        <f t="shared" si="84"/>
        <v>0</v>
      </c>
      <c r="AM83">
        <f t="shared" si="84"/>
        <v>3</v>
      </c>
      <c r="AO83" s="4">
        <v>1999</v>
      </c>
    </row>
    <row r="84" spans="1:47" ht="12.75">
      <c r="A84" s="4" t="s">
        <v>84</v>
      </c>
      <c r="B84" s="2">
        <f>SUM(B67:B83)</f>
        <v>88</v>
      </c>
      <c r="C84" s="2">
        <f>SUM(C67:C83)</f>
        <v>264</v>
      </c>
      <c r="D84" s="2">
        <f>SUM(D67:D83)</f>
        <v>235</v>
      </c>
      <c r="E84" s="2">
        <f>SUM(E67:E83)</f>
        <v>43</v>
      </c>
      <c r="F84" s="2">
        <f>SUM(F67:F83)</f>
        <v>136</v>
      </c>
      <c r="G84">
        <f>SUM(B84:F84)</f>
        <v>766</v>
      </c>
      <c r="I84" s="4" t="s">
        <v>84</v>
      </c>
      <c r="J84" s="2">
        <f>SUM(J67:J83)</f>
        <v>19</v>
      </c>
      <c r="K84" s="2">
        <f>SUM(K67:K83)</f>
        <v>61</v>
      </c>
      <c r="L84" s="2">
        <f>SUM(L67:L83)</f>
        <v>43</v>
      </c>
      <c r="M84" s="2">
        <f>SUM(M67:M83)</f>
        <v>33</v>
      </c>
      <c r="N84" s="2">
        <f>SUM(N67:N83)</f>
        <v>13</v>
      </c>
      <c r="O84">
        <f>SUM(J84:N84)</f>
        <v>169</v>
      </c>
      <c r="Q84" s="4" t="s">
        <v>84</v>
      </c>
      <c r="R84" s="2">
        <f>SUM(R67:R83)</f>
        <v>0</v>
      </c>
      <c r="S84" s="2">
        <f>SUM(S67:S83)</f>
        <v>0</v>
      </c>
      <c r="T84" s="2">
        <f>SUM(T67:T83)</f>
        <v>1</v>
      </c>
      <c r="U84" s="2">
        <f>SUM(U67:U83)</f>
        <v>0</v>
      </c>
      <c r="V84" s="2">
        <f>SUM(V67:V83)</f>
        <v>0</v>
      </c>
      <c r="W84">
        <f>SUM(R84:V84)</f>
        <v>1</v>
      </c>
      <c r="Y84" s="4" t="s">
        <v>84</v>
      </c>
      <c r="Z84" s="2">
        <f>SUM(Z67:Z83)</f>
        <v>0</v>
      </c>
      <c r="AA84" s="2">
        <f>SUM(AA67:AA83)</f>
        <v>0</v>
      </c>
      <c r="AB84" s="2">
        <f>SUM(AB67:AB83)</f>
        <v>0</v>
      </c>
      <c r="AC84" s="2">
        <f>SUM(AC67:AC83)</f>
        <v>0</v>
      </c>
      <c r="AD84" s="2">
        <f>SUM(AD67:AD83)</f>
        <v>0</v>
      </c>
      <c r="AE84">
        <f>SUM(Z84:AD84)</f>
        <v>0</v>
      </c>
      <c r="AG84" s="4" t="s">
        <v>84</v>
      </c>
      <c r="AH84" s="2">
        <f>SUM(AH67:AH83)</f>
        <v>0</v>
      </c>
      <c r="AI84" s="2">
        <f>SUM(AI67:AI83)</f>
        <v>4</v>
      </c>
      <c r="AJ84" s="2">
        <f>SUM(AJ67:AJ83)</f>
        <v>1</v>
      </c>
      <c r="AK84" s="2">
        <f>SUM(AK67:AK83)</f>
        <v>1</v>
      </c>
      <c r="AL84" s="2">
        <f>SUM(AL67:AL83)</f>
        <v>0</v>
      </c>
      <c r="AM84">
        <f>SUM(AH84:AL84)</f>
        <v>6</v>
      </c>
      <c r="AO84" s="4" t="s">
        <v>84</v>
      </c>
      <c r="AP84" s="2">
        <f>SUM(AP67:AP83)</f>
        <v>0</v>
      </c>
      <c r="AQ84" s="2">
        <f>SUM(AQ67:AQ83)</f>
        <v>0</v>
      </c>
      <c r="AR84" s="2">
        <f>SUM(AR67:AR83)</f>
        <v>0</v>
      </c>
      <c r="AS84" s="2">
        <f>SUM(AS67:AS83)</f>
        <v>0</v>
      </c>
      <c r="AT84" s="2">
        <f>SUM(AT67:AT83)</f>
        <v>0</v>
      </c>
      <c r="AU84">
        <f>SUM(AP84:AT84)</f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82</v>
      </c>
      <c r="I86" s="4" t="s">
        <v>83</v>
      </c>
      <c r="Q86" s="4" t="s">
        <v>99</v>
      </c>
      <c r="Y86" s="4" t="s">
        <v>100</v>
      </c>
      <c r="AG86" s="4" t="s">
        <v>97</v>
      </c>
      <c r="AO86" s="4" t="s">
        <v>98</v>
      </c>
    </row>
    <row r="87" spans="1:47" ht="12.75">
      <c r="A87" s="4" t="s">
        <v>93</v>
      </c>
      <c r="B87" s="12" t="s">
        <v>71</v>
      </c>
      <c r="C87" s="12" t="s">
        <v>76</v>
      </c>
      <c r="D87" s="12" t="s">
        <v>77</v>
      </c>
      <c r="E87" s="12" t="s">
        <v>72</v>
      </c>
      <c r="F87" s="12" t="s">
        <v>75</v>
      </c>
      <c r="G87" s="12" t="s">
        <v>84</v>
      </c>
      <c r="I87" s="4" t="s">
        <v>93</v>
      </c>
      <c r="J87" s="12" t="s">
        <v>71</v>
      </c>
      <c r="K87" s="12" t="s">
        <v>76</v>
      </c>
      <c r="L87" s="12" t="s">
        <v>77</v>
      </c>
      <c r="M87" s="12" t="s">
        <v>72</v>
      </c>
      <c r="N87" s="12" t="s">
        <v>75</v>
      </c>
      <c r="O87" s="12" t="s">
        <v>84</v>
      </c>
      <c r="Q87" s="4" t="s">
        <v>93</v>
      </c>
      <c r="R87" s="12" t="s">
        <v>71</v>
      </c>
      <c r="S87" s="12" t="s">
        <v>76</v>
      </c>
      <c r="T87" s="12" t="s">
        <v>77</v>
      </c>
      <c r="U87" s="12" t="s">
        <v>72</v>
      </c>
      <c r="V87" s="12" t="s">
        <v>75</v>
      </c>
      <c r="W87" s="12" t="s">
        <v>84</v>
      </c>
      <c r="Y87" s="4" t="s">
        <v>93</v>
      </c>
      <c r="Z87" s="12" t="s">
        <v>71</v>
      </c>
      <c r="AA87" s="12" t="s">
        <v>76</v>
      </c>
      <c r="AB87" s="12" t="s">
        <v>77</v>
      </c>
      <c r="AC87" s="12" t="s">
        <v>72</v>
      </c>
      <c r="AD87" s="12" t="s">
        <v>75</v>
      </c>
      <c r="AE87" s="12" t="s">
        <v>84</v>
      </c>
      <c r="AG87" s="4" t="s">
        <v>93</v>
      </c>
      <c r="AH87" s="12" t="s">
        <v>71</v>
      </c>
      <c r="AI87" s="12" t="s">
        <v>76</v>
      </c>
      <c r="AJ87" s="12" t="s">
        <v>77</v>
      </c>
      <c r="AK87" s="12" t="s">
        <v>72</v>
      </c>
      <c r="AL87" s="12" t="s">
        <v>75</v>
      </c>
      <c r="AM87" s="12" t="s">
        <v>84</v>
      </c>
      <c r="AO87" s="4" t="s">
        <v>93</v>
      </c>
      <c r="AP87" s="12" t="s">
        <v>71</v>
      </c>
      <c r="AQ87" s="12" t="s">
        <v>76</v>
      </c>
      <c r="AR87" s="12" t="s">
        <v>77</v>
      </c>
      <c r="AS87" s="12" t="s">
        <v>72</v>
      </c>
      <c r="AT87" s="12" t="s">
        <v>75</v>
      </c>
      <c r="AU87" s="12" t="s">
        <v>84</v>
      </c>
    </row>
    <row r="88" spans="1:41" ht="12.75">
      <c r="A88" s="4">
        <v>1983</v>
      </c>
      <c r="B88">
        <v>1</v>
      </c>
      <c r="G88">
        <f>SUM(B88:F88)</f>
        <v>1</v>
      </c>
      <c r="I88" s="4">
        <v>1983</v>
      </c>
      <c r="O88">
        <f>SUM(J88:N88)</f>
        <v>0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M88">
        <f>SUM(AH88:AL88)</f>
        <v>0</v>
      </c>
      <c r="AO88" s="4">
        <v>1983</v>
      </c>
    </row>
    <row r="89" spans="1:41" ht="12.75">
      <c r="A89" s="4">
        <v>1984</v>
      </c>
      <c r="B89">
        <v>1</v>
      </c>
      <c r="G89">
        <f aca="true" t="shared" si="85" ref="G89:G104">SUM(B89:F89)</f>
        <v>1</v>
      </c>
      <c r="I89" s="4">
        <v>1984</v>
      </c>
      <c r="O89">
        <f aca="true" t="shared" si="86" ref="O89:O104">SUM(J89:N89)</f>
        <v>0</v>
      </c>
      <c r="Q89" s="4">
        <v>1984</v>
      </c>
      <c r="W89">
        <f aca="true" t="shared" si="87" ref="W89:W104">SUM(R89:V89)</f>
        <v>0</v>
      </c>
      <c r="Y89" s="4">
        <v>1984</v>
      </c>
      <c r="AE89">
        <f aca="true" t="shared" si="88" ref="AE89:AE104">SUM(Z89:AD89)</f>
        <v>0</v>
      </c>
      <c r="AG89" s="4">
        <v>1984</v>
      </c>
      <c r="AM89">
        <f aca="true" t="shared" si="89" ref="AM89:AM104">SUM(AH89:AL89)</f>
        <v>0</v>
      </c>
      <c r="AO89" s="4">
        <v>1984</v>
      </c>
    </row>
    <row r="90" spans="1:41" ht="12.75">
      <c r="A90" s="4">
        <v>1985</v>
      </c>
      <c r="G90">
        <f t="shared" si="85"/>
        <v>0</v>
      </c>
      <c r="I90" s="4">
        <v>1985</v>
      </c>
      <c r="O90">
        <f t="shared" si="86"/>
        <v>0</v>
      </c>
      <c r="Q90" s="4">
        <v>1985</v>
      </c>
      <c r="W90">
        <f t="shared" si="87"/>
        <v>0</v>
      </c>
      <c r="Y90" s="4">
        <v>1985</v>
      </c>
      <c r="AE90">
        <f t="shared" si="88"/>
        <v>0</v>
      </c>
      <c r="AG90" s="4">
        <v>1985</v>
      </c>
      <c r="AM90">
        <f t="shared" si="89"/>
        <v>0</v>
      </c>
      <c r="AO90" s="4">
        <v>1985</v>
      </c>
    </row>
    <row r="91" spans="1:41" ht="12.75">
      <c r="A91" s="4">
        <v>1986</v>
      </c>
      <c r="G91">
        <f t="shared" si="85"/>
        <v>0</v>
      </c>
      <c r="I91" s="4">
        <v>1986</v>
      </c>
      <c r="O91">
        <f t="shared" si="86"/>
        <v>0</v>
      </c>
      <c r="Q91" s="4">
        <v>1986</v>
      </c>
      <c r="W91">
        <f t="shared" si="87"/>
        <v>0</v>
      </c>
      <c r="Y91" s="4">
        <v>1986</v>
      </c>
      <c r="AE91">
        <f t="shared" si="88"/>
        <v>0</v>
      </c>
      <c r="AG91" s="4">
        <v>1986</v>
      </c>
      <c r="AM91">
        <f t="shared" si="89"/>
        <v>0</v>
      </c>
      <c r="AO91" s="4">
        <v>1986</v>
      </c>
    </row>
    <row r="92" spans="1:41" ht="12.75">
      <c r="A92" s="4">
        <v>1987</v>
      </c>
      <c r="G92">
        <f t="shared" si="85"/>
        <v>0</v>
      </c>
      <c r="I92" s="4">
        <v>1987</v>
      </c>
      <c r="O92">
        <f t="shared" si="86"/>
        <v>0</v>
      </c>
      <c r="Q92" s="4">
        <v>1987</v>
      </c>
      <c r="W92">
        <f t="shared" si="87"/>
        <v>0</v>
      </c>
      <c r="Y92" s="4">
        <v>1987</v>
      </c>
      <c r="AE92">
        <f t="shared" si="88"/>
        <v>0</v>
      </c>
      <c r="AG92" s="4">
        <v>1987</v>
      </c>
      <c r="AM92">
        <f t="shared" si="89"/>
        <v>0</v>
      </c>
      <c r="AO92" s="4">
        <v>1987</v>
      </c>
    </row>
    <row r="93" spans="1:41" ht="12.75">
      <c r="A93" s="4">
        <v>1988</v>
      </c>
      <c r="C93">
        <v>2</v>
      </c>
      <c r="G93">
        <f t="shared" si="85"/>
        <v>2</v>
      </c>
      <c r="I93" s="4">
        <v>1988</v>
      </c>
      <c r="J93">
        <v>1</v>
      </c>
      <c r="O93">
        <f t="shared" si="86"/>
        <v>1</v>
      </c>
      <c r="Q93" s="4">
        <v>1988</v>
      </c>
      <c r="W93">
        <f t="shared" si="87"/>
        <v>0</v>
      </c>
      <c r="Y93" s="4">
        <v>1988</v>
      </c>
      <c r="AE93">
        <f t="shared" si="88"/>
        <v>0</v>
      </c>
      <c r="AG93" s="4">
        <v>1988</v>
      </c>
      <c r="AM93">
        <f t="shared" si="89"/>
        <v>0</v>
      </c>
      <c r="AO93" s="4">
        <v>1988</v>
      </c>
    </row>
    <row r="94" spans="1:41" ht="12.75">
      <c r="A94" s="4">
        <v>1989</v>
      </c>
      <c r="G94">
        <f t="shared" si="85"/>
        <v>0</v>
      </c>
      <c r="I94" s="4">
        <v>1989</v>
      </c>
      <c r="O94">
        <f t="shared" si="86"/>
        <v>0</v>
      </c>
      <c r="Q94" s="4">
        <v>1989</v>
      </c>
      <c r="W94">
        <f t="shared" si="87"/>
        <v>0</v>
      </c>
      <c r="Y94" s="4">
        <v>1989</v>
      </c>
      <c r="AE94">
        <f t="shared" si="88"/>
        <v>0</v>
      </c>
      <c r="AG94" s="4">
        <v>1989</v>
      </c>
      <c r="AM94">
        <f t="shared" si="89"/>
        <v>0</v>
      </c>
      <c r="AO94" s="4">
        <v>1989</v>
      </c>
    </row>
    <row r="95" spans="1:41" ht="12.75">
      <c r="A95" s="4">
        <v>1990</v>
      </c>
      <c r="G95">
        <f t="shared" si="85"/>
        <v>0</v>
      </c>
      <c r="I95" s="4">
        <v>1990</v>
      </c>
      <c r="O95">
        <f t="shared" si="86"/>
        <v>0</v>
      </c>
      <c r="Q95" s="4">
        <v>1990</v>
      </c>
      <c r="W95">
        <f t="shared" si="87"/>
        <v>0</v>
      </c>
      <c r="Y95" s="4">
        <v>1990</v>
      </c>
      <c r="AE95">
        <f t="shared" si="88"/>
        <v>0</v>
      </c>
      <c r="AG95" s="4">
        <v>1990</v>
      </c>
      <c r="AM95">
        <f t="shared" si="89"/>
        <v>0</v>
      </c>
      <c r="AO95" s="4">
        <v>1990</v>
      </c>
    </row>
    <row r="96" spans="1:41" ht="12.75">
      <c r="A96" s="4">
        <v>1991</v>
      </c>
      <c r="B96">
        <v>1</v>
      </c>
      <c r="G96">
        <f t="shared" si="85"/>
        <v>1</v>
      </c>
      <c r="I96" s="4">
        <v>1991</v>
      </c>
      <c r="O96">
        <f t="shared" si="86"/>
        <v>0</v>
      </c>
      <c r="Q96" s="4">
        <v>1991</v>
      </c>
      <c r="W96">
        <f t="shared" si="87"/>
        <v>0</v>
      </c>
      <c r="Y96" s="4">
        <v>1991</v>
      </c>
      <c r="AE96">
        <f t="shared" si="88"/>
        <v>0</v>
      </c>
      <c r="AG96" s="4">
        <v>1991</v>
      </c>
      <c r="AM96">
        <f t="shared" si="89"/>
        <v>0</v>
      </c>
      <c r="AO96" s="4">
        <v>1991</v>
      </c>
    </row>
    <row r="97" spans="1:41" ht="12.75">
      <c r="A97" s="4">
        <v>1992</v>
      </c>
      <c r="G97">
        <f t="shared" si="85"/>
        <v>0</v>
      </c>
      <c r="I97" s="4">
        <v>1992</v>
      </c>
      <c r="O97">
        <f t="shared" si="86"/>
        <v>0</v>
      </c>
      <c r="Q97" s="4">
        <v>1992</v>
      </c>
      <c r="W97">
        <f t="shared" si="87"/>
        <v>0</v>
      </c>
      <c r="Y97" s="4">
        <v>1992</v>
      </c>
      <c r="AE97">
        <f t="shared" si="88"/>
        <v>0</v>
      </c>
      <c r="AG97" s="4">
        <v>1992</v>
      </c>
      <c r="AM97">
        <f t="shared" si="89"/>
        <v>0</v>
      </c>
      <c r="AO97" s="4">
        <v>1992</v>
      </c>
    </row>
    <row r="98" spans="1:41" ht="12.75">
      <c r="A98" s="4">
        <v>1993</v>
      </c>
      <c r="G98">
        <f t="shared" si="85"/>
        <v>0</v>
      </c>
      <c r="I98" s="4">
        <v>1993</v>
      </c>
      <c r="O98">
        <f t="shared" si="86"/>
        <v>0</v>
      </c>
      <c r="Q98" s="4">
        <v>1993</v>
      </c>
      <c r="W98">
        <f t="shared" si="87"/>
        <v>0</v>
      </c>
      <c r="Y98" s="4">
        <v>1993</v>
      </c>
      <c r="AE98">
        <f t="shared" si="88"/>
        <v>0</v>
      </c>
      <c r="AG98" s="4">
        <v>1993</v>
      </c>
      <c r="AM98">
        <f t="shared" si="89"/>
        <v>0</v>
      </c>
      <c r="AO98" s="4">
        <v>1993</v>
      </c>
    </row>
    <row r="99" spans="1:41" ht="12.75">
      <c r="A99" s="4">
        <v>1994</v>
      </c>
      <c r="G99">
        <f t="shared" si="85"/>
        <v>0</v>
      </c>
      <c r="I99" s="4">
        <v>1994</v>
      </c>
      <c r="O99">
        <f t="shared" si="86"/>
        <v>0</v>
      </c>
      <c r="Q99" s="4">
        <v>1994</v>
      </c>
      <c r="R99">
        <v>1</v>
      </c>
      <c r="W99">
        <f t="shared" si="87"/>
        <v>1</v>
      </c>
      <c r="Y99" s="4">
        <v>1994</v>
      </c>
      <c r="AE99">
        <f t="shared" si="88"/>
        <v>0</v>
      </c>
      <c r="AG99" s="4">
        <v>1994</v>
      </c>
      <c r="AM99">
        <f t="shared" si="89"/>
        <v>0</v>
      </c>
      <c r="AO99" s="4">
        <v>1994</v>
      </c>
    </row>
    <row r="100" spans="1:41" ht="12.75">
      <c r="A100" s="4">
        <v>1995</v>
      </c>
      <c r="G100">
        <f t="shared" si="85"/>
        <v>0</v>
      </c>
      <c r="I100" s="4">
        <v>1995</v>
      </c>
      <c r="O100">
        <f t="shared" si="86"/>
        <v>0</v>
      </c>
      <c r="Q100" s="4">
        <v>1995</v>
      </c>
      <c r="W100">
        <f t="shared" si="87"/>
        <v>0</v>
      </c>
      <c r="Y100" s="4">
        <v>1995</v>
      </c>
      <c r="AE100">
        <f t="shared" si="88"/>
        <v>0</v>
      </c>
      <c r="AG100" s="4">
        <v>1995</v>
      </c>
      <c r="AM100">
        <f t="shared" si="89"/>
        <v>0</v>
      </c>
      <c r="AO100" s="4">
        <v>1995</v>
      </c>
    </row>
    <row r="101" spans="1:41" ht="12.75">
      <c r="A101" s="4">
        <v>1996</v>
      </c>
      <c r="D101">
        <v>1</v>
      </c>
      <c r="G101">
        <f t="shared" si="85"/>
        <v>1</v>
      </c>
      <c r="I101" s="4">
        <v>1996</v>
      </c>
      <c r="O101">
        <f t="shared" si="86"/>
        <v>0</v>
      </c>
      <c r="Q101" s="4">
        <v>1996</v>
      </c>
      <c r="R101">
        <v>1</v>
      </c>
      <c r="W101">
        <f t="shared" si="87"/>
        <v>1</v>
      </c>
      <c r="Y101" s="4">
        <v>1996</v>
      </c>
      <c r="AE101">
        <f t="shared" si="88"/>
        <v>0</v>
      </c>
      <c r="AG101" s="4">
        <v>1996</v>
      </c>
      <c r="AM101">
        <f t="shared" si="89"/>
        <v>0</v>
      </c>
      <c r="AO101" s="4">
        <v>1996</v>
      </c>
    </row>
    <row r="102" spans="1:41" ht="12.75">
      <c r="A102" s="4">
        <v>1997</v>
      </c>
      <c r="C102">
        <v>1</v>
      </c>
      <c r="G102">
        <f t="shared" si="85"/>
        <v>1</v>
      </c>
      <c r="I102" s="4">
        <v>1997</v>
      </c>
      <c r="O102">
        <f t="shared" si="86"/>
        <v>0</v>
      </c>
      <c r="Q102" s="4">
        <v>1997</v>
      </c>
      <c r="W102">
        <f t="shared" si="87"/>
        <v>0</v>
      </c>
      <c r="Y102" s="4">
        <v>1997</v>
      </c>
      <c r="AE102">
        <f t="shared" si="88"/>
        <v>0</v>
      </c>
      <c r="AG102" s="4">
        <v>1997</v>
      </c>
      <c r="AM102">
        <f t="shared" si="89"/>
        <v>0</v>
      </c>
      <c r="AO102" s="4">
        <v>1997</v>
      </c>
    </row>
    <row r="103" spans="1:41" ht="12.75">
      <c r="A103" s="4">
        <v>1998</v>
      </c>
      <c r="G103">
        <f t="shared" si="85"/>
        <v>0</v>
      </c>
      <c r="I103" s="4">
        <v>1998</v>
      </c>
      <c r="O103">
        <f t="shared" si="86"/>
        <v>0</v>
      </c>
      <c r="Q103" s="4">
        <v>1998</v>
      </c>
      <c r="W103">
        <f t="shared" si="87"/>
        <v>0</v>
      </c>
      <c r="Y103" s="4">
        <v>1998</v>
      </c>
      <c r="AE103">
        <f t="shared" si="88"/>
        <v>0</v>
      </c>
      <c r="AG103" s="4">
        <v>1998</v>
      </c>
      <c r="AM103">
        <f t="shared" si="89"/>
        <v>0</v>
      </c>
      <c r="AO103" s="4">
        <v>1998</v>
      </c>
    </row>
    <row r="104" spans="1:41" ht="12.75">
      <c r="A104" s="4">
        <v>1999</v>
      </c>
      <c r="E104">
        <v>1</v>
      </c>
      <c r="G104">
        <f t="shared" si="85"/>
        <v>1</v>
      </c>
      <c r="I104" s="4">
        <v>1999</v>
      </c>
      <c r="O104">
        <f t="shared" si="86"/>
        <v>0</v>
      </c>
      <c r="Q104" s="4">
        <v>1999</v>
      </c>
      <c r="W104">
        <f t="shared" si="87"/>
        <v>0</v>
      </c>
      <c r="Y104" s="4">
        <v>1999</v>
      </c>
      <c r="AE104">
        <f t="shared" si="88"/>
        <v>0</v>
      </c>
      <c r="AG104" s="4">
        <v>1999</v>
      </c>
      <c r="AK104">
        <v>1</v>
      </c>
      <c r="AM104">
        <f t="shared" si="89"/>
        <v>1</v>
      </c>
      <c r="AO104" s="4">
        <v>1999</v>
      </c>
    </row>
    <row r="105" spans="1:47" ht="12.75">
      <c r="A105" s="4" t="s">
        <v>84</v>
      </c>
      <c r="B105" s="2">
        <f>SUM(B88:B104)</f>
        <v>3</v>
      </c>
      <c r="C105" s="2">
        <f>SUM(C88:C104)</f>
        <v>3</v>
      </c>
      <c r="D105" s="2">
        <f>SUM(D88:D104)</f>
        <v>1</v>
      </c>
      <c r="E105" s="2">
        <f>SUM(E88:E104)</f>
        <v>1</v>
      </c>
      <c r="F105" s="2">
        <f>SUM(F88:F104)</f>
        <v>0</v>
      </c>
      <c r="G105">
        <f>SUM(B105:F105)</f>
        <v>8</v>
      </c>
      <c r="I105" s="4" t="s">
        <v>84</v>
      </c>
      <c r="J105" s="2">
        <f>SUM(J88:J104)</f>
        <v>1</v>
      </c>
      <c r="K105" s="2">
        <f>SUM(K88:K104)</f>
        <v>0</v>
      </c>
      <c r="L105" s="2">
        <f>SUM(L88:L104)</f>
        <v>0</v>
      </c>
      <c r="M105" s="2">
        <f>SUM(M88:M104)</f>
        <v>0</v>
      </c>
      <c r="N105" s="2">
        <f>SUM(N88:N104)</f>
        <v>0</v>
      </c>
      <c r="O105">
        <f>SUM(J105:N105)</f>
        <v>1</v>
      </c>
      <c r="Q105" s="4" t="s">
        <v>84</v>
      </c>
      <c r="R105" s="2">
        <f>SUM(R88:R104)</f>
        <v>2</v>
      </c>
      <c r="S105" s="2">
        <f>SUM(S88:S104)</f>
        <v>0</v>
      </c>
      <c r="T105" s="2">
        <f>SUM(T88:T104)</f>
        <v>0</v>
      </c>
      <c r="U105" s="2">
        <f>SUM(U88:U104)</f>
        <v>0</v>
      </c>
      <c r="V105" s="2">
        <f>SUM(V88:V104)</f>
        <v>0</v>
      </c>
      <c r="W105">
        <f>SUM(R105:V105)</f>
        <v>2</v>
      </c>
      <c r="Y105" s="4" t="s">
        <v>84</v>
      </c>
      <c r="Z105" s="2">
        <f>SUM(Z88:Z104)</f>
        <v>0</v>
      </c>
      <c r="AA105" s="2">
        <f>SUM(AA88:AA104)</f>
        <v>0</v>
      </c>
      <c r="AB105" s="2">
        <f>SUM(AB88:AB104)</f>
        <v>0</v>
      </c>
      <c r="AC105" s="2">
        <f>SUM(AC88:AC104)</f>
        <v>0</v>
      </c>
      <c r="AD105" s="2">
        <f>SUM(AD88:AD104)</f>
        <v>0</v>
      </c>
      <c r="AE105">
        <f>SUM(Z105:AD105)</f>
        <v>0</v>
      </c>
      <c r="AG105" s="4" t="s">
        <v>84</v>
      </c>
      <c r="AH105" s="2">
        <f>SUM(AH88:AH104)</f>
        <v>0</v>
      </c>
      <c r="AI105" s="2">
        <f>SUM(AI88:AI104)</f>
        <v>0</v>
      </c>
      <c r="AJ105" s="2">
        <f>SUM(AJ88:AJ104)</f>
        <v>0</v>
      </c>
      <c r="AK105" s="2">
        <f>SUM(AK88:AK104)</f>
        <v>1</v>
      </c>
      <c r="AL105" s="2">
        <f>SUM(AL88:AL104)</f>
        <v>0</v>
      </c>
      <c r="AM105">
        <f>SUM(AH105:AL105)</f>
        <v>1</v>
      </c>
      <c r="AO105" s="4" t="s">
        <v>84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>SUM(AP105:AT105)</f>
        <v>0</v>
      </c>
    </row>
    <row r="106" spans="9:33" ht="12.75">
      <c r="I106" s="4"/>
      <c r="Q106" s="4"/>
      <c r="AG106" s="4"/>
    </row>
    <row r="107" spans="1:41" ht="12.75">
      <c r="A107" s="4" t="s">
        <v>82</v>
      </c>
      <c r="I107" s="4" t="s">
        <v>83</v>
      </c>
      <c r="Q107" s="4" t="s">
        <v>99</v>
      </c>
      <c r="Y107" s="4" t="s">
        <v>100</v>
      </c>
      <c r="AG107" s="4" t="s">
        <v>97</v>
      </c>
      <c r="AO107" s="4" t="s">
        <v>98</v>
      </c>
    </row>
    <row r="108" spans="1:47" ht="12.75">
      <c r="A108" s="4" t="s">
        <v>79</v>
      </c>
      <c r="B108" s="12" t="s">
        <v>71</v>
      </c>
      <c r="C108" s="12" t="s">
        <v>76</v>
      </c>
      <c r="D108" s="12" t="s">
        <v>77</v>
      </c>
      <c r="E108" s="12" t="s">
        <v>72</v>
      </c>
      <c r="F108" s="12" t="s">
        <v>75</v>
      </c>
      <c r="G108" s="12" t="s">
        <v>84</v>
      </c>
      <c r="I108" s="4" t="s">
        <v>79</v>
      </c>
      <c r="J108" s="12" t="s">
        <v>71</v>
      </c>
      <c r="K108" s="12" t="s">
        <v>76</v>
      </c>
      <c r="L108" s="12" t="s">
        <v>77</v>
      </c>
      <c r="M108" s="12" t="s">
        <v>72</v>
      </c>
      <c r="N108" s="12" t="s">
        <v>75</v>
      </c>
      <c r="O108" s="12" t="s">
        <v>84</v>
      </c>
      <c r="Q108" s="4" t="s">
        <v>79</v>
      </c>
      <c r="R108" s="12" t="s">
        <v>71</v>
      </c>
      <c r="S108" s="12" t="s">
        <v>76</v>
      </c>
      <c r="T108" s="12" t="s">
        <v>77</v>
      </c>
      <c r="U108" s="12" t="s">
        <v>72</v>
      </c>
      <c r="V108" s="12" t="s">
        <v>75</v>
      </c>
      <c r="W108" s="12" t="s">
        <v>84</v>
      </c>
      <c r="Y108" s="4" t="s">
        <v>79</v>
      </c>
      <c r="Z108" s="12" t="s">
        <v>71</v>
      </c>
      <c r="AA108" s="12" t="s">
        <v>76</v>
      </c>
      <c r="AB108" s="12" t="s">
        <v>77</v>
      </c>
      <c r="AC108" s="12" t="s">
        <v>72</v>
      </c>
      <c r="AD108" s="12" t="s">
        <v>75</v>
      </c>
      <c r="AE108" s="12" t="s">
        <v>84</v>
      </c>
      <c r="AG108" s="4" t="s">
        <v>79</v>
      </c>
      <c r="AH108" s="12" t="s">
        <v>71</v>
      </c>
      <c r="AI108" s="12" t="s">
        <v>76</v>
      </c>
      <c r="AJ108" s="12" t="s">
        <v>77</v>
      </c>
      <c r="AK108" s="12" t="s">
        <v>72</v>
      </c>
      <c r="AL108" s="12" t="s">
        <v>75</v>
      </c>
      <c r="AM108" s="12" t="s">
        <v>84</v>
      </c>
      <c r="AO108" s="4" t="s">
        <v>79</v>
      </c>
      <c r="AP108" s="12" t="s">
        <v>71</v>
      </c>
      <c r="AQ108" s="12" t="s">
        <v>76</v>
      </c>
      <c r="AR108" s="12" t="s">
        <v>77</v>
      </c>
      <c r="AS108" s="12" t="s">
        <v>72</v>
      </c>
      <c r="AT108" s="12" t="s">
        <v>75</v>
      </c>
      <c r="AU108" s="12" t="s">
        <v>84</v>
      </c>
    </row>
    <row r="109" spans="1:47" ht="12.75">
      <c r="A109" s="4">
        <v>1983</v>
      </c>
      <c r="B109">
        <f aca="true" t="shared" si="90" ref="B109:G118">B88+B46+B25</f>
        <v>1</v>
      </c>
      <c r="C109">
        <f t="shared" si="90"/>
        <v>5</v>
      </c>
      <c r="D109">
        <f t="shared" si="90"/>
        <v>2</v>
      </c>
      <c r="E109">
        <f t="shared" si="90"/>
        <v>1</v>
      </c>
      <c r="F109">
        <f t="shared" si="90"/>
        <v>13</v>
      </c>
      <c r="G109">
        <f t="shared" si="90"/>
        <v>22</v>
      </c>
      <c r="I109" s="4">
        <v>1983</v>
      </c>
      <c r="J109">
        <f aca="true" t="shared" si="91" ref="J109:O118">J88+J46+J25</f>
        <v>1</v>
      </c>
      <c r="K109">
        <f t="shared" si="91"/>
        <v>1</v>
      </c>
      <c r="L109">
        <f t="shared" si="91"/>
        <v>1</v>
      </c>
      <c r="M109">
        <f t="shared" si="91"/>
        <v>1</v>
      </c>
      <c r="N109">
        <f t="shared" si="91"/>
        <v>0</v>
      </c>
      <c r="O109">
        <f t="shared" si="91"/>
        <v>4</v>
      </c>
      <c r="Q109" s="4">
        <v>1983</v>
      </c>
      <c r="R109">
        <f aca="true" t="shared" si="92" ref="R109:W118">R88+R46+R25</f>
        <v>0</v>
      </c>
      <c r="S109">
        <f t="shared" si="92"/>
        <v>0</v>
      </c>
      <c r="T109">
        <f t="shared" si="92"/>
        <v>1</v>
      </c>
      <c r="U109">
        <f t="shared" si="92"/>
        <v>0</v>
      </c>
      <c r="V109">
        <f t="shared" si="92"/>
        <v>0</v>
      </c>
      <c r="W109">
        <f t="shared" si="92"/>
        <v>1</v>
      </c>
      <c r="Y109" s="4">
        <v>1983</v>
      </c>
      <c r="Z109">
        <f aca="true" t="shared" si="93" ref="Z109:AE118">Z88+Z46+Z25</f>
        <v>0</v>
      </c>
      <c r="AA109">
        <f t="shared" si="93"/>
        <v>0</v>
      </c>
      <c r="AB109">
        <f t="shared" si="93"/>
        <v>0</v>
      </c>
      <c r="AC109">
        <f t="shared" si="93"/>
        <v>0</v>
      </c>
      <c r="AD109">
        <f t="shared" si="93"/>
        <v>0</v>
      </c>
      <c r="AE109">
        <f t="shared" si="93"/>
        <v>0</v>
      </c>
      <c r="AG109" s="4">
        <v>1983</v>
      </c>
      <c r="AH109">
        <f aca="true" t="shared" si="94" ref="AH109:AM118">AH88+AH46+AH25</f>
        <v>0</v>
      </c>
      <c r="AI109">
        <f t="shared" si="94"/>
        <v>0</v>
      </c>
      <c r="AJ109">
        <f t="shared" si="94"/>
        <v>0</v>
      </c>
      <c r="AK109">
        <f t="shared" si="94"/>
        <v>0</v>
      </c>
      <c r="AL109">
        <f t="shared" si="94"/>
        <v>0</v>
      </c>
      <c r="AM109">
        <f t="shared" si="94"/>
        <v>0</v>
      </c>
      <c r="AO109" s="4">
        <v>1983</v>
      </c>
      <c r="AP109">
        <f aca="true" t="shared" si="95" ref="AP109:AU118">AP88+AP46+AP25</f>
        <v>0</v>
      </c>
      <c r="AQ109">
        <f t="shared" si="95"/>
        <v>0</v>
      </c>
      <c r="AR109">
        <f t="shared" si="95"/>
        <v>0</v>
      </c>
      <c r="AS109">
        <f t="shared" si="95"/>
        <v>0</v>
      </c>
      <c r="AT109">
        <f t="shared" si="95"/>
        <v>0</v>
      </c>
      <c r="AU109">
        <f t="shared" si="95"/>
        <v>0</v>
      </c>
    </row>
    <row r="110" spans="1:47" ht="12.75">
      <c r="A110" s="4">
        <v>1984</v>
      </c>
      <c r="B110">
        <f t="shared" si="90"/>
        <v>1</v>
      </c>
      <c r="C110">
        <f t="shared" si="90"/>
        <v>12</v>
      </c>
      <c r="D110">
        <f t="shared" si="90"/>
        <v>1</v>
      </c>
      <c r="E110">
        <f t="shared" si="90"/>
        <v>0</v>
      </c>
      <c r="F110">
        <f t="shared" si="90"/>
        <v>5</v>
      </c>
      <c r="G110">
        <f t="shared" si="90"/>
        <v>19</v>
      </c>
      <c r="I110" s="4">
        <v>1984</v>
      </c>
      <c r="J110">
        <f t="shared" si="91"/>
        <v>0</v>
      </c>
      <c r="K110">
        <f t="shared" si="91"/>
        <v>0</v>
      </c>
      <c r="L110">
        <f t="shared" si="91"/>
        <v>1</v>
      </c>
      <c r="M110">
        <f t="shared" si="91"/>
        <v>0</v>
      </c>
      <c r="N110">
        <f t="shared" si="91"/>
        <v>0</v>
      </c>
      <c r="O110">
        <f t="shared" si="91"/>
        <v>1</v>
      </c>
      <c r="Q110" s="4">
        <v>1984</v>
      </c>
      <c r="R110">
        <f t="shared" si="92"/>
        <v>0</v>
      </c>
      <c r="S110">
        <f t="shared" si="92"/>
        <v>0</v>
      </c>
      <c r="T110">
        <f t="shared" si="92"/>
        <v>0</v>
      </c>
      <c r="U110">
        <f t="shared" si="92"/>
        <v>0</v>
      </c>
      <c r="V110">
        <f t="shared" si="92"/>
        <v>0</v>
      </c>
      <c r="W110">
        <f t="shared" si="92"/>
        <v>0</v>
      </c>
      <c r="Y110" s="4">
        <v>1984</v>
      </c>
      <c r="Z110">
        <f t="shared" si="93"/>
        <v>0</v>
      </c>
      <c r="AA110">
        <f t="shared" si="93"/>
        <v>0</v>
      </c>
      <c r="AB110">
        <f t="shared" si="93"/>
        <v>0</v>
      </c>
      <c r="AC110">
        <f t="shared" si="93"/>
        <v>0</v>
      </c>
      <c r="AD110">
        <f t="shared" si="93"/>
        <v>0</v>
      </c>
      <c r="AE110">
        <f t="shared" si="93"/>
        <v>0</v>
      </c>
      <c r="AG110" s="4">
        <v>1984</v>
      </c>
      <c r="AH110">
        <f t="shared" si="94"/>
        <v>0</v>
      </c>
      <c r="AI110">
        <f t="shared" si="94"/>
        <v>0</v>
      </c>
      <c r="AJ110">
        <f t="shared" si="94"/>
        <v>0</v>
      </c>
      <c r="AK110">
        <f t="shared" si="94"/>
        <v>0</v>
      </c>
      <c r="AL110">
        <f t="shared" si="94"/>
        <v>0</v>
      </c>
      <c r="AM110">
        <f t="shared" si="94"/>
        <v>0</v>
      </c>
      <c r="AO110" s="4">
        <v>1984</v>
      </c>
      <c r="AP110">
        <f t="shared" si="95"/>
        <v>0</v>
      </c>
      <c r="AQ110">
        <f t="shared" si="95"/>
        <v>0</v>
      </c>
      <c r="AR110">
        <f t="shared" si="95"/>
        <v>0</v>
      </c>
      <c r="AS110">
        <f t="shared" si="95"/>
        <v>0</v>
      </c>
      <c r="AT110">
        <f t="shared" si="95"/>
        <v>0</v>
      </c>
      <c r="AU110">
        <f t="shared" si="95"/>
        <v>0</v>
      </c>
    </row>
    <row r="111" spans="1:47" ht="12.75">
      <c r="A111" s="4">
        <v>1985</v>
      </c>
      <c r="B111">
        <f t="shared" si="90"/>
        <v>1</v>
      </c>
      <c r="C111">
        <f t="shared" si="90"/>
        <v>7</v>
      </c>
      <c r="D111">
        <f t="shared" si="90"/>
        <v>3</v>
      </c>
      <c r="E111">
        <f t="shared" si="90"/>
        <v>0</v>
      </c>
      <c r="F111">
        <f t="shared" si="90"/>
        <v>12</v>
      </c>
      <c r="G111">
        <f t="shared" si="90"/>
        <v>23</v>
      </c>
      <c r="I111" s="4">
        <v>1985</v>
      </c>
      <c r="J111">
        <f t="shared" si="91"/>
        <v>0</v>
      </c>
      <c r="K111">
        <f t="shared" si="91"/>
        <v>0</v>
      </c>
      <c r="L111">
        <f t="shared" si="91"/>
        <v>0</v>
      </c>
      <c r="M111">
        <f t="shared" si="91"/>
        <v>0</v>
      </c>
      <c r="N111">
        <f t="shared" si="91"/>
        <v>0</v>
      </c>
      <c r="O111">
        <f t="shared" si="91"/>
        <v>0</v>
      </c>
      <c r="Q111" s="4">
        <v>1985</v>
      </c>
      <c r="R111">
        <f t="shared" si="92"/>
        <v>0</v>
      </c>
      <c r="S111">
        <f t="shared" si="92"/>
        <v>0</v>
      </c>
      <c r="T111">
        <f t="shared" si="92"/>
        <v>0</v>
      </c>
      <c r="U111">
        <f t="shared" si="92"/>
        <v>0</v>
      </c>
      <c r="V111">
        <f t="shared" si="92"/>
        <v>0</v>
      </c>
      <c r="W111">
        <f t="shared" si="92"/>
        <v>0</v>
      </c>
      <c r="Y111" s="4">
        <v>1985</v>
      </c>
      <c r="Z111">
        <f t="shared" si="93"/>
        <v>0</v>
      </c>
      <c r="AA111">
        <f t="shared" si="93"/>
        <v>0</v>
      </c>
      <c r="AB111">
        <f t="shared" si="93"/>
        <v>0</v>
      </c>
      <c r="AC111">
        <f t="shared" si="93"/>
        <v>0</v>
      </c>
      <c r="AD111">
        <f t="shared" si="93"/>
        <v>0</v>
      </c>
      <c r="AE111">
        <f t="shared" si="93"/>
        <v>0</v>
      </c>
      <c r="AG111" s="4">
        <v>1985</v>
      </c>
      <c r="AH111">
        <f t="shared" si="94"/>
        <v>0</v>
      </c>
      <c r="AI111">
        <f t="shared" si="94"/>
        <v>0</v>
      </c>
      <c r="AJ111">
        <f t="shared" si="94"/>
        <v>0</v>
      </c>
      <c r="AK111">
        <f t="shared" si="94"/>
        <v>0</v>
      </c>
      <c r="AL111">
        <f t="shared" si="94"/>
        <v>0</v>
      </c>
      <c r="AM111">
        <f t="shared" si="94"/>
        <v>0</v>
      </c>
      <c r="AO111" s="4">
        <v>1985</v>
      </c>
      <c r="AP111">
        <f t="shared" si="95"/>
        <v>0</v>
      </c>
      <c r="AQ111">
        <f t="shared" si="95"/>
        <v>0</v>
      </c>
      <c r="AR111">
        <f t="shared" si="95"/>
        <v>0</v>
      </c>
      <c r="AS111">
        <f t="shared" si="95"/>
        <v>0</v>
      </c>
      <c r="AT111">
        <f t="shared" si="95"/>
        <v>0</v>
      </c>
      <c r="AU111">
        <f t="shared" si="95"/>
        <v>0</v>
      </c>
    </row>
    <row r="112" spans="1:47" ht="12.75">
      <c r="A112" s="4">
        <v>1986</v>
      </c>
      <c r="B112">
        <f t="shared" si="90"/>
        <v>1</v>
      </c>
      <c r="C112">
        <f t="shared" si="90"/>
        <v>4</v>
      </c>
      <c r="D112">
        <f t="shared" si="90"/>
        <v>1</v>
      </c>
      <c r="E112">
        <f t="shared" si="90"/>
        <v>1</v>
      </c>
      <c r="F112">
        <f t="shared" si="90"/>
        <v>8</v>
      </c>
      <c r="G112">
        <f t="shared" si="90"/>
        <v>15</v>
      </c>
      <c r="I112" s="4">
        <v>1986</v>
      </c>
      <c r="J112">
        <f t="shared" si="91"/>
        <v>0</v>
      </c>
      <c r="K112">
        <f t="shared" si="91"/>
        <v>0</v>
      </c>
      <c r="L112">
        <f t="shared" si="91"/>
        <v>0</v>
      </c>
      <c r="M112">
        <f t="shared" si="91"/>
        <v>0</v>
      </c>
      <c r="N112">
        <f t="shared" si="91"/>
        <v>0</v>
      </c>
      <c r="O112">
        <f t="shared" si="91"/>
        <v>0</v>
      </c>
      <c r="Q112" s="4">
        <v>1986</v>
      </c>
      <c r="R112">
        <f t="shared" si="92"/>
        <v>0</v>
      </c>
      <c r="S112">
        <f t="shared" si="92"/>
        <v>0</v>
      </c>
      <c r="T112">
        <f t="shared" si="92"/>
        <v>0</v>
      </c>
      <c r="U112">
        <f t="shared" si="92"/>
        <v>0</v>
      </c>
      <c r="V112">
        <f t="shared" si="92"/>
        <v>0</v>
      </c>
      <c r="W112">
        <f t="shared" si="92"/>
        <v>0</v>
      </c>
      <c r="Y112" s="4">
        <v>1986</v>
      </c>
      <c r="Z112">
        <f t="shared" si="93"/>
        <v>0</v>
      </c>
      <c r="AA112">
        <f t="shared" si="93"/>
        <v>0</v>
      </c>
      <c r="AB112">
        <f t="shared" si="93"/>
        <v>0</v>
      </c>
      <c r="AC112">
        <f t="shared" si="93"/>
        <v>0</v>
      </c>
      <c r="AD112">
        <f t="shared" si="93"/>
        <v>0</v>
      </c>
      <c r="AE112">
        <f t="shared" si="93"/>
        <v>0</v>
      </c>
      <c r="AG112" s="4">
        <v>1986</v>
      </c>
      <c r="AH112">
        <f t="shared" si="94"/>
        <v>0</v>
      </c>
      <c r="AI112">
        <f t="shared" si="94"/>
        <v>0</v>
      </c>
      <c r="AJ112">
        <f t="shared" si="94"/>
        <v>0</v>
      </c>
      <c r="AK112">
        <f t="shared" si="94"/>
        <v>0</v>
      </c>
      <c r="AL112">
        <f t="shared" si="94"/>
        <v>0</v>
      </c>
      <c r="AM112">
        <f t="shared" si="94"/>
        <v>0</v>
      </c>
      <c r="AO112" s="4">
        <v>1986</v>
      </c>
      <c r="AP112">
        <f t="shared" si="95"/>
        <v>0</v>
      </c>
      <c r="AQ112">
        <f t="shared" si="95"/>
        <v>0</v>
      </c>
      <c r="AR112">
        <f t="shared" si="95"/>
        <v>0</v>
      </c>
      <c r="AS112">
        <f t="shared" si="95"/>
        <v>0</v>
      </c>
      <c r="AT112">
        <f t="shared" si="95"/>
        <v>0</v>
      </c>
      <c r="AU112">
        <f t="shared" si="95"/>
        <v>0</v>
      </c>
    </row>
    <row r="113" spans="1:47" ht="12.75">
      <c r="A113" s="4">
        <v>1987</v>
      </c>
      <c r="B113">
        <f t="shared" si="90"/>
        <v>0</v>
      </c>
      <c r="C113">
        <f t="shared" si="90"/>
        <v>1</v>
      </c>
      <c r="D113">
        <f t="shared" si="90"/>
        <v>1</v>
      </c>
      <c r="E113">
        <f t="shared" si="90"/>
        <v>0</v>
      </c>
      <c r="F113">
        <f t="shared" si="90"/>
        <v>10</v>
      </c>
      <c r="G113">
        <f t="shared" si="90"/>
        <v>12</v>
      </c>
      <c r="I113" s="4">
        <v>1987</v>
      </c>
      <c r="J113">
        <f t="shared" si="91"/>
        <v>0</v>
      </c>
      <c r="K113">
        <f t="shared" si="91"/>
        <v>0</v>
      </c>
      <c r="L113">
        <f t="shared" si="91"/>
        <v>0</v>
      </c>
      <c r="M113">
        <f t="shared" si="91"/>
        <v>0</v>
      </c>
      <c r="N113">
        <f t="shared" si="91"/>
        <v>1</v>
      </c>
      <c r="O113">
        <f t="shared" si="91"/>
        <v>1</v>
      </c>
      <c r="Q113" s="4">
        <v>1987</v>
      </c>
      <c r="R113">
        <f t="shared" si="92"/>
        <v>0</v>
      </c>
      <c r="S113">
        <f t="shared" si="92"/>
        <v>0</v>
      </c>
      <c r="T113">
        <f t="shared" si="92"/>
        <v>0</v>
      </c>
      <c r="U113">
        <f t="shared" si="92"/>
        <v>0</v>
      </c>
      <c r="V113">
        <f t="shared" si="92"/>
        <v>0</v>
      </c>
      <c r="W113">
        <f t="shared" si="92"/>
        <v>0</v>
      </c>
      <c r="Y113" s="4">
        <v>1987</v>
      </c>
      <c r="Z113">
        <f t="shared" si="93"/>
        <v>0</v>
      </c>
      <c r="AA113">
        <f t="shared" si="93"/>
        <v>0</v>
      </c>
      <c r="AB113">
        <f t="shared" si="93"/>
        <v>0</v>
      </c>
      <c r="AC113">
        <f t="shared" si="93"/>
        <v>0</v>
      </c>
      <c r="AD113">
        <f t="shared" si="93"/>
        <v>0</v>
      </c>
      <c r="AE113">
        <f t="shared" si="93"/>
        <v>0</v>
      </c>
      <c r="AG113" s="4">
        <v>1987</v>
      </c>
      <c r="AH113">
        <f t="shared" si="94"/>
        <v>0</v>
      </c>
      <c r="AI113">
        <f t="shared" si="94"/>
        <v>0</v>
      </c>
      <c r="AJ113">
        <f t="shared" si="94"/>
        <v>0</v>
      </c>
      <c r="AK113">
        <f t="shared" si="94"/>
        <v>0</v>
      </c>
      <c r="AL113">
        <f t="shared" si="94"/>
        <v>0</v>
      </c>
      <c r="AM113">
        <f t="shared" si="94"/>
        <v>0</v>
      </c>
      <c r="AO113" s="4">
        <v>1987</v>
      </c>
      <c r="AP113">
        <f t="shared" si="95"/>
        <v>0</v>
      </c>
      <c r="AQ113">
        <f t="shared" si="95"/>
        <v>0</v>
      </c>
      <c r="AR113">
        <f t="shared" si="95"/>
        <v>0</v>
      </c>
      <c r="AS113">
        <f t="shared" si="95"/>
        <v>0</v>
      </c>
      <c r="AT113">
        <f t="shared" si="95"/>
        <v>0</v>
      </c>
      <c r="AU113">
        <f t="shared" si="95"/>
        <v>0</v>
      </c>
    </row>
    <row r="114" spans="1:47" ht="12.75">
      <c r="A114" s="4">
        <v>1988</v>
      </c>
      <c r="B114">
        <f t="shared" si="90"/>
        <v>0</v>
      </c>
      <c r="C114">
        <f t="shared" si="90"/>
        <v>2</v>
      </c>
      <c r="D114">
        <f t="shared" si="90"/>
        <v>1</v>
      </c>
      <c r="E114">
        <f t="shared" si="90"/>
        <v>0</v>
      </c>
      <c r="F114">
        <f t="shared" si="90"/>
        <v>4</v>
      </c>
      <c r="G114">
        <f t="shared" si="90"/>
        <v>7</v>
      </c>
      <c r="I114" s="4">
        <v>1988</v>
      </c>
      <c r="J114">
        <f t="shared" si="91"/>
        <v>1</v>
      </c>
      <c r="K114">
        <f t="shared" si="91"/>
        <v>0</v>
      </c>
      <c r="L114">
        <f t="shared" si="91"/>
        <v>0</v>
      </c>
      <c r="M114">
        <f t="shared" si="91"/>
        <v>0</v>
      </c>
      <c r="N114">
        <f t="shared" si="91"/>
        <v>0</v>
      </c>
      <c r="O114">
        <f t="shared" si="91"/>
        <v>1</v>
      </c>
      <c r="Q114" s="4">
        <v>1988</v>
      </c>
      <c r="R114">
        <f t="shared" si="92"/>
        <v>0</v>
      </c>
      <c r="S114">
        <f t="shared" si="92"/>
        <v>0</v>
      </c>
      <c r="T114">
        <f t="shared" si="92"/>
        <v>0</v>
      </c>
      <c r="U114">
        <f t="shared" si="92"/>
        <v>0</v>
      </c>
      <c r="V114">
        <f t="shared" si="92"/>
        <v>0</v>
      </c>
      <c r="W114">
        <f t="shared" si="92"/>
        <v>0</v>
      </c>
      <c r="Y114" s="4">
        <v>1988</v>
      </c>
      <c r="Z114">
        <f t="shared" si="93"/>
        <v>0</v>
      </c>
      <c r="AA114">
        <f t="shared" si="93"/>
        <v>0</v>
      </c>
      <c r="AB114">
        <f t="shared" si="93"/>
        <v>0</v>
      </c>
      <c r="AC114">
        <f t="shared" si="93"/>
        <v>0</v>
      </c>
      <c r="AD114">
        <f t="shared" si="93"/>
        <v>0</v>
      </c>
      <c r="AE114">
        <f t="shared" si="93"/>
        <v>0</v>
      </c>
      <c r="AG114" s="4">
        <v>1988</v>
      </c>
      <c r="AH114">
        <f t="shared" si="94"/>
        <v>0</v>
      </c>
      <c r="AI114">
        <f t="shared" si="94"/>
        <v>0</v>
      </c>
      <c r="AJ114">
        <f t="shared" si="94"/>
        <v>0</v>
      </c>
      <c r="AK114">
        <f t="shared" si="94"/>
        <v>0</v>
      </c>
      <c r="AL114">
        <f t="shared" si="94"/>
        <v>0</v>
      </c>
      <c r="AM114">
        <f t="shared" si="94"/>
        <v>0</v>
      </c>
      <c r="AO114" s="4">
        <v>1988</v>
      </c>
      <c r="AP114">
        <f t="shared" si="95"/>
        <v>0</v>
      </c>
      <c r="AQ114">
        <f t="shared" si="95"/>
        <v>0</v>
      </c>
      <c r="AR114">
        <f t="shared" si="95"/>
        <v>0</v>
      </c>
      <c r="AS114">
        <f t="shared" si="95"/>
        <v>0</v>
      </c>
      <c r="AT114">
        <f t="shared" si="95"/>
        <v>0</v>
      </c>
      <c r="AU114">
        <f t="shared" si="95"/>
        <v>0</v>
      </c>
    </row>
    <row r="115" spans="1:47" ht="12.75">
      <c r="A115" s="4">
        <v>1989</v>
      </c>
      <c r="B115">
        <f t="shared" si="90"/>
        <v>0</v>
      </c>
      <c r="C115">
        <f t="shared" si="90"/>
        <v>0</v>
      </c>
      <c r="D115">
        <f t="shared" si="90"/>
        <v>1</v>
      </c>
      <c r="E115">
        <f t="shared" si="90"/>
        <v>0</v>
      </c>
      <c r="F115">
        <f t="shared" si="90"/>
        <v>3</v>
      </c>
      <c r="G115">
        <f t="shared" si="90"/>
        <v>4</v>
      </c>
      <c r="I115" s="4">
        <v>1989</v>
      </c>
      <c r="J115">
        <f t="shared" si="91"/>
        <v>0</v>
      </c>
      <c r="K115">
        <f t="shared" si="91"/>
        <v>0</v>
      </c>
      <c r="L115">
        <f t="shared" si="91"/>
        <v>0</v>
      </c>
      <c r="M115">
        <f t="shared" si="91"/>
        <v>0</v>
      </c>
      <c r="N115">
        <f t="shared" si="91"/>
        <v>0</v>
      </c>
      <c r="O115">
        <f t="shared" si="91"/>
        <v>0</v>
      </c>
      <c r="Q115" s="4">
        <v>1989</v>
      </c>
      <c r="R115">
        <f t="shared" si="92"/>
        <v>0</v>
      </c>
      <c r="S115">
        <f t="shared" si="92"/>
        <v>0</v>
      </c>
      <c r="T115">
        <f t="shared" si="92"/>
        <v>0</v>
      </c>
      <c r="U115">
        <f t="shared" si="92"/>
        <v>0</v>
      </c>
      <c r="V115">
        <f t="shared" si="92"/>
        <v>0</v>
      </c>
      <c r="W115">
        <f t="shared" si="92"/>
        <v>0</v>
      </c>
      <c r="Y115" s="4">
        <v>1989</v>
      </c>
      <c r="Z115">
        <f t="shared" si="93"/>
        <v>0</v>
      </c>
      <c r="AA115">
        <f t="shared" si="93"/>
        <v>0</v>
      </c>
      <c r="AB115">
        <f t="shared" si="93"/>
        <v>0</v>
      </c>
      <c r="AC115">
        <f t="shared" si="93"/>
        <v>0</v>
      </c>
      <c r="AD115">
        <f t="shared" si="93"/>
        <v>0</v>
      </c>
      <c r="AE115">
        <f t="shared" si="93"/>
        <v>0</v>
      </c>
      <c r="AG115" s="4">
        <v>1989</v>
      </c>
      <c r="AH115">
        <f t="shared" si="94"/>
        <v>0</v>
      </c>
      <c r="AI115">
        <f t="shared" si="94"/>
        <v>0</v>
      </c>
      <c r="AJ115">
        <f t="shared" si="94"/>
        <v>0</v>
      </c>
      <c r="AK115">
        <f t="shared" si="94"/>
        <v>0</v>
      </c>
      <c r="AL115">
        <f t="shared" si="94"/>
        <v>0</v>
      </c>
      <c r="AM115">
        <f t="shared" si="94"/>
        <v>0</v>
      </c>
      <c r="AO115" s="4">
        <v>1989</v>
      </c>
      <c r="AP115">
        <f t="shared" si="95"/>
        <v>0</v>
      </c>
      <c r="AQ115">
        <f t="shared" si="95"/>
        <v>0</v>
      </c>
      <c r="AR115">
        <f t="shared" si="95"/>
        <v>0</v>
      </c>
      <c r="AS115">
        <f t="shared" si="95"/>
        <v>0</v>
      </c>
      <c r="AT115">
        <f t="shared" si="95"/>
        <v>0</v>
      </c>
      <c r="AU115">
        <f t="shared" si="95"/>
        <v>0</v>
      </c>
    </row>
    <row r="116" spans="1:47" ht="12.75">
      <c r="A116" s="4">
        <v>1990</v>
      </c>
      <c r="B116">
        <f t="shared" si="90"/>
        <v>0</v>
      </c>
      <c r="C116">
        <f t="shared" si="90"/>
        <v>3</v>
      </c>
      <c r="D116">
        <f t="shared" si="90"/>
        <v>2</v>
      </c>
      <c r="E116">
        <f t="shared" si="90"/>
        <v>0</v>
      </c>
      <c r="F116">
        <f t="shared" si="90"/>
        <v>6</v>
      </c>
      <c r="G116">
        <f t="shared" si="90"/>
        <v>11</v>
      </c>
      <c r="I116" s="4">
        <v>1990</v>
      </c>
      <c r="J116">
        <f t="shared" si="91"/>
        <v>0</v>
      </c>
      <c r="K116">
        <f t="shared" si="91"/>
        <v>0</v>
      </c>
      <c r="L116">
        <f t="shared" si="91"/>
        <v>0</v>
      </c>
      <c r="M116">
        <f t="shared" si="91"/>
        <v>0</v>
      </c>
      <c r="N116">
        <f t="shared" si="91"/>
        <v>1</v>
      </c>
      <c r="O116">
        <f t="shared" si="91"/>
        <v>1</v>
      </c>
      <c r="Q116" s="4">
        <v>1990</v>
      </c>
      <c r="R116">
        <f t="shared" si="92"/>
        <v>0</v>
      </c>
      <c r="S116">
        <f t="shared" si="92"/>
        <v>0</v>
      </c>
      <c r="T116">
        <f t="shared" si="92"/>
        <v>0</v>
      </c>
      <c r="U116">
        <f t="shared" si="92"/>
        <v>0</v>
      </c>
      <c r="V116">
        <f t="shared" si="92"/>
        <v>0</v>
      </c>
      <c r="W116">
        <f t="shared" si="92"/>
        <v>0</v>
      </c>
      <c r="Y116" s="4">
        <v>1990</v>
      </c>
      <c r="Z116">
        <f t="shared" si="93"/>
        <v>0</v>
      </c>
      <c r="AA116">
        <f t="shared" si="93"/>
        <v>0</v>
      </c>
      <c r="AB116">
        <f t="shared" si="93"/>
        <v>0</v>
      </c>
      <c r="AC116">
        <f t="shared" si="93"/>
        <v>0</v>
      </c>
      <c r="AD116">
        <f t="shared" si="93"/>
        <v>0</v>
      </c>
      <c r="AE116">
        <f t="shared" si="93"/>
        <v>0</v>
      </c>
      <c r="AG116" s="4">
        <v>1990</v>
      </c>
      <c r="AH116">
        <f t="shared" si="94"/>
        <v>0</v>
      </c>
      <c r="AI116">
        <f t="shared" si="94"/>
        <v>0</v>
      </c>
      <c r="AJ116">
        <f t="shared" si="94"/>
        <v>0</v>
      </c>
      <c r="AK116">
        <f t="shared" si="94"/>
        <v>0</v>
      </c>
      <c r="AL116">
        <f t="shared" si="94"/>
        <v>0</v>
      </c>
      <c r="AM116">
        <f t="shared" si="94"/>
        <v>0</v>
      </c>
      <c r="AO116" s="4">
        <v>1990</v>
      </c>
      <c r="AP116">
        <f t="shared" si="95"/>
        <v>0</v>
      </c>
      <c r="AQ116">
        <f t="shared" si="95"/>
        <v>0</v>
      </c>
      <c r="AR116">
        <f t="shared" si="95"/>
        <v>0</v>
      </c>
      <c r="AS116">
        <f t="shared" si="95"/>
        <v>0</v>
      </c>
      <c r="AT116">
        <f t="shared" si="95"/>
        <v>0</v>
      </c>
      <c r="AU116">
        <f t="shared" si="95"/>
        <v>0</v>
      </c>
    </row>
    <row r="117" spans="1:47" ht="12.75">
      <c r="A117" s="4">
        <v>1991</v>
      </c>
      <c r="B117">
        <f t="shared" si="90"/>
        <v>6</v>
      </c>
      <c r="C117">
        <f t="shared" si="90"/>
        <v>3</v>
      </c>
      <c r="D117">
        <f t="shared" si="90"/>
        <v>5</v>
      </c>
      <c r="E117">
        <f t="shared" si="90"/>
        <v>0</v>
      </c>
      <c r="F117">
        <f t="shared" si="90"/>
        <v>4</v>
      </c>
      <c r="G117">
        <f t="shared" si="90"/>
        <v>18</v>
      </c>
      <c r="I117" s="4">
        <v>1991</v>
      </c>
      <c r="J117">
        <f t="shared" si="91"/>
        <v>0</v>
      </c>
      <c r="K117">
        <f t="shared" si="91"/>
        <v>0</v>
      </c>
      <c r="L117">
        <f t="shared" si="91"/>
        <v>0</v>
      </c>
      <c r="M117">
        <f t="shared" si="91"/>
        <v>1</v>
      </c>
      <c r="N117">
        <f t="shared" si="91"/>
        <v>1</v>
      </c>
      <c r="O117">
        <f t="shared" si="91"/>
        <v>2</v>
      </c>
      <c r="Q117" s="4">
        <v>1991</v>
      </c>
      <c r="R117">
        <f t="shared" si="92"/>
        <v>0</v>
      </c>
      <c r="S117">
        <f t="shared" si="92"/>
        <v>0</v>
      </c>
      <c r="T117">
        <f t="shared" si="92"/>
        <v>0</v>
      </c>
      <c r="U117">
        <f t="shared" si="92"/>
        <v>0</v>
      </c>
      <c r="V117">
        <f t="shared" si="92"/>
        <v>0</v>
      </c>
      <c r="W117">
        <f t="shared" si="92"/>
        <v>0</v>
      </c>
      <c r="Y117" s="4">
        <v>1991</v>
      </c>
      <c r="Z117">
        <f t="shared" si="93"/>
        <v>0</v>
      </c>
      <c r="AA117">
        <f t="shared" si="93"/>
        <v>0</v>
      </c>
      <c r="AB117">
        <f t="shared" si="93"/>
        <v>0</v>
      </c>
      <c r="AC117">
        <f t="shared" si="93"/>
        <v>0</v>
      </c>
      <c r="AD117">
        <f t="shared" si="93"/>
        <v>0</v>
      </c>
      <c r="AE117">
        <f t="shared" si="93"/>
        <v>0</v>
      </c>
      <c r="AG117" s="4">
        <v>1991</v>
      </c>
      <c r="AH117">
        <f t="shared" si="94"/>
        <v>0</v>
      </c>
      <c r="AI117">
        <f t="shared" si="94"/>
        <v>0</v>
      </c>
      <c r="AJ117">
        <f t="shared" si="94"/>
        <v>0</v>
      </c>
      <c r="AK117">
        <f t="shared" si="94"/>
        <v>0</v>
      </c>
      <c r="AL117">
        <f t="shared" si="94"/>
        <v>0</v>
      </c>
      <c r="AM117">
        <f t="shared" si="94"/>
        <v>0</v>
      </c>
      <c r="AO117" s="4">
        <v>1991</v>
      </c>
      <c r="AP117">
        <f t="shared" si="95"/>
        <v>0</v>
      </c>
      <c r="AQ117">
        <f t="shared" si="95"/>
        <v>0</v>
      </c>
      <c r="AR117">
        <f t="shared" si="95"/>
        <v>0</v>
      </c>
      <c r="AS117">
        <f t="shared" si="95"/>
        <v>0</v>
      </c>
      <c r="AT117">
        <f t="shared" si="95"/>
        <v>0</v>
      </c>
      <c r="AU117">
        <f t="shared" si="95"/>
        <v>0</v>
      </c>
    </row>
    <row r="118" spans="1:47" ht="12.75">
      <c r="A118" s="4">
        <v>1992</v>
      </c>
      <c r="B118">
        <f t="shared" si="90"/>
        <v>4</v>
      </c>
      <c r="C118">
        <f t="shared" si="90"/>
        <v>3</v>
      </c>
      <c r="D118">
        <f t="shared" si="90"/>
        <v>3</v>
      </c>
      <c r="E118">
        <f t="shared" si="90"/>
        <v>1</v>
      </c>
      <c r="F118">
        <f t="shared" si="90"/>
        <v>6</v>
      </c>
      <c r="G118">
        <f t="shared" si="90"/>
        <v>17</v>
      </c>
      <c r="I118" s="4">
        <v>1992</v>
      </c>
      <c r="J118">
        <f t="shared" si="91"/>
        <v>1</v>
      </c>
      <c r="K118">
        <f t="shared" si="91"/>
        <v>2</v>
      </c>
      <c r="L118">
        <f t="shared" si="91"/>
        <v>3</v>
      </c>
      <c r="M118">
        <f t="shared" si="91"/>
        <v>1</v>
      </c>
      <c r="N118">
        <f t="shared" si="91"/>
        <v>0</v>
      </c>
      <c r="O118">
        <f t="shared" si="91"/>
        <v>7</v>
      </c>
      <c r="Q118" s="4">
        <v>1992</v>
      </c>
      <c r="R118">
        <f t="shared" si="92"/>
        <v>0</v>
      </c>
      <c r="S118">
        <f t="shared" si="92"/>
        <v>0</v>
      </c>
      <c r="T118">
        <f t="shared" si="92"/>
        <v>0</v>
      </c>
      <c r="U118">
        <f t="shared" si="92"/>
        <v>0</v>
      </c>
      <c r="V118">
        <f t="shared" si="92"/>
        <v>0</v>
      </c>
      <c r="W118">
        <f t="shared" si="92"/>
        <v>0</v>
      </c>
      <c r="Y118" s="4">
        <v>1992</v>
      </c>
      <c r="Z118">
        <f t="shared" si="93"/>
        <v>0</v>
      </c>
      <c r="AA118">
        <f t="shared" si="93"/>
        <v>0</v>
      </c>
      <c r="AB118">
        <f t="shared" si="93"/>
        <v>0</v>
      </c>
      <c r="AC118">
        <f t="shared" si="93"/>
        <v>0</v>
      </c>
      <c r="AD118">
        <f t="shared" si="93"/>
        <v>0</v>
      </c>
      <c r="AE118">
        <f t="shared" si="93"/>
        <v>0</v>
      </c>
      <c r="AG118" s="4">
        <v>1992</v>
      </c>
      <c r="AH118">
        <f t="shared" si="94"/>
        <v>0</v>
      </c>
      <c r="AI118">
        <f t="shared" si="94"/>
        <v>0</v>
      </c>
      <c r="AJ118">
        <f t="shared" si="94"/>
        <v>0</v>
      </c>
      <c r="AK118">
        <f t="shared" si="94"/>
        <v>0</v>
      </c>
      <c r="AL118">
        <f t="shared" si="94"/>
        <v>0</v>
      </c>
      <c r="AM118">
        <f t="shared" si="94"/>
        <v>0</v>
      </c>
      <c r="AO118" s="4">
        <v>1992</v>
      </c>
      <c r="AP118">
        <f t="shared" si="95"/>
        <v>0</v>
      </c>
      <c r="AQ118">
        <f t="shared" si="95"/>
        <v>0</v>
      </c>
      <c r="AR118">
        <f t="shared" si="95"/>
        <v>0</v>
      </c>
      <c r="AS118">
        <f t="shared" si="95"/>
        <v>0</v>
      </c>
      <c r="AT118">
        <f t="shared" si="95"/>
        <v>0</v>
      </c>
      <c r="AU118">
        <f t="shared" si="95"/>
        <v>0</v>
      </c>
    </row>
    <row r="119" spans="1:47" ht="12.75">
      <c r="A119" s="4">
        <v>1993</v>
      </c>
      <c r="B119">
        <f aca="true" t="shared" si="96" ref="B119:G125">B98+B56+B35</f>
        <v>0</v>
      </c>
      <c r="C119">
        <f t="shared" si="96"/>
        <v>2</v>
      </c>
      <c r="D119">
        <f t="shared" si="96"/>
        <v>1</v>
      </c>
      <c r="E119">
        <f t="shared" si="96"/>
        <v>0</v>
      </c>
      <c r="F119">
        <f t="shared" si="96"/>
        <v>1</v>
      </c>
      <c r="G119">
        <f t="shared" si="96"/>
        <v>4</v>
      </c>
      <c r="I119" s="4">
        <v>1993</v>
      </c>
      <c r="J119">
        <f aca="true" t="shared" si="97" ref="J119:O125">J98+J56+J35</f>
        <v>0</v>
      </c>
      <c r="K119">
        <f t="shared" si="97"/>
        <v>1</v>
      </c>
      <c r="L119">
        <f t="shared" si="97"/>
        <v>0</v>
      </c>
      <c r="M119">
        <f t="shared" si="97"/>
        <v>0</v>
      </c>
      <c r="N119">
        <f t="shared" si="97"/>
        <v>0</v>
      </c>
      <c r="O119">
        <f t="shared" si="97"/>
        <v>1</v>
      </c>
      <c r="Q119" s="4">
        <v>1993</v>
      </c>
      <c r="R119">
        <f aca="true" t="shared" si="98" ref="R119:W125">R98+R56+R35</f>
        <v>0</v>
      </c>
      <c r="S119">
        <f t="shared" si="98"/>
        <v>0</v>
      </c>
      <c r="T119">
        <f t="shared" si="98"/>
        <v>0</v>
      </c>
      <c r="U119">
        <f t="shared" si="98"/>
        <v>0</v>
      </c>
      <c r="V119">
        <f t="shared" si="98"/>
        <v>0</v>
      </c>
      <c r="W119">
        <f t="shared" si="98"/>
        <v>0</v>
      </c>
      <c r="Y119" s="4">
        <v>1993</v>
      </c>
      <c r="Z119">
        <f aca="true" t="shared" si="99" ref="Z119:AE125">Z98+Z56+Z35</f>
        <v>0</v>
      </c>
      <c r="AA119">
        <f t="shared" si="99"/>
        <v>0</v>
      </c>
      <c r="AB119">
        <f t="shared" si="99"/>
        <v>0</v>
      </c>
      <c r="AC119">
        <f t="shared" si="99"/>
        <v>0</v>
      </c>
      <c r="AD119">
        <f t="shared" si="99"/>
        <v>0</v>
      </c>
      <c r="AE119">
        <f t="shared" si="99"/>
        <v>0</v>
      </c>
      <c r="AG119" s="4">
        <v>1993</v>
      </c>
      <c r="AH119">
        <f aca="true" t="shared" si="100" ref="AH119:AM125">AH98+AH56+AH35</f>
        <v>0</v>
      </c>
      <c r="AI119">
        <f t="shared" si="100"/>
        <v>0</v>
      </c>
      <c r="AJ119">
        <f t="shared" si="100"/>
        <v>0</v>
      </c>
      <c r="AK119">
        <f t="shared" si="100"/>
        <v>0</v>
      </c>
      <c r="AL119">
        <f t="shared" si="100"/>
        <v>0</v>
      </c>
      <c r="AM119">
        <f t="shared" si="100"/>
        <v>0</v>
      </c>
      <c r="AO119" s="4">
        <v>1993</v>
      </c>
      <c r="AP119">
        <f aca="true" t="shared" si="101" ref="AP119:AU125">AP98+AP56+AP35</f>
        <v>0</v>
      </c>
      <c r="AQ119">
        <f t="shared" si="101"/>
        <v>0</v>
      </c>
      <c r="AR119">
        <f t="shared" si="101"/>
        <v>0</v>
      </c>
      <c r="AS119">
        <f t="shared" si="101"/>
        <v>0</v>
      </c>
      <c r="AT119">
        <f t="shared" si="101"/>
        <v>0</v>
      </c>
      <c r="AU119">
        <f t="shared" si="101"/>
        <v>0</v>
      </c>
    </row>
    <row r="120" spans="1:47" ht="12.75">
      <c r="A120" s="4">
        <v>1994</v>
      </c>
      <c r="B120">
        <f t="shared" si="96"/>
        <v>2</v>
      </c>
      <c r="C120">
        <f t="shared" si="96"/>
        <v>28</v>
      </c>
      <c r="D120">
        <f t="shared" si="96"/>
        <v>29</v>
      </c>
      <c r="E120">
        <f t="shared" si="96"/>
        <v>4</v>
      </c>
      <c r="F120">
        <f t="shared" si="96"/>
        <v>12</v>
      </c>
      <c r="G120">
        <f t="shared" si="96"/>
        <v>75</v>
      </c>
      <c r="I120" s="4">
        <v>1994</v>
      </c>
      <c r="J120">
        <f t="shared" si="97"/>
        <v>2</v>
      </c>
      <c r="K120">
        <f t="shared" si="97"/>
        <v>3</v>
      </c>
      <c r="L120">
        <f t="shared" si="97"/>
        <v>8</v>
      </c>
      <c r="M120">
        <f t="shared" si="97"/>
        <v>2</v>
      </c>
      <c r="N120">
        <f t="shared" si="97"/>
        <v>1</v>
      </c>
      <c r="O120">
        <f t="shared" si="97"/>
        <v>16</v>
      </c>
      <c r="Q120" s="4">
        <v>1994</v>
      </c>
      <c r="R120">
        <f t="shared" si="98"/>
        <v>1</v>
      </c>
      <c r="S120">
        <f t="shared" si="98"/>
        <v>0</v>
      </c>
      <c r="T120">
        <f t="shared" si="98"/>
        <v>0</v>
      </c>
      <c r="U120">
        <f t="shared" si="98"/>
        <v>0</v>
      </c>
      <c r="V120">
        <f t="shared" si="98"/>
        <v>0</v>
      </c>
      <c r="W120">
        <f t="shared" si="98"/>
        <v>1</v>
      </c>
      <c r="Y120" s="4">
        <v>1994</v>
      </c>
      <c r="Z120">
        <f t="shared" si="99"/>
        <v>0</v>
      </c>
      <c r="AA120">
        <f t="shared" si="99"/>
        <v>0</v>
      </c>
      <c r="AB120">
        <f t="shared" si="99"/>
        <v>0</v>
      </c>
      <c r="AC120">
        <f t="shared" si="99"/>
        <v>0</v>
      </c>
      <c r="AD120">
        <f t="shared" si="99"/>
        <v>0</v>
      </c>
      <c r="AE120">
        <f t="shared" si="99"/>
        <v>0</v>
      </c>
      <c r="AG120" s="4">
        <v>1994</v>
      </c>
      <c r="AH120">
        <f t="shared" si="100"/>
        <v>0</v>
      </c>
      <c r="AI120">
        <f t="shared" si="100"/>
        <v>0</v>
      </c>
      <c r="AJ120">
        <f t="shared" si="100"/>
        <v>0</v>
      </c>
      <c r="AK120">
        <f t="shared" si="100"/>
        <v>0</v>
      </c>
      <c r="AL120">
        <f t="shared" si="100"/>
        <v>0</v>
      </c>
      <c r="AM120">
        <f t="shared" si="100"/>
        <v>0</v>
      </c>
      <c r="AO120" s="4">
        <v>1994</v>
      </c>
      <c r="AP120">
        <f t="shared" si="101"/>
        <v>0</v>
      </c>
      <c r="AQ120">
        <f t="shared" si="101"/>
        <v>0</v>
      </c>
      <c r="AR120">
        <f t="shared" si="101"/>
        <v>0</v>
      </c>
      <c r="AS120">
        <f t="shared" si="101"/>
        <v>0</v>
      </c>
      <c r="AT120">
        <f t="shared" si="101"/>
        <v>0</v>
      </c>
      <c r="AU120">
        <f t="shared" si="101"/>
        <v>0</v>
      </c>
    </row>
    <row r="121" spans="1:47" ht="12.75">
      <c r="A121" s="4">
        <v>1995</v>
      </c>
      <c r="B121">
        <f t="shared" si="96"/>
        <v>28</v>
      </c>
      <c r="C121">
        <f t="shared" si="96"/>
        <v>61</v>
      </c>
      <c r="D121">
        <f t="shared" si="96"/>
        <v>42</v>
      </c>
      <c r="E121">
        <f t="shared" si="96"/>
        <v>7</v>
      </c>
      <c r="F121">
        <f t="shared" si="96"/>
        <v>12</v>
      </c>
      <c r="G121">
        <f t="shared" si="96"/>
        <v>150</v>
      </c>
      <c r="I121" s="4">
        <v>1995</v>
      </c>
      <c r="J121">
        <f t="shared" si="97"/>
        <v>2</v>
      </c>
      <c r="K121">
        <f t="shared" si="97"/>
        <v>21</v>
      </c>
      <c r="L121">
        <f t="shared" si="97"/>
        <v>8</v>
      </c>
      <c r="M121">
        <f t="shared" si="97"/>
        <v>3</v>
      </c>
      <c r="N121">
        <f t="shared" si="97"/>
        <v>2</v>
      </c>
      <c r="O121">
        <f t="shared" si="97"/>
        <v>36</v>
      </c>
      <c r="Q121" s="4">
        <v>1995</v>
      </c>
      <c r="R121">
        <f t="shared" si="98"/>
        <v>0</v>
      </c>
      <c r="S121">
        <f t="shared" si="98"/>
        <v>0</v>
      </c>
      <c r="T121">
        <f t="shared" si="98"/>
        <v>0</v>
      </c>
      <c r="U121">
        <f t="shared" si="98"/>
        <v>0</v>
      </c>
      <c r="V121">
        <f t="shared" si="98"/>
        <v>0</v>
      </c>
      <c r="W121">
        <f t="shared" si="98"/>
        <v>0</v>
      </c>
      <c r="Y121" s="4">
        <v>1995</v>
      </c>
      <c r="Z121">
        <f t="shared" si="99"/>
        <v>0</v>
      </c>
      <c r="AA121">
        <f t="shared" si="99"/>
        <v>0</v>
      </c>
      <c r="AB121">
        <f t="shared" si="99"/>
        <v>0</v>
      </c>
      <c r="AC121">
        <f t="shared" si="99"/>
        <v>0</v>
      </c>
      <c r="AD121">
        <f t="shared" si="99"/>
        <v>0</v>
      </c>
      <c r="AE121">
        <f t="shared" si="99"/>
        <v>0</v>
      </c>
      <c r="AG121" s="4">
        <v>1995</v>
      </c>
      <c r="AH121">
        <f t="shared" si="100"/>
        <v>0</v>
      </c>
      <c r="AI121">
        <f t="shared" si="100"/>
        <v>1</v>
      </c>
      <c r="AJ121">
        <f t="shared" si="100"/>
        <v>0</v>
      </c>
      <c r="AK121">
        <f t="shared" si="100"/>
        <v>0</v>
      </c>
      <c r="AL121">
        <f t="shared" si="100"/>
        <v>0</v>
      </c>
      <c r="AM121">
        <f t="shared" si="100"/>
        <v>1</v>
      </c>
      <c r="AO121" s="4">
        <v>1995</v>
      </c>
      <c r="AP121">
        <f t="shared" si="101"/>
        <v>0</v>
      </c>
      <c r="AQ121">
        <f t="shared" si="101"/>
        <v>0</v>
      </c>
      <c r="AR121">
        <f t="shared" si="101"/>
        <v>0</v>
      </c>
      <c r="AS121">
        <f t="shared" si="101"/>
        <v>0</v>
      </c>
      <c r="AT121">
        <f t="shared" si="101"/>
        <v>0</v>
      </c>
      <c r="AU121">
        <f t="shared" si="101"/>
        <v>0</v>
      </c>
    </row>
    <row r="122" spans="1:47" ht="12.75">
      <c r="A122" s="4">
        <v>1996</v>
      </c>
      <c r="B122">
        <f t="shared" si="96"/>
        <v>12</v>
      </c>
      <c r="C122">
        <f t="shared" si="96"/>
        <v>36</v>
      </c>
      <c r="D122">
        <f t="shared" si="96"/>
        <v>56</v>
      </c>
      <c r="E122">
        <f t="shared" si="96"/>
        <v>3</v>
      </c>
      <c r="F122">
        <f t="shared" si="96"/>
        <v>10</v>
      </c>
      <c r="G122">
        <f t="shared" si="96"/>
        <v>117</v>
      </c>
      <c r="I122" s="4">
        <v>1996</v>
      </c>
      <c r="J122">
        <f t="shared" si="97"/>
        <v>0</v>
      </c>
      <c r="K122">
        <f t="shared" si="97"/>
        <v>14</v>
      </c>
      <c r="L122">
        <f t="shared" si="97"/>
        <v>11</v>
      </c>
      <c r="M122">
        <f t="shared" si="97"/>
        <v>10</v>
      </c>
      <c r="N122">
        <f t="shared" si="97"/>
        <v>2</v>
      </c>
      <c r="O122">
        <f t="shared" si="97"/>
        <v>37</v>
      </c>
      <c r="Q122" s="4">
        <v>1996</v>
      </c>
      <c r="R122">
        <f t="shared" si="98"/>
        <v>1</v>
      </c>
      <c r="S122">
        <f t="shared" si="98"/>
        <v>0</v>
      </c>
      <c r="T122">
        <f t="shared" si="98"/>
        <v>0</v>
      </c>
      <c r="U122">
        <f t="shared" si="98"/>
        <v>0</v>
      </c>
      <c r="V122">
        <f t="shared" si="98"/>
        <v>0</v>
      </c>
      <c r="W122">
        <f t="shared" si="98"/>
        <v>1</v>
      </c>
      <c r="Y122" s="4">
        <v>1996</v>
      </c>
      <c r="Z122">
        <f t="shared" si="99"/>
        <v>0</v>
      </c>
      <c r="AA122">
        <f t="shared" si="99"/>
        <v>0</v>
      </c>
      <c r="AB122">
        <f t="shared" si="99"/>
        <v>0</v>
      </c>
      <c r="AC122">
        <f t="shared" si="99"/>
        <v>0</v>
      </c>
      <c r="AD122">
        <f t="shared" si="99"/>
        <v>0</v>
      </c>
      <c r="AE122">
        <f t="shared" si="99"/>
        <v>0</v>
      </c>
      <c r="AG122" s="4">
        <v>1996</v>
      </c>
      <c r="AH122">
        <f t="shared" si="100"/>
        <v>0</v>
      </c>
      <c r="AI122">
        <f t="shared" si="100"/>
        <v>1</v>
      </c>
      <c r="AJ122">
        <f t="shared" si="100"/>
        <v>1</v>
      </c>
      <c r="AK122">
        <f t="shared" si="100"/>
        <v>0</v>
      </c>
      <c r="AL122">
        <f t="shared" si="100"/>
        <v>0</v>
      </c>
      <c r="AM122">
        <f t="shared" si="100"/>
        <v>2</v>
      </c>
      <c r="AO122" s="4">
        <v>1996</v>
      </c>
      <c r="AP122">
        <f t="shared" si="101"/>
        <v>0</v>
      </c>
      <c r="AQ122">
        <f t="shared" si="101"/>
        <v>0</v>
      </c>
      <c r="AR122">
        <f t="shared" si="101"/>
        <v>0</v>
      </c>
      <c r="AS122">
        <f t="shared" si="101"/>
        <v>0</v>
      </c>
      <c r="AT122">
        <f t="shared" si="101"/>
        <v>0</v>
      </c>
      <c r="AU122">
        <f t="shared" si="101"/>
        <v>0</v>
      </c>
    </row>
    <row r="123" spans="1:47" ht="12.75">
      <c r="A123" s="4">
        <v>1997</v>
      </c>
      <c r="B123">
        <f t="shared" si="96"/>
        <v>4</v>
      </c>
      <c r="C123">
        <f t="shared" si="96"/>
        <v>28</v>
      </c>
      <c r="D123">
        <f t="shared" si="96"/>
        <v>18</v>
      </c>
      <c r="E123">
        <f t="shared" si="96"/>
        <v>5</v>
      </c>
      <c r="F123">
        <f t="shared" si="96"/>
        <v>3</v>
      </c>
      <c r="G123">
        <f t="shared" si="96"/>
        <v>58</v>
      </c>
      <c r="I123" s="4">
        <v>1997</v>
      </c>
      <c r="J123">
        <f t="shared" si="97"/>
        <v>6</v>
      </c>
      <c r="K123">
        <f t="shared" si="97"/>
        <v>4</v>
      </c>
      <c r="L123">
        <f t="shared" si="97"/>
        <v>6</v>
      </c>
      <c r="M123">
        <f t="shared" si="97"/>
        <v>4</v>
      </c>
      <c r="N123">
        <f t="shared" si="97"/>
        <v>0</v>
      </c>
      <c r="O123">
        <f t="shared" si="97"/>
        <v>20</v>
      </c>
      <c r="Q123" s="4">
        <v>1997</v>
      </c>
      <c r="R123">
        <f t="shared" si="98"/>
        <v>0</v>
      </c>
      <c r="S123">
        <f t="shared" si="98"/>
        <v>0</v>
      </c>
      <c r="T123">
        <f t="shared" si="98"/>
        <v>0</v>
      </c>
      <c r="U123">
        <f t="shared" si="98"/>
        <v>0</v>
      </c>
      <c r="V123">
        <f t="shared" si="98"/>
        <v>0</v>
      </c>
      <c r="W123">
        <f t="shared" si="98"/>
        <v>0</v>
      </c>
      <c r="Y123" s="4">
        <v>1997</v>
      </c>
      <c r="Z123">
        <f t="shared" si="99"/>
        <v>0</v>
      </c>
      <c r="AA123">
        <f t="shared" si="99"/>
        <v>0</v>
      </c>
      <c r="AB123">
        <f t="shared" si="99"/>
        <v>0</v>
      </c>
      <c r="AC123">
        <f t="shared" si="99"/>
        <v>0</v>
      </c>
      <c r="AD123">
        <f t="shared" si="99"/>
        <v>0</v>
      </c>
      <c r="AE123">
        <f t="shared" si="99"/>
        <v>0</v>
      </c>
      <c r="AG123" s="4">
        <v>1997</v>
      </c>
      <c r="AH123">
        <f t="shared" si="100"/>
        <v>0</v>
      </c>
      <c r="AI123">
        <f t="shared" si="100"/>
        <v>0</v>
      </c>
      <c r="AJ123">
        <f t="shared" si="100"/>
        <v>0</v>
      </c>
      <c r="AK123">
        <f t="shared" si="100"/>
        <v>0</v>
      </c>
      <c r="AL123">
        <f t="shared" si="100"/>
        <v>0</v>
      </c>
      <c r="AM123">
        <f t="shared" si="100"/>
        <v>0</v>
      </c>
      <c r="AO123" s="4">
        <v>1997</v>
      </c>
      <c r="AP123">
        <f t="shared" si="101"/>
        <v>0</v>
      </c>
      <c r="AQ123">
        <f t="shared" si="101"/>
        <v>0</v>
      </c>
      <c r="AR123">
        <f t="shared" si="101"/>
        <v>0</v>
      </c>
      <c r="AS123">
        <f t="shared" si="101"/>
        <v>0</v>
      </c>
      <c r="AT123">
        <f t="shared" si="101"/>
        <v>0</v>
      </c>
      <c r="AU123">
        <f t="shared" si="101"/>
        <v>0</v>
      </c>
    </row>
    <row r="124" spans="1:47" ht="12.75">
      <c r="A124" s="4">
        <v>1998</v>
      </c>
      <c r="B124">
        <f t="shared" si="96"/>
        <v>19</v>
      </c>
      <c r="C124">
        <f t="shared" si="96"/>
        <v>46</v>
      </c>
      <c r="D124">
        <f t="shared" si="96"/>
        <v>45</v>
      </c>
      <c r="E124">
        <f t="shared" si="96"/>
        <v>16</v>
      </c>
      <c r="F124">
        <f t="shared" si="96"/>
        <v>17</v>
      </c>
      <c r="G124">
        <f t="shared" si="96"/>
        <v>143</v>
      </c>
      <c r="I124" s="4">
        <v>1998</v>
      </c>
      <c r="J124">
        <f t="shared" si="97"/>
        <v>5</v>
      </c>
      <c r="K124">
        <f t="shared" si="97"/>
        <v>13</v>
      </c>
      <c r="L124">
        <f t="shared" si="97"/>
        <v>2</v>
      </c>
      <c r="M124">
        <f t="shared" si="97"/>
        <v>9</v>
      </c>
      <c r="N124">
        <f t="shared" si="97"/>
        <v>3</v>
      </c>
      <c r="O124">
        <f t="shared" si="97"/>
        <v>32</v>
      </c>
      <c r="Q124" s="4">
        <v>1998</v>
      </c>
      <c r="R124">
        <f t="shared" si="98"/>
        <v>0</v>
      </c>
      <c r="S124">
        <f t="shared" si="98"/>
        <v>0</v>
      </c>
      <c r="T124">
        <f t="shared" si="98"/>
        <v>0</v>
      </c>
      <c r="U124">
        <f t="shared" si="98"/>
        <v>0</v>
      </c>
      <c r="V124">
        <f t="shared" si="98"/>
        <v>0</v>
      </c>
      <c r="W124">
        <f t="shared" si="98"/>
        <v>0</v>
      </c>
      <c r="Y124" s="4">
        <v>1998</v>
      </c>
      <c r="Z124">
        <f t="shared" si="99"/>
        <v>0</v>
      </c>
      <c r="AA124">
        <f t="shared" si="99"/>
        <v>0</v>
      </c>
      <c r="AB124">
        <f t="shared" si="99"/>
        <v>0</v>
      </c>
      <c r="AC124">
        <f t="shared" si="99"/>
        <v>0</v>
      </c>
      <c r="AD124">
        <f t="shared" si="99"/>
        <v>0</v>
      </c>
      <c r="AE124">
        <f t="shared" si="99"/>
        <v>0</v>
      </c>
      <c r="AG124" s="4">
        <v>1998</v>
      </c>
      <c r="AH124">
        <f t="shared" si="100"/>
        <v>0</v>
      </c>
      <c r="AI124">
        <f t="shared" si="100"/>
        <v>0</v>
      </c>
      <c r="AJ124">
        <f t="shared" si="100"/>
        <v>0</v>
      </c>
      <c r="AK124">
        <f t="shared" si="100"/>
        <v>0</v>
      </c>
      <c r="AL124">
        <f t="shared" si="100"/>
        <v>0</v>
      </c>
      <c r="AM124">
        <f t="shared" si="100"/>
        <v>0</v>
      </c>
      <c r="AO124" s="4">
        <v>1998</v>
      </c>
      <c r="AP124">
        <f t="shared" si="101"/>
        <v>0</v>
      </c>
      <c r="AQ124">
        <f t="shared" si="101"/>
        <v>0</v>
      </c>
      <c r="AR124">
        <f t="shared" si="101"/>
        <v>0</v>
      </c>
      <c r="AS124">
        <f t="shared" si="101"/>
        <v>0</v>
      </c>
      <c r="AT124">
        <f t="shared" si="101"/>
        <v>0</v>
      </c>
      <c r="AU124">
        <f t="shared" si="101"/>
        <v>0</v>
      </c>
    </row>
    <row r="125" spans="1:47" ht="12.75">
      <c r="A125" s="4">
        <v>1999</v>
      </c>
      <c r="B125">
        <f t="shared" si="96"/>
        <v>12</v>
      </c>
      <c r="C125">
        <f t="shared" si="96"/>
        <v>26</v>
      </c>
      <c r="D125">
        <f t="shared" si="96"/>
        <v>25</v>
      </c>
      <c r="E125">
        <f t="shared" si="96"/>
        <v>6</v>
      </c>
      <c r="F125">
        <f t="shared" si="96"/>
        <v>10</v>
      </c>
      <c r="G125">
        <f t="shared" si="96"/>
        <v>79</v>
      </c>
      <c r="I125" s="4">
        <v>1999</v>
      </c>
      <c r="J125">
        <f t="shared" si="97"/>
        <v>2</v>
      </c>
      <c r="K125">
        <f t="shared" si="97"/>
        <v>2</v>
      </c>
      <c r="L125">
        <f t="shared" si="97"/>
        <v>3</v>
      </c>
      <c r="M125">
        <f t="shared" si="97"/>
        <v>2</v>
      </c>
      <c r="N125">
        <f t="shared" si="97"/>
        <v>2</v>
      </c>
      <c r="O125">
        <f t="shared" si="97"/>
        <v>11</v>
      </c>
      <c r="Q125" s="4">
        <v>1999</v>
      </c>
      <c r="R125">
        <f t="shared" si="98"/>
        <v>0</v>
      </c>
      <c r="S125">
        <f t="shared" si="98"/>
        <v>0</v>
      </c>
      <c r="T125">
        <f t="shared" si="98"/>
        <v>0</v>
      </c>
      <c r="U125">
        <f t="shared" si="98"/>
        <v>0</v>
      </c>
      <c r="V125">
        <f t="shared" si="98"/>
        <v>0</v>
      </c>
      <c r="W125">
        <f t="shared" si="98"/>
        <v>0</v>
      </c>
      <c r="Y125" s="4">
        <v>1999</v>
      </c>
      <c r="Z125">
        <f t="shared" si="99"/>
        <v>0</v>
      </c>
      <c r="AA125">
        <f t="shared" si="99"/>
        <v>0</v>
      </c>
      <c r="AB125">
        <f t="shared" si="99"/>
        <v>0</v>
      </c>
      <c r="AC125">
        <f t="shared" si="99"/>
        <v>0</v>
      </c>
      <c r="AD125">
        <f t="shared" si="99"/>
        <v>0</v>
      </c>
      <c r="AE125">
        <f t="shared" si="99"/>
        <v>0</v>
      </c>
      <c r="AG125" s="4">
        <v>1999</v>
      </c>
      <c r="AH125">
        <f t="shared" si="100"/>
        <v>0</v>
      </c>
      <c r="AI125">
        <f t="shared" si="100"/>
        <v>2</v>
      </c>
      <c r="AJ125">
        <f t="shared" si="100"/>
        <v>0</v>
      </c>
      <c r="AK125">
        <f t="shared" si="100"/>
        <v>2</v>
      </c>
      <c r="AL125">
        <f t="shared" si="100"/>
        <v>0</v>
      </c>
      <c r="AM125">
        <f t="shared" si="100"/>
        <v>4</v>
      </c>
      <c r="AO125" s="4">
        <v>1999</v>
      </c>
      <c r="AP125">
        <f t="shared" si="101"/>
        <v>0</v>
      </c>
      <c r="AQ125">
        <f t="shared" si="101"/>
        <v>0</v>
      </c>
      <c r="AR125">
        <f t="shared" si="101"/>
        <v>0</v>
      </c>
      <c r="AS125">
        <f t="shared" si="101"/>
        <v>0</v>
      </c>
      <c r="AT125">
        <f t="shared" si="101"/>
        <v>0</v>
      </c>
      <c r="AU125">
        <f t="shared" si="101"/>
        <v>0</v>
      </c>
    </row>
    <row r="126" spans="1:47" ht="12.75">
      <c r="A126" s="4" t="s">
        <v>84</v>
      </c>
      <c r="B126" s="2">
        <f>SUM(B109:B125)</f>
        <v>91</v>
      </c>
      <c r="C126" s="2">
        <f>SUM(C109:C125)</f>
        <v>267</v>
      </c>
      <c r="D126" s="2">
        <f>SUM(D109:D125)</f>
        <v>236</v>
      </c>
      <c r="E126" s="2">
        <f>SUM(E109:E125)</f>
        <v>44</v>
      </c>
      <c r="F126" s="2">
        <f>SUM(F109:F125)</f>
        <v>136</v>
      </c>
      <c r="G126">
        <f>SUM(B126:F126)</f>
        <v>774</v>
      </c>
      <c r="I126" s="4" t="s">
        <v>84</v>
      </c>
      <c r="J126" s="2">
        <f>SUM(J109:J125)</f>
        <v>20</v>
      </c>
      <c r="K126" s="2">
        <f>SUM(K109:K125)</f>
        <v>61</v>
      </c>
      <c r="L126" s="2">
        <f>SUM(L109:L125)</f>
        <v>43</v>
      </c>
      <c r="M126" s="2">
        <f>SUM(M109:M125)</f>
        <v>33</v>
      </c>
      <c r="N126" s="2">
        <f>SUM(N109:N125)</f>
        <v>13</v>
      </c>
      <c r="O126">
        <f>SUM(J126:N126)</f>
        <v>170</v>
      </c>
      <c r="Q126" s="4" t="s">
        <v>84</v>
      </c>
      <c r="R126" s="2">
        <f>SUM(R109:R125)</f>
        <v>2</v>
      </c>
      <c r="S126" s="2">
        <f>SUM(S109:S125)</f>
        <v>0</v>
      </c>
      <c r="T126" s="2">
        <f>SUM(T109:T125)</f>
        <v>1</v>
      </c>
      <c r="U126" s="2">
        <f>SUM(U109:U125)</f>
        <v>0</v>
      </c>
      <c r="V126" s="2">
        <f>SUM(V109:V125)</f>
        <v>0</v>
      </c>
      <c r="W126">
        <f>SUM(R126:V126)</f>
        <v>3</v>
      </c>
      <c r="Y126" s="4" t="s">
        <v>84</v>
      </c>
      <c r="Z126" s="2">
        <f>SUM(Z109:Z125)</f>
        <v>0</v>
      </c>
      <c r="AA126" s="2">
        <f>SUM(AA109:AA125)</f>
        <v>0</v>
      </c>
      <c r="AB126" s="2">
        <f>SUM(AB109:AB125)</f>
        <v>0</v>
      </c>
      <c r="AC126" s="2">
        <f>SUM(AC109:AC125)</f>
        <v>0</v>
      </c>
      <c r="AD126" s="2">
        <f>SUM(AD109:AD125)</f>
        <v>0</v>
      </c>
      <c r="AE126">
        <f>SUM(Z126:AD126)</f>
        <v>0</v>
      </c>
      <c r="AG126" s="4" t="s">
        <v>84</v>
      </c>
      <c r="AH126" s="2">
        <f>SUM(AH109:AH125)</f>
        <v>0</v>
      </c>
      <c r="AI126" s="2">
        <f>SUM(AI109:AI125)</f>
        <v>4</v>
      </c>
      <c r="AJ126" s="2">
        <f>SUM(AJ109:AJ125)</f>
        <v>1</v>
      </c>
      <c r="AK126" s="2">
        <f>SUM(AK109:AK125)</f>
        <v>2</v>
      </c>
      <c r="AL126" s="2">
        <f>SUM(AL109:AL125)</f>
        <v>0</v>
      </c>
      <c r="AM126">
        <f>SUM(AH126:AL126)</f>
        <v>7</v>
      </c>
      <c r="AO126" s="4" t="s">
        <v>84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82</v>
      </c>
      <c r="I128" s="4" t="s">
        <v>83</v>
      </c>
      <c r="Q128" s="4" t="s">
        <v>99</v>
      </c>
      <c r="Y128" s="4" t="s">
        <v>100</v>
      </c>
      <c r="AG128" s="4" t="s">
        <v>97</v>
      </c>
      <c r="AO128" s="4" t="s">
        <v>98</v>
      </c>
    </row>
    <row r="129" spans="1:47" ht="12.75">
      <c r="A129" s="4" t="s">
        <v>81</v>
      </c>
      <c r="B129" s="12" t="s">
        <v>71</v>
      </c>
      <c r="C129" s="12" t="s">
        <v>76</v>
      </c>
      <c r="D129" s="12" t="s">
        <v>77</v>
      </c>
      <c r="E129" s="12" t="s">
        <v>72</v>
      </c>
      <c r="F129" s="12" t="s">
        <v>75</v>
      </c>
      <c r="G129" s="12" t="s">
        <v>84</v>
      </c>
      <c r="I129" s="4" t="s">
        <v>81</v>
      </c>
      <c r="J129" s="12" t="s">
        <v>71</v>
      </c>
      <c r="K129" s="12" t="s">
        <v>76</v>
      </c>
      <c r="L129" s="12" t="s">
        <v>77</v>
      </c>
      <c r="M129" s="12" t="s">
        <v>72</v>
      </c>
      <c r="N129" s="12" t="s">
        <v>75</v>
      </c>
      <c r="O129" s="12" t="s">
        <v>84</v>
      </c>
      <c r="Q129" s="4" t="s">
        <v>81</v>
      </c>
      <c r="R129" s="12" t="s">
        <v>71</v>
      </c>
      <c r="S129" s="12" t="s">
        <v>76</v>
      </c>
      <c r="T129" s="12" t="s">
        <v>77</v>
      </c>
      <c r="U129" s="12" t="s">
        <v>72</v>
      </c>
      <c r="V129" s="12" t="s">
        <v>75</v>
      </c>
      <c r="W129" s="12" t="s">
        <v>84</v>
      </c>
      <c r="Y129" s="4" t="s">
        <v>81</v>
      </c>
      <c r="Z129" s="12" t="s">
        <v>71</v>
      </c>
      <c r="AA129" s="12" t="s">
        <v>76</v>
      </c>
      <c r="AB129" s="12" t="s">
        <v>77</v>
      </c>
      <c r="AC129" s="12" t="s">
        <v>72</v>
      </c>
      <c r="AD129" s="12" t="s">
        <v>75</v>
      </c>
      <c r="AE129" s="12" t="s">
        <v>84</v>
      </c>
      <c r="AG129" s="4" t="s">
        <v>81</v>
      </c>
      <c r="AH129" s="12" t="s">
        <v>71</v>
      </c>
      <c r="AI129" s="12" t="s">
        <v>76</v>
      </c>
      <c r="AJ129" s="12" t="s">
        <v>77</v>
      </c>
      <c r="AK129" s="12" t="s">
        <v>72</v>
      </c>
      <c r="AL129" s="12" t="s">
        <v>75</v>
      </c>
      <c r="AM129" s="12" t="s">
        <v>84</v>
      </c>
      <c r="AO129" s="4" t="s">
        <v>81</v>
      </c>
      <c r="AP129" s="12" t="s">
        <v>71</v>
      </c>
      <c r="AQ129" s="12" t="s">
        <v>76</v>
      </c>
      <c r="AR129" s="12" t="s">
        <v>77</v>
      </c>
      <c r="AS129" s="12" t="s">
        <v>72</v>
      </c>
      <c r="AT129" s="12" t="s">
        <v>75</v>
      </c>
      <c r="AU129" s="12" t="s">
        <v>84</v>
      </c>
    </row>
    <row r="130" spans="1:47" ht="12.75">
      <c r="A130" s="4">
        <v>1983</v>
      </c>
      <c r="B130">
        <f aca="true" t="shared" si="102" ref="B130:G139">B4+B25+B46+B88</f>
        <v>69</v>
      </c>
      <c r="C130">
        <f t="shared" si="102"/>
        <v>144</v>
      </c>
      <c r="D130">
        <f t="shared" si="102"/>
        <v>114</v>
      </c>
      <c r="E130">
        <f t="shared" si="102"/>
        <v>44</v>
      </c>
      <c r="F130">
        <f t="shared" si="102"/>
        <v>46</v>
      </c>
      <c r="G130">
        <f t="shared" si="102"/>
        <v>417</v>
      </c>
      <c r="I130" s="4">
        <v>1983</v>
      </c>
      <c r="J130">
        <f aca="true" t="shared" si="103" ref="J130:O130">J4+J25+J46+J88</f>
        <v>8</v>
      </c>
      <c r="K130">
        <f t="shared" si="103"/>
        <v>22</v>
      </c>
      <c r="L130">
        <f t="shared" si="103"/>
        <v>20</v>
      </c>
      <c r="M130">
        <f t="shared" si="103"/>
        <v>4</v>
      </c>
      <c r="N130">
        <f t="shared" si="103"/>
        <v>3</v>
      </c>
      <c r="O130">
        <f t="shared" si="103"/>
        <v>57</v>
      </c>
      <c r="Q130" s="4">
        <v>1983</v>
      </c>
      <c r="R130">
        <f aca="true" t="shared" si="104" ref="R130:W130">R4+R25+R46+R88</f>
        <v>0</v>
      </c>
      <c r="S130">
        <f t="shared" si="104"/>
        <v>0</v>
      </c>
      <c r="T130">
        <f t="shared" si="104"/>
        <v>2</v>
      </c>
      <c r="U130">
        <f t="shared" si="104"/>
        <v>0</v>
      </c>
      <c r="V130">
        <f t="shared" si="104"/>
        <v>0</v>
      </c>
      <c r="W130">
        <f t="shared" si="104"/>
        <v>2</v>
      </c>
      <c r="Y130" s="4">
        <v>1983</v>
      </c>
      <c r="Z130">
        <f aca="true" t="shared" si="105" ref="Z130:AE130">Z4+Z25+Z46+Z88</f>
        <v>0</v>
      </c>
      <c r="AA130">
        <f t="shared" si="105"/>
        <v>0</v>
      </c>
      <c r="AB130">
        <f t="shared" si="105"/>
        <v>0</v>
      </c>
      <c r="AC130">
        <f t="shared" si="105"/>
        <v>0</v>
      </c>
      <c r="AD130">
        <f t="shared" si="105"/>
        <v>0</v>
      </c>
      <c r="AE130">
        <f t="shared" si="105"/>
        <v>0</v>
      </c>
      <c r="AG130" s="4">
        <v>1983</v>
      </c>
      <c r="AH130">
        <f aca="true" t="shared" si="106" ref="AH130:AM130">AH4+AH25+AH46+AH88</f>
        <v>0</v>
      </c>
      <c r="AI130">
        <f t="shared" si="106"/>
        <v>1</v>
      </c>
      <c r="AJ130">
        <f t="shared" si="106"/>
        <v>1</v>
      </c>
      <c r="AK130">
        <f t="shared" si="106"/>
        <v>1</v>
      </c>
      <c r="AL130">
        <f t="shared" si="106"/>
        <v>0</v>
      </c>
      <c r="AM130">
        <f t="shared" si="106"/>
        <v>3</v>
      </c>
      <c r="AO130" s="4">
        <v>1983</v>
      </c>
      <c r="AP130">
        <f aca="true" t="shared" si="107" ref="AP130:AU130">AP4+AP25+AP46+AP88</f>
        <v>0</v>
      </c>
      <c r="AQ130">
        <f t="shared" si="107"/>
        <v>0</v>
      </c>
      <c r="AR130">
        <f t="shared" si="107"/>
        <v>0</v>
      </c>
      <c r="AS130">
        <f t="shared" si="107"/>
        <v>0</v>
      </c>
      <c r="AT130">
        <f t="shared" si="107"/>
        <v>0</v>
      </c>
      <c r="AU130">
        <f t="shared" si="107"/>
        <v>0</v>
      </c>
    </row>
    <row r="131" spans="1:47" ht="12.75">
      <c r="A131" s="4">
        <v>1984</v>
      </c>
      <c r="B131">
        <f t="shared" si="102"/>
        <v>121</v>
      </c>
      <c r="C131">
        <f t="shared" si="102"/>
        <v>237</v>
      </c>
      <c r="D131">
        <f t="shared" si="102"/>
        <v>184</v>
      </c>
      <c r="E131">
        <f t="shared" si="102"/>
        <v>56</v>
      </c>
      <c r="F131">
        <f t="shared" si="102"/>
        <v>64</v>
      </c>
      <c r="G131">
        <f t="shared" si="102"/>
        <v>662</v>
      </c>
      <c r="I131" s="4">
        <v>1984</v>
      </c>
      <c r="J131">
        <f aca="true" t="shared" si="108" ref="J131:O131">J5+J26+J47+J89</f>
        <v>18</v>
      </c>
      <c r="K131">
        <f t="shared" si="108"/>
        <v>24</v>
      </c>
      <c r="L131">
        <f t="shared" si="108"/>
        <v>23</v>
      </c>
      <c r="M131">
        <f t="shared" si="108"/>
        <v>6</v>
      </c>
      <c r="N131">
        <f t="shared" si="108"/>
        <v>5</v>
      </c>
      <c r="O131">
        <f t="shared" si="108"/>
        <v>76</v>
      </c>
      <c r="Q131" s="4">
        <v>1984</v>
      </c>
      <c r="R131">
        <f aca="true" t="shared" si="109" ref="R131:W131">R5+R26+R47+R89</f>
        <v>0</v>
      </c>
      <c r="S131">
        <f t="shared" si="109"/>
        <v>0</v>
      </c>
      <c r="T131">
        <f t="shared" si="109"/>
        <v>0</v>
      </c>
      <c r="U131">
        <f t="shared" si="109"/>
        <v>0</v>
      </c>
      <c r="V131">
        <f t="shared" si="109"/>
        <v>0</v>
      </c>
      <c r="W131">
        <f t="shared" si="109"/>
        <v>0</v>
      </c>
      <c r="Y131" s="4">
        <v>1984</v>
      </c>
      <c r="Z131">
        <f aca="true" t="shared" si="110" ref="Z131:AE131">Z5+Z26+Z47+Z89</f>
        <v>0</v>
      </c>
      <c r="AA131">
        <f t="shared" si="110"/>
        <v>0</v>
      </c>
      <c r="AB131">
        <f t="shared" si="110"/>
        <v>0</v>
      </c>
      <c r="AC131">
        <f t="shared" si="110"/>
        <v>0</v>
      </c>
      <c r="AD131">
        <f t="shared" si="110"/>
        <v>0</v>
      </c>
      <c r="AE131">
        <f t="shared" si="110"/>
        <v>0</v>
      </c>
      <c r="AG131" s="4">
        <v>1984</v>
      </c>
      <c r="AH131">
        <f aca="true" t="shared" si="111" ref="AH131:AM131">AH5+AH26+AH47+AH89</f>
        <v>0</v>
      </c>
      <c r="AI131">
        <f t="shared" si="111"/>
        <v>1</v>
      </c>
      <c r="AJ131">
        <f t="shared" si="111"/>
        <v>1</v>
      </c>
      <c r="AK131">
        <f t="shared" si="111"/>
        <v>1</v>
      </c>
      <c r="AL131">
        <f t="shared" si="111"/>
        <v>0</v>
      </c>
      <c r="AM131">
        <f t="shared" si="111"/>
        <v>3</v>
      </c>
      <c r="AO131" s="4">
        <v>1984</v>
      </c>
      <c r="AP131">
        <f aca="true" t="shared" si="112" ref="AP131:AU131">AP5+AP26+AP47+AP89</f>
        <v>0</v>
      </c>
      <c r="AQ131">
        <f t="shared" si="112"/>
        <v>0</v>
      </c>
      <c r="AR131">
        <f t="shared" si="112"/>
        <v>0</v>
      </c>
      <c r="AS131">
        <f t="shared" si="112"/>
        <v>0</v>
      </c>
      <c r="AT131">
        <f t="shared" si="112"/>
        <v>0</v>
      </c>
      <c r="AU131">
        <f t="shared" si="112"/>
        <v>0</v>
      </c>
    </row>
    <row r="132" spans="1:47" ht="12.75">
      <c r="A132" s="4">
        <v>1985</v>
      </c>
      <c r="B132">
        <f t="shared" si="102"/>
        <v>154</v>
      </c>
      <c r="C132">
        <f t="shared" si="102"/>
        <v>217</v>
      </c>
      <c r="D132">
        <f t="shared" si="102"/>
        <v>161</v>
      </c>
      <c r="E132">
        <f t="shared" si="102"/>
        <v>55</v>
      </c>
      <c r="F132">
        <f t="shared" si="102"/>
        <v>87</v>
      </c>
      <c r="G132">
        <f t="shared" si="102"/>
        <v>674</v>
      </c>
      <c r="I132" s="4">
        <v>1985</v>
      </c>
      <c r="J132">
        <f aca="true" t="shared" si="113" ref="J132:O132">J6+J27+J48+J90</f>
        <v>18</v>
      </c>
      <c r="K132">
        <f t="shared" si="113"/>
        <v>32</v>
      </c>
      <c r="L132">
        <f t="shared" si="113"/>
        <v>21</v>
      </c>
      <c r="M132">
        <f t="shared" si="113"/>
        <v>11</v>
      </c>
      <c r="N132">
        <f t="shared" si="113"/>
        <v>5</v>
      </c>
      <c r="O132">
        <f t="shared" si="113"/>
        <v>87</v>
      </c>
      <c r="Q132" s="4">
        <v>1985</v>
      </c>
      <c r="R132">
        <f aca="true" t="shared" si="114" ref="R132:W132">R6+R27+R48+R90</f>
        <v>0</v>
      </c>
      <c r="S132">
        <f t="shared" si="114"/>
        <v>0</v>
      </c>
      <c r="T132">
        <f t="shared" si="114"/>
        <v>0</v>
      </c>
      <c r="U132">
        <f t="shared" si="114"/>
        <v>0</v>
      </c>
      <c r="V132">
        <f t="shared" si="114"/>
        <v>0</v>
      </c>
      <c r="W132">
        <f t="shared" si="114"/>
        <v>0</v>
      </c>
      <c r="Y132" s="4">
        <v>1985</v>
      </c>
      <c r="Z132">
        <f aca="true" t="shared" si="115" ref="Z132:AE132">Z6+Z27+Z48+Z90</f>
        <v>0</v>
      </c>
      <c r="AA132">
        <f t="shared" si="115"/>
        <v>0</v>
      </c>
      <c r="AB132">
        <f t="shared" si="115"/>
        <v>0</v>
      </c>
      <c r="AC132">
        <f t="shared" si="115"/>
        <v>0</v>
      </c>
      <c r="AD132">
        <f t="shared" si="115"/>
        <v>0</v>
      </c>
      <c r="AE132">
        <f t="shared" si="115"/>
        <v>0</v>
      </c>
      <c r="AG132" s="4">
        <v>1985</v>
      </c>
      <c r="AH132">
        <f aca="true" t="shared" si="116" ref="AH132:AM132">AH6+AH27+AH48+AH90</f>
        <v>0</v>
      </c>
      <c r="AI132">
        <f t="shared" si="116"/>
        <v>0</v>
      </c>
      <c r="AJ132">
        <f t="shared" si="116"/>
        <v>1</v>
      </c>
      <c r="AK132">
        <f t="shared" si="116"/>
        <v>0</v>
      </c>
      <c r="AL132">
        <f t="shared" si="116"/>
        <v>0</v>
      </c>
      <c r="AM132">
        <f t="shared" si="116"/>
        <v>1</v>
      </c>
      <c r="AO132" s="4">
        <v>1985</v>
      </c>
      <c r="AP132">
        <f aca="true" t="shared" si="117" ref="AP132:AU132">AP6+AP27+AP48+AP90</f>
        <v>0</v>
      </c>
      <c r="AQ132">
        <f t="shared" si="117"/>
        <v>0</v>
      </c>
      <c r="AR132">
        <f t="shared" si="117"/>
        <v>0</v>
      </c>
      <c r="AS132">
        <f t="shared" si="117"/>
        <v>0</v>
      </c>
      <c r="AT132">
        <f t="shared" si="117"/>
        <v>0</v>
      </c>
      <c r="AU132">
        <f t="shared" si="117"/>
        <v>0</v>
      </c>
    </row>
    <row r="133" spans="1:47" ht="12.75">
      <c r="A133" s="4">
        <v>1986</v>
      </c>
      <c r="B133">
        <f t="shared" si="102"/>
        <v>113</v>
      </c>
      <c r="C133">
        <f t="shared" si="102"/>
        <v>133</v>
      </c>
      <c r="D133">
        <f t="shared" si="102"/>
        <v>91</v>
      </c>
      <c r="E133">
        <f t="shared" si="102"/>
        <v>51</v>
      </c>
      <c r="F133">
        <f t="shared" si="102"/>
        <v>62</v>
      </c>
      <c r="G133">
        <f t="shared" si="102"/>
        <v>450</v>
      </c>
      <c r="I133" s="4">
        <v>1986</v>
      </c>
      <c r="J133">
        <f aca="true" t="shared" si="118" ref="J133:O133">J7+J28+J49+J91</f>
        <v>12</v>
      </c>
      <c r="K133">
        <f t="shared" si="118"/>
        <v>21</v>
      </c>
      <c r="L133">
        <f t="shared" si="118"/>
        <v>19</v>
      </c>
      <c r="M133">
        <f t="shared" si="118"/>
        <v>7</v>
      </c>
      <c r="N133">
        <f t="shared" si="118"/>
        <v>7</v>
      </c>
      <c r="O133">
        <f t="shared" si="118"/>
        <v>66</v>
      </c>
      <c r="Q133" s="4">
        <v>1986</v>
      </c>
      <c r="R133">
        <f aca="true" t="shared" si="119" ref="R133:W133">R7+R28+R49+R91</f>
        <v>0</v>
      </c>
      <c r="S133">
        <f t="shared" si="119"/>
        <v>0</v>
      </c>
      <c r="T133">
        <f t="shared" si="119"/>
        <v>0</v>
      </c>
      <c r="U133">
        <f t="shared" si="119"/>
        <v>0</v>
      </c>
      <c r="V133">
        <f t="shared" si="119"/>
        <v>0</v>
      </c>
      <c r="W133">
        <f t="shared" si="119"/>
        <v>0</v>
      </c>
      <c r="Y133" s="4">
        <v>1986</v>
      </c>
      <c r="Z133">
        <f aca="true" t="shared" si="120" ref="Z133:AE133">Z7+Z28+Z49+Z91</f>
        <v>0</v>
      </c>
      <c r="AA133">
        <f t="shared" si="120"/>
        <v>0</v>
      </c>
      <c r="AB133">
        <f t="shared" si="120"/>
        <v>0</v>
      </c>
      <c r="AC133">
        <f t="shared" si="120"/>
        <v>0</v>
      </c>
      <c r="AD133">
        <f t="shared" si="120"/>
        <v>0</v>
      </c>
      <c r="AE133">
        <f t="shared" si="120"/>
        <v>0</v>
      </c>
      <c r="AG133" s="4">
        <v>1986</v>
      </c>
      <c r="AH133">
        <f aca="true" t="shared" si="121" ref="AH133:AM133">AH7+AH28+AH49+AH91</f>
        <v>0</v>
      </c>
      <c r="AI133">
        <f t="shared" si="121"/>
        <v>3</v>
      </c>
      <c r="AJ133">
        <f t="shared" si="121"/>
        <v>0</v>
      </c>
      <c r="AK133">
        <f t="shared" si="121"/>
        <v>0</v>
      </c>
      <c r="AL133">
        <f t="shared" si="121"/>
        <v>0</v>
      </c>
      <c r="AM133">
        <f t="shared" si="121"/>
        <v>3</v>
      </c>
      <c r="AO133" s="4">
        <v>1986</v>
      </c>
      <c r="AP133">
        <f aca="true" t="shared" si="122" ref="AP133:AU133">AP7+AP28+AP49+AP91</f>
        <v>0</v>
      </c>
      <c r="AQ133">
        <f t="shared" si="122"/>
        <v>0</v>
      </c>
      <c r="AR133">
        <f t="shared" si="122"/>
        <v>0</v>
      </c>
      <c r="AS133">
        <f t="shared" si="122"/>
        <v>0</v>
      </c>
      <c r="AT133">
        <f t="shared" si="122"/>
        <v>0</v>
      </c>
      <c r="AU133">
        <f t="shared" si="122"/>
        <v>0</v>
      </c>
    </row>
    <row r="134" spans="1:47" ht="12.75">
      <c r="A134" s="4">
        <v>1987</v>
      </c>
      <c r="B134">
        <f t="shared" si="102"/>
        <v>144</v>
      </c>
      <c r="C134">
        <f t="shared" si="102"/>
        <v>178</v>
      </c>
      <c r="D134">
        <f t="shared" si="102"/>
        <v>115</v>
      </c>
      <c r="E134">
        <f t="shared" si="102"/>
        <v>32</v>
      </c>
      <c r="F134">
        <f t="shared" si="102"/>
        <v>69</v>
      </c>
      <c r="G134">
        <f t="shared" si="102"/>
        <v>538</v>
      </c>
      <c r="I134" s="4">
        <v>1987</v>
      </c>
      <c r="J134">
        <f aca="true" t="shared" si="123" ref="J134:O134">J8+J29+J50+J92</f>
        <v>17</v>
      </c>
      <c r="K134">
        <f t="shared" si="123"/>
        <v>29</v>
      </c>
      <c r="L134">
        <f t="shared" si="123"/>
        <v>13</v>
      </c>
      <c r="M134">
        <f t="shared" si="123"/>
        <v>8</v>
      </c>
      <c r="N134">
        <f t="shared" si="123"/>
        <v>6</v>
      </c>
      <c r="O134">
        <f t="shared" si="123"/>
        <v>73</v>
      </c>
      <c r="Q134" s="4">
        <v>1987</v>
      </c>
      <c r="R134">
        <f aca="true" t="shared" si="124" ref="R134:W134">R8+R29+R50+R92</f>
        <v>1</v>
      </c>
      <c r="S134">
        <f t="shared" si="124"/>
        <v>0</v>
      </c>
      <c r="T134">
        <f t="shared" si="124"/>
        <v>0</v>
      </c>
      <c r="U134">
        <f t="shared" si="124"/>
        <v>0</v>
      </c>
      <c r="V134">
        <f t="shared" si="124"/>
        <v>0</v>
      </c>
      <c r="W134">
        <f t="shared" si="124"/>
        <v>1</v>
      </c>
      <c r="Y134" s="4">
        <v>1987</v>
      </c>
      <c r="Z134">
        <f aca="true" t="shared" si="125" ref="Z134:AE134">Z8+Z29+Z50+Z92</f>
        <v>0</v>
      </c>
      <c r="AA134">
        <f t="shared" si="125"/>
        <v>1</v>
      </c>
      <c r="AB134">
        <f t="shared" si="125"/>
        <v>0</v>
      </c>
      <c r="AC134">
        <f t="shared" si="125"/>
        <v>0</v>
      </c>
      <c r="AD134">
        <f t="shared" si="125"/>
        <v>0</v>
      </c>
      <c r="AE134">
        <f t="shared" si="125"/>
        <v>1</v>
      </c>
      <c r="AG134" s="4">
        <v>1987</v>
      </c>
      <c r="AH134">
        <f aca="true" t="shared" si="126" ref="AH134:AM134">AH8+AH29+AH50+AH92</f>
        <v>0</v>
      </c>
      <c r="AI134">
        <f t="shared" si="126"/>
        <v>2</v>
      </c>
      <c r="AJ134">
        <f t="shared" si="126"/>
        <v>1</v>
      </c>
      <c r="AK134">
        <f t="shared" si="126"/>
        <v>0</v>
      </c>
      <c r="AL134">
        <f t="shared" si="126"/>
        <v>0</v>
      </c>
      <c r="AM134">
        <f t="shared" si="126"/>
        <v>3</v>
      </c>
      <c r="AO134" s="4">
        <v>1987</v>
      </c>
      <c r="AP134">
        <f aca="true" t="shared" si="127" ref="AP134:AU134">AP8+AP29+AP50+AP92</f>
        <v>0</v>
      </c>
      <c r="AQ134">
        <f t="shared" si="127"/>
        <v>0</v>
      </c>
      <c r="AR134">
        <f t="shared" si="127"/>
        <v>0</v>
      </c>
      <c r="AS134">
        <f t="shared" si="127"/>
        <v>0</v>
      </c>
      <c r="AT134">
        <f t="shared" si="127"/>
        <v>0</v>
      </c>
      <c r="AU134">
        <f t="shared" si="127"/>
        <v>0</v>
      </c>
    </row>
    <row r="135" spans="1:47" ht="12.75">
      <c r="A135" s="4">
        <v>1988</v>
      </c>
      <c r="B135">
        <f t="shared" si="102"/>
        <v>144</v>
      </c>
      <c r="C135">
        <f t="shared" si="102"/>
        <v>151</v>
      </c>
      <c r="D135">
        <f t="shared" si="102"/>
        <v>92</v>
      </c>
      <c r="E135">
        <f t="shared" si="102"/>
        <v>49</v>
      </c>
      <c r="F135">
        <f t="shared" si="102"/>
        <v>41</v>
      </c>
      <c r="G135">
        <f t="shared" si="102"/>
        <v>477</v>
      </c>
      <c r="I135" s="4">
        <v>1988</v>
      </c>
      <c r="J135">
        <f aca="true" t="shared" si="128" ref="J135:O135">J9+J30+J51+J93</f>
        <v>19</v>
      </c>
      <c r="K135">
        <f t="shared" si="128"/>
        <v>19</v>
      </c>
      <c r="L135">
        <f t="shared" si="128"/>
        <v>11</v>
      </c>
      <c r="M135">
        <f t="shared" si="128"/>
        <v>4</v>
      </c>
      <c r="N135">
        <f t="shared" si="128"/>
        <v>3</v>
      </c>
      <c r="O135">
        <f t="shared" si="128"/>
        <v>56</v>
      </c>
      <c r="Q135" s="4">
        <v>1988</v>
      </c>
      <c r="R135">
        <f aca="true" t="shared" si="129" ref="R135:W135">R9+R30+R51+R93</f>
        <v>0</v>
      </c>
      <c r="S135">
        <f t="shared" si="129"/>
        <v>0</v>
      </c>
      <c r="T135">
        <f t="shared" si="129"/>
        <v>0</v>
      </c>
      <c r="U135">
        <f t="shared" si="129"/>
        <v>0</v>
      </c>
      <c r="V135">
        <f t="shared" si="129"/>
        <v>0</v>
      </c>
      <c r="W135">
        <f t="shared" si="129"/>
        <v>0</v>
      </c>
      <c r="Y135" s="4">
        <v>1988</v>
      </c>
      <c r="Z135">
        <f aca="true" t="shared" si="130" ref="Z135:AE135">Z9+Z30+Z51+Z93</f>
        <v>0</v>
      </c>
      <c r="AA135">
        <f t="shared" si="130"/>
        <v>0</v>
      </c>
      <c r="AB135">
        <f t="shared" si="130"/>
        <v>0</v>
      </c>
      <c r="AC135">
        <f t="shared" si="130"/>
        <v>0</v>
      </c>
      <c r="AD135">
        <f t="shared" si="130"/>
        <v>0</v>
      </c>
      <c r="AE135">
        <f t="shared" si="130"/>
        <v>0</v>
      </c>
      <c r="AG135" s="4">
        <v>1988</v>
      </c>
      <c r="AH135">
        <f aca="true" t="shared" si="131" ref="AH135:AM135">AH9+AH30+AH51+AH93</f>
        <v>2</v>
      </c>
      <c r="AI135">
        <f t="shared" si="131"/>
        <v>0</v>
      </c>
      <c r="AJ135">
        <f t="shared" si="131"/>
        <v>0</v>
      </c>
      <c r="AK135">
        <f t="shared" si="131"/>
        <v>0</v>
      </c>
      <c r="AL135">
        <f t="shared" si="131"/>
        <v>0</v>
      </c>
      <c r="AM135">
        <f t="shared" si="131"/>
        <v>2</v>
      </c>
      <c r="AO135" s="4">
        <v>1988</v>
      </c>
      <c r="AP135">
        <f aca="true" t="shared" si="132" ref="AP135:AU135">AP9+AP30+AP51+AP93</f>
        <v>0</v>
      </c>
      <c r="AQ135">
        <f t="shared" si="132"/>
        <v>0</v>
      </c>
      <c r="AR135">
        <f t="shared" si="132"/>
        <v>0</v>
      </c>
      <c r="AS135">
        <f t="shared" si="132"/>
        <v>0</v>
      </c>
      <c r="AT135">
        <f t="shared" si="132"/>
        <v>0</v>
      </c>
      <c r="AU135">
        <f t="shared" si="132"/>
        <v>0</v>
      </c>
    </row>
    <row r="136" spans="1:47" ht="12.75">
      <c r="A136" s="4">
        <v>1989</v>
      </c>
      <c r="B136">
        <f t="shared" si="102"/>
        <v>178</v>
      </c>
      <c r="C136">
        <f t="shared" si="102"/>
        <v>186</v>
      </c>
      <c r="D136">
        <f t="shared" si="102"/>
        <v>136</v>
      </c>
      <c r="E136">
        <f t="shared" si="102"/>
        <v>40</v>
      </c>
      <c r="F136">
        <f t="shared" si="102"/>
        <v>68</v>
      </c>
      <c r="G136">
        <f t="shared" si="102"/>
        <v>608</v>
      </c>
      <c r="I136" s="4">
        <v>1989</v>
      </c>
      <c r="J136">
        <f aca="true" t="shared" si="133" ref="J136:O136">J10+J31+J52+J94</f>
        <v>23</v>
      </c>
      <c r="K136">
        <f t="shared" si="133"/>
        <v>27</v>
      </c>
      <c r="L136">
        <f t="shared" si="133"/>
        <v>18</v>
      </c>
      <c r="M136">
        <f t="shared" si="133"/>
        <v>10</v>
      </c>
      <c r="N136">
        <f t="shared" si="133"/>
        <v>2</v>
      </c>
      <c r="O136">
        <f t="shared" si="133"/>
        <v>80</v>
      </c>
      <c r="Q136" s="4">
        <v>1989</v>
      </c>
      <c r="R136">
        <f aca="true" t="shared" si="134" ref="R136:W136">R10+R31+R52+R94</f>
        <v>1</v>
      </c>
      <c r="S136">
        <f t="shared" si="134"/>
        <v>0</v>
      </c>
      <c r="T136">
        <f t="shared" si="134"/>
        <v>0</v>
      </c>
      <c r="U136">
        <f t="shared" si="134"/>
        <v>0</v>
      </c>
      <c r="V136">
        <f t="shared" si="134"/>
        <v>0</v>
      </c>
      <c r="W136">
        <f t="shared" si="134"/>
        <v>1</v>
      </c>
      <c r="Y136" s="4">
        <v>1989</v>
      </c>
      <c r="Z136">
        <f aca="true" t="shared" si="135" ref="Z136:AE136">Z10+Z31+Z52+Z94</f>
        <v>0</v>
      </c>
      <c r="AA136">
        <f t="shared" si="135"/>
        <v>0</v>
      </c>
      <c r="AB136">
        <f t="shared" si="135"/>
        <v>0</v>
      </c>
      <c r="AC136">
        <f t="shared" si="135"/>
        <v>0</v>
      </c>
      <c r="AD136">
        <f t="shared" si="135"/>
        <v>0</v>
      </c>
      <c r="AE136">
        <f t="shared" si="135"/>
        <v>0</v>
      </c>
      <c r="AG136" s="4">
        <v>1989</v>
      </c>
      <c r="AH136">
        <f aca="true" t="shared" si="136" ref="AH136:AM136">AH10+AH31+AH52+AH94</f>
        <v>2</v>
      </c>
      <c r="AI136">
        <f t="shared" si="136"/>
        <v>1</v>
      </c>
      <c r="AJ136">
        <f t="shared" si="136"/>
        <v>1</v>
      </c>
      <c r="AK136">
        <f t="shared" si="136"/>
        <v>0</v>
      </c>
      <c r="AL136">
        <f t="shared" si="136"/>
        <v>0</v>
      </c>
      <c r="AM136">
        <f t="shared" si="136"/>
        <v>4</v>
      </c>
      <c r="AO136" s="4">
        <v>1989</v>
      </c>
      <c r="AP136">
        <f aca="true" t="shared" si="137" ref="AP136:AU136">AP10+AP31+AP52+AP94</f>
        <v>0</v>
      </c>
      <c r="AQ136">
        <f t="shared" si="137"/>
        <v>0</v>
      </c>
      <c r="AR136">
        <f t="shared" si="137"/>
        <v>0</v>
      </c>
      <c r="AS136">
        <f t="shared" si="137"/>
        <v>0</v>
      </c>
      <c r="AT136">
        <f t="shared" si="137"/>
        <v>0</v>
      </c>
      <c r="AU136">
        <f t="shared" si="137"/>
        <v>0</v>
      </c>
    </row>
    <row r="137" spans="1:47" ht="12.75">
      <c r="A137" s="4">
        <v>1990</v>
      </c>
      <c r="B137">
        <f t="shared" si="102"/>
        <v>137</v>
      </c>
      <c r="C137">
        <f t="shared" si="102"/>
        <v>156</v>
      </c>
      <c r="D137">
        <f t="shared" si="102"/>
        <v>134</v>
      </c>
      <c r="E137">
        <f t="shared" si="102"/>
        <v>37</v>
      </c>
      <c r="F137">
        <f t="shared" si="102"/>
        <v>71</v>
      </c>
      <c r="G137">
        <f t="shared" si="102"/>
        <v>535</v>
      </c>
      <c r="I137" s="4">
        <v>1990</v>
      </c>
      <c r="J137">
        <f aca="true" t="shared" si="138" ref="J137:O137">J11+J32+J53+J95</f>
        <v>20</v>
      </c>
      <c r="K137">
        <f t="shared" si="138"/>
        <v>21</v>
      </c>
      <c r="L137">
        <f t="shared" si="138"/>
        <v>10</v>
      </c>
      <c r="M137">
        <f t="shared" si="138"/>
        <v>16</v>
      </c>
      <c r="N137">
        <f t="shared" si="138"/>
        <v>4</v>
      </c>
      <c r="O137">
        <f t="shared" si="138"/>
        <v>71</v>
      </c>
      <c r="Q137" s="4">
        <v>1990</v>
      </c>
      <c r="R137">
        <f aca="true" t="shared" si="139" ref="R137:W137">R11+R32+R53+R95</f>
        <v>0</v>
      </c>
      <c r="S137">
        <f t="shared" si="139"/>
        <v>0</v>
      </c>
      <c r="T137">
        <f t="shared" si="139"/>
        <v>0</v>
      </c>
      <c r="U137">
        <f t="shared" si="139"/>
        <v>0</v>
      </c>
      <c r="V137">
        <f t="shared" si="139"/>
        <v>0</v>
      </c>
      <c r="W137">
        <f t="shared" si="139"/>
        <v>0</v>
      </c>
      <c r="Y137" s="4">
        <v>1990</v>
      </c>
      <c r="Z137">
        <f aca="true" t="shared" si="140" ref="Z137:AE137">Z11+Z32+Z53+Z95</f>
        <v>0</v>
      </c>
      <c r="AA137">
        <f t="shared" si="140"/>
        <v>0</v>
      </c>
      <c r="AB137">
        <f t="shared" si="140"/>
        <v>0</v>
      </c>
      <c r="AC137">
        <f t="shared" si="140"/>
        <v>0</v>
      </c>
      <c r="AD137">
        <f t="shared" si="140"/>
        <v>0</v>
      </c>
      <c r="AE137">
        <f t="shared" si="140"/>
        <v>0</v>
      </c>
      <c r="AG137" s="4">
        <v>1990</v>
      </c>
      <c r="AH137">
        <f aca="true" t="shared" si="141" ref="AH137:AM137">AH11+AH32+AH53+AH95</f>
        <v>3</v>
      </c>
      <c r="AI137">
        <f t="shared" si="141"/>
        <v>0</v>
      </c>
      <c r="AJ137">
        <f t="shared" si="141"/>
        <v>0</v>
      </c>
      <c r="AK137">
        <f t="shared" si="141"/>
        <v>0</v>
      </c>
      <c r="AL137">
        <f t="shared" si="141"/>
        <v>0</v>
      </c>
      <c r="AM137">
        <f t="shared" si="141"/>
        <v>3</v>
      </c>
      <c r="AO137" s="4">
        <v>1990</v>
      </c>
      <c r="AP137">
        <f aca="true" t="shared" si="142" ref="AP137:AU137">AP11+AP32+AP53+AP95</f>
        <v>0</v>
      </c>
      <c r="AQ137">
        <f t="shared" si="142"/>
        <v>0</v>
      </c>
      <c r="AR137">
        <f t="shared" si="142"/>
        <v>0</v>
      </c>
      <c r="AS137">
        <f t="shared" si="142"/>
        <v>0</v>
      </c>
      <c r="AT137">
        <f t="shared" si="142"/>
        <v>0</v>
      </c>
      <c r="AU137">
        <f t="shared" si="142"/>
        <v>0</v>
      </c>
    </row>
    <row r="138" spans="1:47" ht="12.75">
      <c r="A138" s="4">
        <v>1991</v>
      </c>
      <c r="B138">
        <f t="shared" si="102"/>
        <v>116</v>
      </c>
      <c r="C138">
        <f t="shared" si="102"/>
        <v>126</v>
      </c>
      <c r="D138">
        <f t="shared" si="102"/>
        <v>124</v>
      </c>
      <c r="E138">
        <f t="shared" si="102"/>
        <v>31</v>
      </c>
      <c r="F138">
        <f t="shared" si="102"/>
        <v>67</v>
      </c>
      <c r="G138">
        <f t="shared" si="102"/>
        <v>464</v>
      </c>
      <c r="I138" s="4">
        <v>1991</v>
      </c>
      <c r="J138">
        <f aca="true" t="shared" si="143" ref="J138:O138">J12+J33+J54+J96</f>
        <v>28</v>
      </c>
      <c r="K138">
        <f t="shared" si="143"/>
        <v>22</v>
      </c>
      <c r="L138">
        <f t="shared" si="143"/>
        <v>12</v>
      </c>
      <c r="M138">
        <f t="shared" si="143"/>
        <v>18</v>
      </c>
      <c r="N138">
        <f t="shared" si="143"/>
        <v>5</v>
      </c>
      <c r="O138">
        <f t="shared" si="143"/>
        <v>85</v>
      </c>
      <c r="Q138" s="4">
        <v>1991</v>
      </c>
      <c r="R138">
        <f aca="true" t="shared" si="144" ref="R138:W138">R12+R33+R54+R96</f>
        <v>0</v>
      </c>
      <c r="S138">
        <f t="shared" si="144"/>
        <v>0</v>
      </c>
      <c r="T138">
        <f t="shared" si="144"/>
        <v>0</v>
      </c>
      <c r="U138">
        <f t="shared" si="144"/>
        <v>0</v>
      </c>
      <c r="V138">
        <f t="shared" si="144"/>
        <v>0</v>
      </c>
      <c r="W138">
        <f t="shared" si="144"/>
        <v>0</v>
      </c>
      <c r="Y138" s="4">
        <v>1991</v>
      </c>
      <c r="Z138">
        <f aca="true" t="shared" si="145" ref="Z138:AE138">Z12+Z33+Z54+Z96</f>
        <v>0</v>
      </c>
      <c r="AA138">
        <f t="shared" si="145"/>
        <v>0</v>
      </c>
      <c r="AB138">
        <f t="shared" si="145"/>
        <v>0</v>
      </c>
      <c r="AC138">
        <f t="shared" si="145"/>
        <v>0</v>
      </c>
      <c r="AD138">
        <f t="shared" si="145"/>
        <v>0</v>
      </c>
      <c r="AE138">
        <f t="shared" si="145"/>
        <v>0</v>
      </c>
      <c r="AG138" s="4">
        <v>1991</v>
      </c>
      <c r="AH138">
        <f aca="true" t="shared" si="146" ref="AH138:AM138">AH12+AH33+AH54+AH96</f>
        <v>1</v>
      </c>
      <c r="AI138">
        <f t="shared" si="146"/>
        <v>2</v>
      </c>
      <c r="AJ138">
        <f t="shared" si="146"/>
        <v>0</v>
      </c>
      <c r="AK138">
        <f t="shared" si="146"/>
        <v>0</v>
      </c>
      <c r="AL138">
        <f t="shared" si="146"/>
        <v>0</v>
      </c>
      <c r="AM138">
        <f t="shared" si="146"/>
        <v>3</v>
      </c>
      <c r="AO138" s="4">
        <v>1991</v>
      </c>
      <c r="AP138">
        <f aca="true" t="shared" si="147" ref="AP138:AU138">AP12+AP33+AP54+AP96</f>
        <v>0</v>
      </c>
      <c r="AQ138">
        <f t="shared" si="147"/>
        <v>0</v>
      </c>
      <c r="AR138">
        <f t="shared" si="147"/>
        <v>0</v>
      </c>
      <c r="AS138">
        <f t="shared" si="147"/>
        <v>0</v>
      </c>
      <c r="AT138">
        <f t="shared" si="147"/>
        <v>0</v>
      </c>
      <c r="AU138">
        <f t="shared" si="147"/>
        <v>0</v>
      </c>
    </row>
    <row r="139" spans="1:47" ht="12.75">
      <c r="A139" s="4">
        <v>1992</v>
      </c>
      <c r="B139">
        <f t="shared" si="102"/>
        <v>141</v>
      </c>
      <c r="C139">
        <f t="shared" si="102"/>
        <v>158</v>
      </c>
      <c r="D139">
        <f t="shared" si="102"/>
        <v>126</v>
      </c>
      <c r="E139">
        <f t="shared" si="102"/>
        <v>59</v>
      </c>
      <c r="F139">
        <f t="shared" si="102"/>
        <v>99</v>
      </c>
      <c r="G139">
        <f t="shared" si="102"/>
        <v>583</v>
      </c>
      <c r="I139" s="4">
        <v>1992</v>
      </c>
      <c r="J139">
        <f aca="true" t="shared" si="148" ref="J139:O139">J13+J34+J55+J97</f>
        <v>29</v>
      </c>
      <c r="K139">
        <f t="shared" si="148"/>
        <v>35</v>
      </c>
      <c r="L139">
        <f t="shared" si="148"/>
        <v>18</v>
      </c>
      <c r="M139">
        <f t="shared" si="148"/>
        <v>23</v>
      </c>
      <c r="N139">
        <f t="shared" si="148"/>
        <v>4</v>
      </c>
      <c r="O139">
        <f t="shared" si="148"/>
        <v>109</v>
      </c>
      <c r="Q139" s="4">
        <v>1992</v>
      </c>
      <c r="R139">
        <f aca="true" t="shared" si="149" ref="R139:W139">R13+R34+R55+R97</f>
        <v>0</v>
      </c>
      <c r="S139">
        <f t="shared" si="149"/>
        <v>0</v>
      </c>
      <c r="T139">
        <f t="shared" si="149"/>
        <v>0</v>
      </c>
      <c r="U139">
        <f t="shared" si="149"/>
        <v>0</v>
      </c>
      <c r="V139">
        <f t="shared" si="149"/>
        <v>0</v>
      </c>
      <c r="W139">
        <f t="shared" si="149"/>
        <v>0</v>
      </c>
      <c r="Y139" s="4">
        <v>1992</v>
      </c>
      <c r="Z139">
        <f aca="true" t="shared" si="150" ref="Z139:AE139">Z13+Z34+Z55+Z97</f>
        <v>0</v>
      </c>
      <c r="AA139">
        <f t="shared" si="150"/>
        <v>0</v>
      </c>
      <c r="AB139">
        <f t="shared" si="150"/>
        <v>1</v>
      </c>
      <c r="AC139">
        <f t="shared" si="150"/>
        <v>0</v>
      </c>
      <c r="AD139">
        <f t="shared" si="150"/>
        <v>0</v>
      </c>
      <c r="AE139">
        <f t="shared" si="150"/>
        <v>1</v>
      </c>
      <c r="AG139" s="4">
        <v>1992</v>
      </c>
      <c r="AH139">
        <f aca="true" t="shared" si="151" ref="AH139:AM139">AH13+AH34+AH55+AH97</f>
        <v>1</v>
      </c>
      <c r="AI139">
        <f t="shared" si="151"/>
        <v>1</v>
      </c>
      <c r="AJ139">
        <f t="shared" si="151"/>
        <v>1</v>
      </c>
      <c r="AK139">
        <f t="shared" si="151"/>
        <v>0</v>
      </c>
      <c r="AL139">
        <f t="shared" si="151"/>
        <v>0</v>
      </c>
      <c r="AM139">
        <f t="shared" si="151"/>
        <v>3</v>
      </c>
      <c r="AO139" s="4">
        <v>1992</v>
      </c>
      <c r="AP139">
        <f aca="true" t="shared" si="152" ref="AP139:AU139">AP13+AP34+AP55+AP97</f>
        <v>0</v>
      </c>
      <c r="AQ139">
        <f t="shared" si="152"/>
        <v>0</v>
      </c>
      <c r="AR139">
        <f t="shared" si="152"/>
        <v>0</v>
      </c>
      <c r="AS139">
        <f t="shared" si="152"/>
        <v>0</v>
      </c>
      <c r="AT139">
        <f t="shared" si="152"/>
        <v>0</v>
      </c>
      <c r="AU139">
        <f t="shared" si="152"/>
        <v>0</v>
      </c>
    </row>
    <row r="140" spans="1:47" ht="12.75">
      <c r="A140" s="4">
        <v>1993</v>
      </c>
      <c r="B140">
        <f aca="true" t="shared" si="153" ref="B140:G145">B14+B35+B56+B98</f>
        <v>195</v>
      </c>
      <c r="C140">
        <f t="shared" si="153"/>
        <v>153</v>
      </c>
      <c r="D140">
        <f t="shared" si="153"/>
        <v>157</v>
      </c>
      <c r="E140">
        <f t="shared" si="153"/>
        <v>76</v>
      </c>
      <c r="F140">
        <f t="shared" si="153"/>
        <v>112</v>
      </c>
      <c r="G140">
        <f t="shared" si="153"/>
        <v>693</v>
      </c>
      <c r="I140" s="4">
        <v>1993</v>
      </c>
      <c r="J140">
        <f aca="true" t="shared" si="154" ref="J140:O140">J14+J35+J56+J98</f>
        <v>26</v>
      </c>
      <c r="K140">
        <f t="shared" si="154"/>
        <v>24</v>
      </c>
      <c r="L140">
        <f t="shared" si="154"/>
        <v>16</v>
      </c>
      <c r="M140">
        <f t="shared" si="154"/>
        <v>17</v>
      </c>
      <c r="N140">
        <f t="shared" si="154"/>
        <v>5</v>
      </c>
      <c r="O140">
        <f t="shared" si="154"/>
        <v>88</v>
      </c>
      <c r="Q140" s="4">
        <v>1993</v>
      </c>
      <c r="R140">
        <f aca="true" t="shared" si="155" ref="R140:W140">R14+R35+R56+R98</f>
        <v>0</v>
      </c>
      <c r="S140">
        <f t="shared" si="155"/>
        <v>0</v>
      </c>
      <c r="T140">
        <f t="shared" si="155"/>
        <v>0</v>
      </c>
      <c r="U140">
        <f t="shared" si="155"/>
        <v>0</v>
      </c>
      <c r="V140">
        <f t="shared" si="155"/>
        <v>0</v>
      </c>
      <c r="W140">
        <f t="shared" si="155"/>
        <v>0</v>
      </c>
      <c r="Y140" s="4">
        <v>1993</v>
      </c>
      <c r="Z140">
        <f aca="true" t="shared" si="156" ref="Z140:AE140">Z14+Z35+Z56+Z98</f>
        <v>0</v>
      </c>
      <c r="AA140">
        <f t="shared" si="156"/>
        <v>0</v>
      </c>
      <c r="AB140">
        <f t="shared" si="156"/>
        <v>1</v>
      </c>
      <c r="AC140">
        <f t="shared" si="156"/>
        <v>0</v>
      </c>
      <c r="AD140">
        <f t="shared" si="156"/>
        <v>0</v>
      </c>
      <c r="AE140">
        <f t="shared" si="156"/>
        <v>1</v>
      </c>
      <c r="AG140" s="4">
        <v>1993</v>
      </c>
      <c r="AH140">
        <f aca="true" t="shared" si="157" ref="AH140:AM140">AH14+AH35+AH56+AH98</f>
        <v>2</v>
      </c>
      <c r="AI140">
        <f t="shared" si="157"/>
        <v>3</v>
      </c>
      <c r="AJ140">
        <f t="shared" si="157"/>
        <v>2</v>
      </c>
      <c r="AK140">
        <f t="shared" si="157"/>
        <v>0</v>
      </c>
      <c r="AL140">
        <f t="shared" si="157"/>
        <v>2</v>
      </c>
      <c r="AM140">
        <f t="shared" si="157"/>
        <v>9</v>
      </c>
      <c r="AO140" s="4">
        <v>1993</v>
      </c>
      <c r="AP140">
        <f aca="true" t="shared" si="158" ref="AP140:AU140">AP14+AP35+AP56+AP98</f>
        <v>0</v>
      </c>
      <c r="AQ140">
        <f t="shared" si="158"/>
        <v>0</v>
      </c>
      <c r="AR140">
        <f t="shared" si="158"/>
        <v>0</v>
      </c>
      <c r="AS140">
        <f t="shared" si="158"/>
        <v>0</v>
      </c>
      <c r="AT140">
        <f t="shared" si="158"/>
        <v>0</v>
      </c>
      <c r="AU140">
        <f t="shared" si="158"/>
        <v>0</v>
      </c>
    </row>
    <row r="141" spans="1:47" ht="12.75">
      <c r="A141" s="4">
        <v>1994</v>
      </c>
      <c r="B141">
        <f t="shared" si="153"/>
        <v>195</v>
      </c>
      <c r="C141">
        <f t="shared" si="153"/>
        <v>196</v>
      </c>
      <c r="D141">
        <f t="shared" si="153"/>
        <v>159</v>
      </c>
      <c r="E141">
        <f t="shared" si="153"/>
        <v>55</v>
      </c>
      <c r="F141">
        <f t="shared" si="153"/>
        <v>114</v>
      </c>
      <c r="G141">
        <f t="shared" si="153"/>
        <v>719</v>
      </c>
      <c r="I141" s="4">
        <v>1994</v>
      </c>
      <c r="J141">
        <f aca="true" t="shared" si="159" ref="J141:O141">J15+J36+J57+J99</f>
        <v>27</v>
      </c>
      <c r="K141">
        <f t="shared" si="159"/>
        <v>22</v>
      </c>
      <c r="L141">
        <f t="shared" si="159"/>
        <v>24</v>
      </c>
      <c r="M141">
        <f t="shared" si="159"/>
        <v>29</v>
      </c>
      <c r="N141">
        <f t="shared" si="159"/>
        <v>3</v>
      </c>
      <c r="O141">
        <f t="shared" si="159"/>
        <v>105</v>
      </c>
      <c r="Q141" s="4">
        <v>1994</v>
      </c>
      <c r="R141">
        <f aca="true" t="shared" si="160" ref="R141:W141">R15+R36+R57+R99</f>
        <v>1</v>
      </c>
      <c r="S141">
        <f t="shared" si="160"/>
        <v>0</v>
      </c>
      <c r="T141">
        <f t="shared" si="160"/>
        <v>0</v>
      </c>
      <c r="U141">
        <f t="shared" si="160"/>
        <v>0</v>
      </c>
      <c r="V141">
        <f t="shared" si="160"/>
        <v>1</v>
      </c>
      <c r="W141">
        <f t="shared" si="160"/>
        <v>2</v>
      </c>
      <c r="Y141" s="4">
        <v>1994</v>
      </c>
      <c r="Z141">
        <f aca="true" t="shared" si="161" ref="Z141:AE141">Z15+Z36+Z57+Z99</f>
        <v>1</v>
      </c>
      <c r="AA141">
        <f t="shared" si="161"/>
        <v>0</v>
      </c>
      <c r="AB141">
        <f t="shared" si="161"/>
        <v>0</v>
      </c>
      <c r="AC141">
        <f t="shared" si="161"/>
        <v>0</v>
      </c>
      <c r="AD141">
        <f t="shared" si="161"/>
        <v>0</v>
      </c>
      <c r="AE141">
        <f t="shared" si="161"/>
        <v>1</v>
      </c>
      <c r="AG141" s="4">
        <v>1994</v>
      </c>
      <c r="AH141">
        <f aca="true" t="shared" si="162" ref="AH141:AM141">AH15+AH36+AH57+AH99</f>
        <v>1</v>
      </c>
      <c r="AI141">
        <f t="shared" si="162"/>
        <v>0</v>
      </c>
      <c r="AJ141">
        <f t="shared" si="162"/>
        <v>1</v>
      </c>
      <c r="AK141">
        <f t="shared" si="162"/>
        <v>1</v>
      </c>
      <c r="AL141">
        <f t="shared" si="162"/>
        <v>1</v>
      </c>
      <c r="AM141">
        <f t="shared" si="162"/>
        <v>4</v>
      </c>
      <c r="AO141" s="4">
        <v>1994</v>
      </c>
      <c r="AP141">
        <f aca="true" t="shared" si="163" ref="AP141:AU141">AP15+AP36+AP57+AP99</f>
        <v>0</v>
      </c>
      <c r="AQ141">
        <f t="shared" si="163"/>
        <v>0</v>
      </c>
      <c r="AR141">
        <f t="shared" si="163"/>
        <v>0</v>
      </c>
      <c r="AS141">
        <f t="shared" si="163"/>
        <v>0</v>
      </c>
      <c r="AT141">
        <f t="shared" si="163"/>
        <v>0</v>
      </c>
      <c r="AU141">
        <f t="shared" si="163"/>
        <v>0</v>
      </c>
    </row>
    <row r="142" spans="1:47" ht="12.75">
      <c r="A142" s="4">
        <v>1995</v>
      </c>
      <c r="B142">
        <f t="shared" si="153"/>
        <v>320</v>
      </c>
      <c r="C142">
        <f t="shared" si="153"/>
        <v>272</v>
      </c>
      <c r="D142">
        <f t="shared" si="153"/>
        <v>197</v>
      </c>
      <c r="E142">
        <f t="shared" si="153"/>
        <v>75</v>
      </c>
      <c r="F142">
        <f t="shared" si="153"/>
        <v>175</v>
      </c>
      <c r="G142">
        <f t="shared" si="153"/>
        <v>1039</v>
      </c>
      <c r="I142" s="4">
        <v>1995</v>
      </c>
      <c r="J142">
        <f aca="true" t="shared" si="164" ref="J142:O142">J16+J37+J58+J100</f>
        <v>42</v>
      </c>
      <c r="K142">
        <f t="shared" si="164"/>
        <v>69</v>
      </c>
      <c r="L142">
        <f t="shared" si="164"/>
        <v>28</v>
      </c>
      <c r="M142">
        <f t="shared" si="164"/>
        <v>60</v>
      </c>
      <c r="N142">
        <f t="shared" si="164"/>
        <v>11</v>
      </c>
      <c r="O142">
        <f t="shared" si="164"/>
        <v>210</v>
      </c>
      <c r="Q142" s="4">
        <v>1995</v>
      </c>
      <c r="R142">
        <f aca="true" t="shared" si="165" ref="R142:W142">R16+R37+R58+R100</f>
        <v>2</v>
      </c>
      <c r="S142">
        <f t="shared" si="165"/>
        <v>1</v>
      </c>
      <c r="T142">
        <f t="shared" si="165"/>
        <v>1</v>
      </c>
      <c r="U142">
        <f t="shared" si="165"/>
        <v>0</v>
      </c>
      <c r="V142">
        <f t="shared" si="165"/>
        <v>0</v>
      </c>
      <c r="W142">
        <f t="shared" si="165"/>
        <v>4</v>
      </c>
      <c r="Y142" s="4">
        <v>1995</v>
      </c>
      <c r="Z142">
        <f aca="true" t="shared" si="166" ref="Z142:AE142">Z16+Z37+Z58+Z100</f>
        <v>0</v>
      </c>
      <c r="AA142">
        <f t="shared" si="166"/>
        <v>0</v>
      </c>
      <c r="AB142">
        <f t="shared" si="166"/>
        <v>0</v>
      </c>
      <c r="AC142">
        <f t="shared" si="166"/>
        <v>0</v>
      </c>
      <c r="AD142">
        <f t="shared" si="166"/>
        <v>0</v>
      </c>
      <c r="AE142">
        <f t="shared" si="166"/>
        <v>0</v>
      </c>
      <c r="AG142" s="4">
        <v>1995</v>
      </c>
      <c r="AH142">
        <f aca="true" t="shared" si="167" ref="AH142:AM142">AH16+AH37+AH58+AH100</f>
        <v>7</v>
      </c>
      <c r="AI142">
        <f t="shared" si="167"/>
        <v>1</v>
      </c>
      <c r="AJ142">
        <f t="shared" si="167"/>
        <v>0</v>
      </c>
      <c r="AK142">
        <f t="shared" si="167"/>
        <v>2</v>
      </c>
      <c r="AL142">
        <f t="shared" si="167"/>
        <v>1</v>
      </c>
      <c r="AM142">
        <f t="shared" si="167"/>
        <v>11</v>
      </c>
      <c r="AO142" s="4">
        <v>1995</v>
      </c>
      <c r="AP142">
        <f aca="true" t="shared" si="168" ref="AP142:AU142">AP16+AP37+AP58+AP100</f>
        <v>0</v>
      </c>
      <c r="AQ142">
        <f t="shared" si="168"/>
        <v>0</v>
      </c>
      <c r="AR142">
        <f t="shared" si="168"/>
        <v>0</v>
      </c>
      <c r="AS142">
        <f t="shared" si="168"/>
        <v>0</v>
      </c>
      <c r="AT142">
        <f t="shared" si="168"/>
        <v>0</v>
      </c>
      <c r="AU142">
        <f t="shared" si="168"/>
        <v>0</v>
      </c>
    </row>
    <row r="143" spans="1:47" ht="12.75">
      <c r="A143" s="4">
        <v>1996</v>
      </c>
      <c r="B143">
        <f t="shared" si="153"/>
        <v>199</v>
      </c>
      <c r="C143">
        <f t="shared" si="153"/>
        <v>206</v>
      </c>
      <c r="D143">
        <f t="shared" si="153"/>
        <v>179</v>
      </c>
      <c r="E143">
        <f t="shared" si="153"/>
        <v>73</v>
      </c>
      <c r="F143">
        <f t="shared" si="153"/>
        <v>185</v>
      </c>
      <c r="G143">
        <f t="shared" si="153"/>
        <v>842</v>
      </c>
      <c r="I143" s="4">
        <v>1996</v>
      </c>
      <c r="J143">
        <f aca="true" t="shared" si="169" ref="J143:O143">J17+J38+J59+J101</f>
        <v>22</v>
      </c>
      <c r="K143">
        <f t="shared" si="169"/>
        <v>40</v>
      </c>
      <c r="L143">
        <f t="shared" si="169"/>
        <v>24</v>
      </c>
      <c r="M143">
        <f t="shared" si="169"/>
        <v>64</v>
      </c>
      <c r="N143">
        <f t="shared" si="169"/>
        <v>8</v>
      </c>
      <c r="O143">
        <f t="shared" si="169"/>
        <v>158</v>
      </c>
      <c r="Q143" s="4">
        <v>1996</v>
      </c>
      <c r="R143">
        <f aca="true" t="shared" si="170" ref="R143:W143">R17+R38+R59+R101</f>
        <v>1</v>
      </c>
      <c r="S143">
        <f t="shared" si="170"/>
        <v>0</v>
      </c>
      <c r="T143">
        <f t="shared" si="170"/>
        <v>0</v>
      </c>
      <c r="U143">
        <f t="shared" si="170"/>
        <v>0</v>
      </c>
      <c r="V143">
        <f t="shared" si="170"/>
        <v>0</v>
      </c>
      <c r="W143">
        <f t="shared" si="170"/>
        <v>1</v>
      </c>
      <c r="Y143" s="4">
        <v>1996</v>
      </c>
      <c r="Z143">
        <f aca="true" t="shared" si="171" ref="Z143:AE143">Z17+Z38+Z59+Z101</f>
        <v>1</v>
      </c>
      <c r="AA143">
        <f t="shared" si="171"/>
        <v>0</v>
      </c>
      <c r="AB143">
        <f t="shared" si="171"/>
        <v>0</v>
      </c>
      <c r="AC143">
        <f t="shared" si="171"/>
        <v>0</v>
      </c>
      <c r="AD143">
        <f t="shared" si="171"/>
        <v>0</v>
      </c>
      <c r="AE143">
        <f t="shared" si="171"/>
        <v>1</v>
      </c>
      <c r="AG143" s="4">
        <v>1996</v>
      </c>
      <c r="AH143">
        <f aca="true" t="shared" si="172" ref="AH143:AM143">AH17+AH38+AH59+AH101</f>
        <v>1</v>
      </c>
      <c r="AI143">
        <f t="shared" si="172"/>
        <v>7</v>
      </c>
      <c r="AJ143">
        <f t="shared" si="172"/>
        <v>2</v>
      </c>
      <c r="AK143">
        <f t="shared" si="172"/>
        <v>1</v>
      </c>
      <c r="AL143">
        <f t="shared" si="172"/>
        <v>0</v>
      </c>
      <c r="AM143">
        <f t="shared" si="172"/>
        <v>11</v>
      </c>
      <c r="AO143" s="4">
        <v>1996</v>
      </c>
      <c r="AP143">
        <f aca="true" t="shared" si="173" ref="AP143:AU143">AP17+AP38+AP59+AP101</f>
        <v>0</v>
      </c>
      <c r="AQ143">
        <f t="shared" si="173"/>
        <v>0</v>
      </c>
      <c r="AR143">
        <f t="shared" si="173"/>
        <v>0</v>
      </c>
      <c r="AS143">
        <f t="shared" si="173"/>
        <v>0</v>
      </c>
      <c r="AT143">
        <f t="shared" si="173"/>
        <v>0</v>
      </c>
      <c r="AU143">
        <f t="shared" si="173"/>
        <v>0</v>
      </c>
    </row>
    <row r="144" spans="1:47" ht="12.75">
      <c r="A144" s="4">
        <v>1997</v>
      </c>
      <c r="B144">
        <f t="shared" si="153"/>
        <v>129</v>
      </c>
      <c r="C144">
        <f t="shared" si="153"/>
        <v>158</v>
      </c>
      <c r="D144">
        <f t="shared" si="153"/>
        <v>130</v>
      </c>
      <c r="E144">
        <f t="shared" si="153"/>
        <v>89</v>
      </c>
      <c r="F144">
        <f t="shared" si="153"/>
        <v>179</v>
      </c>
      <c r="G144">
        <f t="shared" si="153"/>
        <v>685</v>
      </c>
      <c r="I144" s="4">
        <v>1997</v>
      </c>
      <c r="J144">
        <f aca="true" t="shared" si="174" ref="J144:O144">J18+J39+J60+J102</f>
        <v>27</v>
      </c>
      <c r="K144">
        <f t="shared" si="174"/>
        <v>21</v>
      </c>
      <c r="L144">
        <f t="shared" si="174"/>
        <v>16</v>
      </c>
      <c r="M144">
        <f t="shared" si="174"/>
        <v>50</v>
      </c>
      <c r="N144">
        <f t="shared" si="174"/>
        <v>12</v>
      </c>
      <c r="O144">
        <f t="shared" si="174"/>
        <v>126</v>
      </c>
      <c r="Q144" s="4">
        <v>1997</v>
      </c>
      <c r="R144">
        <f aca="true" t="shared" si="175" ref="R144:W144">R18+R39+R60+R102</f>
        <v>0</v>
      </c>
      <c r="S144">
        <f t="shared" si="175"/>
        <v>0</v>
      </c>
      <c r="T144">
        <f t="shared" si="175"/>
        <v>0</v>
      </c>
      <c r="U144">
        <f t="shared" si="175"/>
        <v>0</v>
      </c>
      <c r="V144">
        <f t="shared" si="175"/>
        <v>0</v>
      </c>
      <c r="W144">
        <f t="shared" si="175"/>
        <v>0</v>
      </c>
      <c r="Y144" s="4">
        <v>1997</v>
      </c>
      <c r="Z144">
        <f aca="true" t="shared" si="176" ref="Z144:AE144">Z18+Z39+Z60+Z102</f>
        <v>0</v>
      </c>
      <c r="AA144">
        <f t="shared" si="176"/>
        <v>0</v>
      </c>
      <c r="AB144">
        <f t="shared" si="176"/>
        <v>0</v>
      </c>
      <c r="AC144">
        <f t="shared" si="176"/>
        <v>0</v>
      </c>
      <c r="AD144">
        <f t="shared" si="176"/>
        <v>0</v>
      </c>
      <c r="AE144">
        <f t="shared" si="176"/>
        <v>0</v>
      </c>
      <c r="AG144" s="4">
        <v>1997</v>
      </c>
      <c r="AH144">
        <f aca="true" t="shared" si="177" ref="AH144:AM144">AH18+AH39+AH60+AH102</f>
        <v>3</v>
      </c>
      <c r="AI144">
        <f t="shared" si="177"/>
        <v>0</v>
      </c>
      <c r="AJ144">
        <f t="shared" si="177"/>
        <v>0</v>
      </c>
      <c r="AK144">
        <f t="shared" si="177"/>
        <v>2</v>
      </c>
      <c r="AL144">
        <f t="shared" si="177"/>
        <v>0</v>
      </c>
      <c r="AM144">
        <f t="shared" si="177"/>
        <v>5</v>
      </c>
      <c r="AO144" s="4">
        <v>1997</v>
      </c>
      <c r="AP144">
        <f aca="true" t="shared" si="178" ref="AP144:AU144">AP18+AP39+AP60+AP102</f>
        <v>0</v>
      </c>
      <c r="AQ144">
        <f t="shared" si="178"/>
        <v>0</v>
      </c>
      <c r="AR144">
        <f t="shared" si="178"/>
        <v>0</v>
      </c>
      <c r="AS144">
        <f t="shared" si="178"/>
        <v>0</v>
      </c>
      <c r="AT144">
        <f t="shared" si="178"/>
        <v>0</v>
      </c>
      <c r="AU144">
        <f t="shared" si="178"/>
        <v>0</v>
      </c>
    </row>
    <row r="145" spans="1:47" ht="12.75">
      <c r="A145" s="4">
        <v>1998</v>
      </c>
      <c r="B145">
        <f t="shared" si="153"/>
        <v>274</v>
      </c>
      <c r="C145">
        <f t="shared" si="153"/>
        <v>307</v>
      </c>
      <c r="D145">
        <f t="shared" si="153"/>
        <v>218</v>
      </c>
      <c r="E145">
        <f t="shared" si="153"/>
        <v>134</v>
      </c>
      <c r="F145">
        <f t="shared" si="153"/>
        <v>273</v>
      </c>
      <c r="G145">
        <f t="shared" si="153"/>
        <v>1206</v>
      </c>
      <c r="I145" s="4">
        <v>1998</v>
      </c>
      <c r="J145">
        <f aca="true" t="shared" si="179" ref="J145:O145">J19+J40+J61+J103</f>
        <v>63</v>
      </c>
      <c r="K145">
        <f t="shared" si="179"/>
        <v>67</v>
      </c>
      <c r="L145">
        <f t="shared" si="179"/>
        <v>18</v>
      </c>
      <c r="M145">
        <f t="shared" si="179"/>
        <v>78</v>
      </c>
      <c r="N145">
        <f t="shared" si="179"/>
        <v>16</v>
      </c>
      <c r="O145">
        <f t="shared" si="179"/>
        <v>242</v>
      </c>
      <c r="Q145" s="4">
        <v>1998</v>
      </c>
      <c r="R145">
        <f aca="true" t="shared" si="180" ref="R145:W145">R19+R40+R61+R103</f>
        <v>1</v>
      </c>
      <c r="S145">
        <f t="shared" si="180"/>
        <v>0</v>
      </c>
      <c r="T145">
        <f t="shared" si="180"/>
        <v>0</v>
      </c>
      <c r="U145">
        <f t="shared" si="180"/>
        <v>0</v>
      </c>
      <c r="V145">
        <f t="shared" si="180"/>
        <v>0</v>
      </c>
      <c r="W145">
        <f t="shared" si="180"/>
        <v>1</v>
      </c>
      <c r="Y145" s="4">
        <v>1998</v>
      </c>
      <c r="Z145">
        <f aca="true" t="shared" si="181" ref="Z145:AE145">Z19+Z40+Z61+Z103</f>
        <v>0</v>
      </c>
      <c r="AA145">
        <f t="shared" si="181"/>
        <v>0</v>
      </c>
      <c r="AB145">
        <f t="shared" si="181"/>
        <v>0</v>
      </c>
      <c r="AC145">
        <f t="shared" si="181"/>
        <v>0</v>
      </c>
      <c r="AD145">
        <f t="shared" si="181"/>
        <v>0</v>
      </c>
      <c r="AE145">
        <f t="shared" si="181"/>
        <v>0</v>
      </c>
      <c r="AG145" s="4">
        <v>1998</v>
      </c>
      <c r="AH145">
        <f aca="true" t="shared" si="182" ref="AH145:AM145">AH19+AH40+AH61+AH103</f>
        <v>2</v>
      </c>
      <c r="AI145">
        <f t="shared" si="182"/>
        <v>3</v>
      </c>
      <c r="AJ145">
        <f t="shared" si="182"/>
        <v>1</v>
      </c>
      <c r="AK145">
        <f t="shared" si="182"/>
        <v>1</v>
      </c>
      <c r="AL145">
        <f t="shared" si="182"/>
        <v>2</v>
      </c>
      <c r="AM145">
        <f t="shared" si="182"/>
        <v>9</v>
      </c>
      <c r="AO145" s="4">
        <v>1998</v>
      </c>
      <c r="AP145">
        <f aca="true" t="shared" si="183" ref="AP145:AU145">AP19+AP40+AP61+AP103</f>
        <v>0</v>
      </c>
      <c r="AQ145">
        <f t="shared" si="183"/>
        <v>0</v>
      </c>
      <c r="AR145">
        <f t="shared" si="183"/>
        <v>0</v>
      </c>
      <c r="AS145">
        <f t="shared" si="183"/>
        <v>0</v>
      </c>
      <c r="AT145">
        <f t="shared" si="183"/>
        <v>0</v>
      </c>
      <c r="AU145">
        <f t="shared" si="183"/>
        <v>0</v>
      </c>
    </row>
    <row r="146" spans="1:47" ht="12.75">
      <c r="A146" s="4">
        <v>1999</v>
      </c>
      <c r="B146">
        <f aca="true" t="shared" si="184" ref="B146:G146">B20+B41+B62+B104</f>
        <v>243</v>
      </c>
      <c r="C146">
        <f t="shared" si="184"/>
        <v>283</v>
      </c>
      <c r="D146">
        <f t="shared" si="184"/>
        <v>190</v>
      </c>
      <c r="E146">
        <f t="shared" si="184"/>
        <v>106</v>
      </c>
      <c r="F146">
        <f t="shared" si="184"/>
        <v>269</v>
      </c>
      <c r="G146">
        <f t="shared" si="184"/>
        <v>1091</v>
      </c>
      <c r="I146" s="4">
        <v>1999</v>
      </c>
      <c r="J146">
        <f aca="true" t="shared" si="185" ref="J146:O146">J20+J41+J62+J104</f>
        <v>38</v>
      </c>
      <c r="K146">
        <f t="shared" si="185"/>
        <v>29</v>
      </c>
      <c r="L146">
        <f t="shared" si="185"/>
        <v>26</v>
      </c>
      <c r="M146">
        <f t="shared" si="185"/>
        <v>64</v>
      </c>
      <c r="N146">
        <f t="shared" si="185"/>
        <v>18</v>
      </c>
      <c r="O146">
        <f t="shared" si="185"/>
        <v>175</v>
      </c>
      <c r="Q146" s="4">
        <v>1999</v>
      </c>
      <c r="R146">
        <f aca="true" t="shared" si="186" ref="R146:W146">R20+R41+R62+R104</f>
        <v>0</v>
      </c>
      <c r="S146">
        <f t="shared" si="186"/>
        <v>0</v>
      </c>
      <c r="T146">
        <f t="shared" si="186"/>
        <v>0</v>
      </c>
      <c r="U146">
        <f t="shared" si="186"/>
        <v>0</v>
      </c>
      <c r="V146">
        <f t="shared" si="186"/>
        <v>0</v>
      </c>
      <c r="W146">
        <f t="shared" si="186"/>
        <v>0</v>
      </c>
      <c r="Y146" s="4">
        <v>1999</v>
      </c>
      <c r="Z146">
        <f aca="true" t="shared" si="187" ref="Z146:AE146">Z20+Z41+Z62+Z104</f>
        <v>0</v>
      </c>
      <c r="AA146">
        <f t="shared" si="187"/>
        <v>0</v>
      </c>
      <c r="AB146">
        <f t="shared" si="187"/>
        <v>0</v>
      </c>
      <c r="AC146">
        <f t="shared" si="187"/>
        <v>0</v>
      </c>
      <c r="AD146">
        <f t="shared" si="187"/>
        <v>0</v>
      </c>
      <c r="AE146">
        <f t="shared" si="187"/>
        <v>0</v>
      </c>
      <c r="AG146" s="4">
        <v>1999</v>
      </c>
      <c r="AH146">
        <f aca="true" t="shared" si="188" ref="AH146:AM146">AH20+AH41+AH62+AH104</f>
        <v>33</v>
      </c>
      <c r="AI146">
        <f t="shared" si="188"/>
        <v>12</v>
      </c>
      <c r="AJ146">
        <f t="shared" si="188"/>
        <v>8</v>
      </c>
      <c r="AK146">
        <f t="shared" si="188"/>
        <v>21</v>
      </c>
      <c r="AL146">
        <f t="shared" si="188"/>
        <v>8</v>
      </c>
      <c r="AM146">
        <f t="shared" si="188"/>
        <v>82</v>
      </c>
      <c r="AO146" s="4">
        <v>1999</v>
      </c>
      <c r="AP146">
        <f aca="true" t="shared" si="189" ref="AP146:AU146">AP20+AP41+AP62+AP104</f>
        <v>0</v>
      </c>
      <c r="AQ146">
        <f t="shared" si="189"/>
        <v>0</v>
      </c>
      <c r="AR146">
        <f t="shared" si="189"/>
        <v>0</v>
      </c>
      <c r="AS146">
        <f t="shared" si="189"/>
        <v>0</v>
      </c>
      <c r="AT146">
        <f t="shared" si="189"/>
        <v>0</v>
      </c>
      <c r="AU146">
        <f t="shared" si="189"/>
        <v>0</v>
      </c>
    </row>
    <row r="147" spans="1:47" ht="12.75">
      <c r="A147" s="4" t="s">
        <v>84</v>
      </c>
      <c r="B147" s="2">
        <f>SUM(B130:B146)</f>
        <v>2872</v>
      </c>
      <c r="C147" s="2">
        <f>SUM(C130:C146)</f>
        <v>3261</v>
      </c>
      <c r="D147" s="2">
        <f>SUM(D130:D146)</f>
        <v>2507</v>
      </c>
      <c r="E147" s="2">
        <f>SUM(E130:E146)</f>
        <v>1062</v>
      </c>
      <c r="F147" s="2">
        <f>SUM(F130:F146)</f>
        <v>1981</v>
      </c>
      <c r="G147">
        <f>SUM(B147:F147)</f>
        <v>11683</v>
      </c>
      <c r="I147" s="4" t="s">
        <v>84</v>
      </c>
      <c r="J147" s="2">
        <f>SUM(J130:J146)</f>
        <v>437</v>
      </c>
      <c r="K147" s="2">
        <f>SUM(K130:K146)</f>
        <v>524</v>
      </c>
      <c r="L147" s="2">
        <f>SUM(L130:L146)</f>
        <v>317</v>
      </c>
      <c r="M147" s="2">
        <f>SUM(M130:M146)</f>
        <v>469</v>
      </c>
      <c r="N147" s="2">
        <f>SUM(N130:N146)</f>
        <v>117</v>
      </c>
      <c r="O147">
        <f>SUM(J147:N147)</f>
        <v>1864</v>
      </c>
      <c r="Q147" s="4" t="s">
        <v>84</v>
      </c>
      <c r="R147" s="2">
        <f>SUM(R130:R146)</f>
        <v>7</v>
      </c>
      <c r="S147" s="2">
        <f>SUM(S130:S146)</f>
        <v>1</v>
      </c>
      <c r="T147" s="2">
        <f>SUM(T130:T146)</f>
        <v>3</v>
      </c>
      <c r="U147" s="2">
        <f>SUM(U130:U146)</f>
        <v>0</v>
      </c>
      <c r="V147" s="2">
        <f>SUM(V130:V146)</f>
        <v>1</v>
      </c>
      <c r="W147">
        <f>SUM(R147:V147)</f>
        <v>12</v>
      </c>
      <c r="Y147" s="4" t="s">
        <v>84</v>
      </c>
      <c r="Z147" s="2">
        <f>SUM(Z130:Z146)</f>
        <v>2</v>
      </c>
      <c r="AA147" s="2">
        <f>SUM(AA130:AA146)</f>
        <v>1</v>
      </c>
      <c r="AB147" s="2">
        <f>SUM(AB130:AB146)</f>
        <v>2</v>
      </c>
      <c r="AC147" s="2">
        <f>SUM(AC130:AC146)</f>
        <v>0</v>
      </c>
      <c r="AD147" s="2">
        <f>SUM(AD130:AD146)</f>
        <v>0</v>
      </c>
      <c r="AE147">
        <f>SUM(Z147:AD147)</f>
        <v>5</v>
      </c>
      <c r="AG147" s="4" t="s">
        <v>84</v>
      </c>
      <c r="AH147" s="2">
        <f>SUM(AH130:AH146)</f>
        <v>58</v>
      </c>
      <c r="AI147" s="2">
        <f>SUM(AI130:AI146)</f>
        <v>37</v>
      </c>
      <c r="AJ147" s="2">
        <f>SUM(AJ130:AJ146)</f>
        <v>20</v>
      </c>
      <c r="AK147" s="2">
        <f>SUM(AK130:AK146)</f>
        <v>30</v>
      </c>
      <c r="AL147" s="2">
        <f>SUM(AL130:AL146)</f>
        <v>14</v>
      </c>
      <c r="AM147">
        <f>SUM(AH147:AL147)</f>
        <v>159</v>
      </c>
      <c r="AO147" s="4" t="s">
        <v>84</v>
      </c>
      <c r="AP147" s="2">
        <f>SUM(AP130:AP146)</f>
        <v>0</v>
      </c>
      <c r="AQ147" s="2">
        <f>SUM(AQ130:AQ146)</f>
        <v>0</v>
      </c>
      <c r="AR147" s="2">
        <f>SUM(AR130:AR146)</f>
        <v>0</v>
      </c>
      <c r="AS147" s="2">
        <f>SUM(AS130:AS146)</f>
        <v>0</v>
      </c>
      <c r="AT147" s="2">
        <f>SUM(AT130:AT146)</f>
        <v>0</v>
      </c>
      <c r="AU147">
        <f>SUM(AP147:AT147)</f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21"/>
  <sheetViews>
    <sheetView workbookViewId="0" topLeftCell="A982">
      <selection activeCell="B997" sqref="B997:F1013"/>
    </sheetView>
  </sheetViews>
  <sheetFormatPr defaultColWidth="9.140625" defaultRowHeight="12.75"/>
  <sheetData>
    <row r="1" spans="1:19" ht="12.75">
      <c r="A1" s="2" t="s">
        <v>116</v>
      </c>
      <c r="B1" s="2"/>
      <c r="C1" s="2"/>
      <c r="D1" s="2"/>
      <c r="E1" s="2"/>
      <c r="F1" s="2"/>
      <c r="G1" s="2"/>
      <c r="H1" s="2"/>
      <c r="J1" s="2"/>
      <c r="Q1" s="2"/>
      <c r="R1" s="2"/>
      <c r="S1" s="2"/>
    </row>
    <row r="2" spans="1:19" ht="12.75">
      <c r="A2" s="2" t="s">
        <v>117</v>
      </c>
      <c r="B2" s="2"/>
      <c r="C2" s="2"/>
      <c r="D2" s="2"/>
      <c r="E2" s="2"/>
      <c r="F2" s="2"/>
      <c r="G2" s="2"/>
      <c r="H2" s="2"/>
      <c r="J2" s="2"/>
      <c r="Q2" s="2"/>
      <c r="R2" s="2"/>
      <c r="S2" s="2"/>
    </row>
    <row r="3" spans="1:19" ht="12.7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M3" s="2"/>
      <c r="Q3" s="2"/>
      <c r="R3" s="2"/>
      <c r="S3" s="2"/>
    </row>
    <row r="4" spans="1:19" ht="12.75">
      <c r="A4" s="2" t="s">
        <v>119</v>
      </c>
      <c r="B4" s="2"/>
      <c r="C4" s="2"/>
      <c r="D4" s="2"/>
      <c r="E4" s="2"/>
      <c r="F4" s="2"/>
      <c r="G4" s="2"/>
      <c r="H4" s="2"/>
      <c r="I4" s="2"/>
      <c r="J4" s="2"/>
      <c r="M4" s="2"/>
      <c r="N4" s="2"/>
      <c r="P4" s="2"/>
      <c r="Q4" s="2"/>
      <c r="R4" s="2"/>
      <c r="S4" s="2"/>
    </row>
    <row r="5" spans="1:19" ht="12.75">
      <c r="A5" s="2" t="s">
        <v>120</v>
      </c>
      <c r="B5" s="2"/>
      <c r="C5" s="2"/>
      <c r="D5" s="2"/>
      <c r="E5" s="2"/>
      <c r="F5" s="2"/>
      <c r="G5" s="2"/>
      <c r="H5" s="2"/>
      <c r="I5" s="2"/>
      <c r="J5" s="2"/>
      <c r="M5" s="2"/>
      <c r="N5" s="2"/>
      <c r="O5" s="2"/>
      <c r="P5" s="2"/>
      <c r="Q5" s="2"/>
      <c r="R5" s="2"/>
      <c r="S5" s="2"/>
    </row>
    <row r="6" spans="1:19" ht="12.75">
      <c r="A6" s="2" t="s">
        <v>120</v>
      </c>
      <c r="B6" s="2"/>
      <c r="C6" s="2"/>
      <c r="D6" s="2"/>
      <c r="E6" s="2"/>
      <c r="F6" s="2"/>
      <c r="G6" s="2"/>
      <c r="H6" s="2"/>
      <c r="I6" s="2"/>
      <c r="J6" s="2"/>
      <c r="L6" s="2"/>
      <c r="M6" s="2"/>
      <c r="O6" s="2"/>
      <c r="P6" s="2"/>
      <c r="Q6" s="2"/>
      <c r="R6" s="2"/>
      <c r="S6" s="2"/>
    </row>
    <row r="7" spans="1:19" ht="12.75">
      <c r="A7" s="2" t="s">
        <v>121</v>
      </c>
      <c r="B7" s="2"/>
      <c r="C7" s="2"/>
      <c r="D7" s="2"/>
      <c r="E7" s="2"/>
      <c r="F7" s="2"/>
      <c r="G7" s="2"/>
      <c r="H7" s="2"/>
      <c r="I7" s="2"/>
      <c r="J7" s="2"/>
      <c r="L7" s="2"/>
      <c r="M7" s="2"/>
      <c r="N7" s="2"/>
      <c r="O7" s="2"/>
      <c r="P7" s="2"/>
      <c r="Q7" s="2"/>
      <c r="R7" s="2"/>
      <c r="S7" s="2"/>
    </row>
    <row r="8" spans="1:19" ht="12.75">
      <c r="A8" s="2" t="s">
        <v>120</v>
      </c>
      <c r="B8" s="2"/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  <c r="P8" s="2"/>
      <c r="Q8" s="2"/>
      <c r="R8" s="2"/>
      <c r="S8" s="2"/>
    </row>
    <row r="9" spans="1:19" ht="12.75">
      <c r="A9" s="2" t="s">
        <v>120</v>
      </c>
      <c r="B9" s="2"/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</row>
    <row r="10" spans="1:19" ht="12.75">
      <c r="A10" s="2" t="s">
        <v>122</v>
      </c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 t="s">
        <v>122</v>
      </c>
      <c r="B11" s="2"/>
      <c r="C11" s="2"/>
      <c r="D11" s="2"/>
      <c r="E11" s="2"/>
      <c r="F11" s="2"/>
      <c r="G11" s="2"/>
      <c r="H11" s="2"/>
      <c r="I11" s="2"/>
      <c r="J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2" t="s">
        <v>123</v>
      </c>
      <c r="B12" s="2"/>
      <c r="C12" s="2"/>
      <c r="D12" s="2"/>
      <c r="E12" s="2"/>
      <c r="F12" s="2"/>
      <c r="G12" s="2"/>
      <c r="H12" s="2"/>
      <c r="I12" s="2"/>
      <c r="J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 t="s">
        <v>124</v>
      </c>
      <c r="B13" s="2"/>
      <c r="C13" s="2"/>
      <c r="D13" s="2"/>
      <c r="E13" s="2"/>
      <c r="F13" s="2"/>
      <c r="G13" s="2"/>
      <c r="H13" s="2"/>
      <c r="I13" s="2"/>
      <c r="J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 t="s">
        <v>125</v>
      </c>
      <c r="B15" s="2"/>
      <c r="C15" s="2"/>
      <c r="D15" s="2"/>
      <c r="E15" s="2"/>
      <c r="F15" s="2"/>
      <c r="G15" s="2"/>
      <c r="H15" s="2"/>
      <c r="I15" s="2"/>
      <c r="J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126</v>
      </c>
      <c r="B16" s="2"/>
      <c r="C16" s="2"/>
      <c r="D16" s="2"/>
      <c r="E16" s="2"/>
      <c r="F16" s="2"/>
      <c r="G16" s="2"/>
      <c r="H16" s="2"/>
      <c r="I16" s="2"/>
      <c r="J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" t="s">
        <v>127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6" ht="12.75">
      <c r="A18" t="s">
        <v>128</v>
      </c>
      <c r="C18" s="2"/>
      <c r="F18" s="2"/>
    </row>
    <row r="19" spans="1:6" ht="12.75">
      <c r="A19" t="s">
        <v>129</v>
      </c>
      <c r="B19" s="2"/>
      <c r="C19" s="2"/>
      <c r="D19" s="2"/>
      <c r="E19" s="2"/>
      <c r="F19" s="2"/>
    </row>
    <row r="20" spans="1:7" ht="12.75">
      <c r="A20">
        <v>1983</v>
      </c>
      <c r="B20" s="2">
        <v>68</v>
      </c>
      <c r="C20" s="2">
        <v>7</v>
      </c>
      <c r="D20" s="2">
        <v>75</v>
      </c>
      <c r="E20" s="2">
        <v>139</v>
      </c>
      <c r="F20" s="2">
        <v>21</v>
      </c>
      <c r="G20">
        <v>160</v>
      </c>
    </row>
    <row r="21" spans="1:7" ht="12.75">
      <c r="A21">
        <v>1984</v>
      </c>
      <c r="B21">
        <v>121</v>
      </c>
      <c r="C21">
        <v>20</v>
      </c>
      <c r="D21">
        <v>141</v>
      </c>
      <c r="E21">
        <v>227</v>
      </c>
      <c r="F21">
        <v>25</v>
      </c>
      <c r="G21">
        <v>252</v>
      </c>
    </row>
    <row r="22" spans="1:7" ht="12.75">
      <c r="A22">
        <v>1985</v>
      </c>
      <c r="B22">
        <v>154</v>
      </c>
      <c r="C22">
        <v>18</v>
      </c>
      <c r="D22">
        <v>172</v>
      </c>
      <c r="E22">
        <v>212</v>
      </c>
      <c r="F22">
        <v>32</v>
      </c>
      <c r="G22">
        <v>244</v>
      </c>
    </row>
    <row r="23" spans="1:7" ht="12.75">
      <c r="A23">
        <v>1986</v>
      </c>
      <c r="B23">
        <v>117</v>
      </c>
      <c r="C23">
        <v>13</v>
      </c>
      <c r="D23">
        <v>130</v>
      </c>
      <c r="E23">
        <v>131</v>
      </c>
      <c r="F23">
        <v>21</v>
      </c>
      <c r="G23">
        <v>152</v>
      </c>
    </row>
    <row r="24" spans="1:7" ht="12.75">
      <c r="A24">
        <v>1987</v>
      </c>
      <c r="B24">
        <v>148</v>
      </c>
      <c r="C24">
        <v>19</v>
      </c>
      <c r="D24">
        <v>167</v>
      </c>
      <c r="E24">
        <v>178</v>
      </c>
      <c r="F24">
        <v>29</v>
      </c>
      <c r="G24">
        <v>207</v>
      </c>
    </row>
    <row r="25" spans="1:7" ht="12.75">
      <c r="A25">
        <v>1988</v>
      </c>
      <c r="B25">
        <v>145</v>
      </c>
      <c r="C25">
        <v>18</v>
      </c>
      <c r="D25">
        <v>163</v>
      </c>
      <c r="E25">
        <v>149</v>
      </c>
      <c r="F25">
        <v>19</v>
      </c>
      <c r="G25">
        <v>168</v>
      </c>
    </row>
    <row r="26" spans="1:7" ht="12.75">
      <c r="A26">
        <v>1989</v>
      </c>
      <c r="B26">
        <v>178</v>
      </c>
      <c r="C26">
        <v>23</v>
      </c>
      <c r="D26">
        <v>201</v>
      </c>
      <c r="E26">
        <v>186</v>
      </c>
      <c r="F26">
        <v>27</v>
      </c>
      <c r="G26">
        <v>213</v>
      </c>
    </row>
    <row r="27" spans="1:7" ht="12.75">
      <c r="A27">
        <v>1990</v>
      </c>
      <c r="B27" s="2">
        <v>137</v>
      </c>
      <c r="C27" s="2">
        <v>20</v>
      </c>
      <c r="D27" s="2">
        <v>157</v>
      </c>
      <c r="E27">
        <v>153</v>
      </c>
      <c r="F27">
        <v>21</v>
      </c>
      <c r="G27" s="2">
        <v>174</v>
      </c>
    </row>
    <row r="28" spans="1:7" ht="12.75">
      <c r="A28">
        <v>1991</v>
      </c>
      <c r="B28" s="2">
        <v>110</v>
      </c>
      <c r="C28" s="2">
        <v>28</v>
      </c>
      <c r="D28" s="2">
        <v>138</v>
      </c>
      <c r="E28">
        <v>123</v>
      </c>
      <c r="F28">
        <v>22</v>
      </c>
      <c r="G28" s="2">
        <v>145</v>
      </c>
    </row>
    <row r="29" spans="1:7" ht="12.75">
      <c r="A29">
        <v>1992</v>
      </c>
      <c r="B29" s="2">
        <v>137</v>
      </c>
      <c r="C29" s="2">
        <v>28</v>
      </c>
      <c r="D29" s="2">
        <v>165</v>
      </c>
      <c r="E29">
        <v>155</v>
      </c>
      <c r="F29">
        <v>33</v>
      </c>
      <c r="G29" s="2">
        <v>188</v>
      </c>
    </row>
    <row r="30" spans="1:7" ht="12.75">
      <c r="A30">
        <v>1993</v>
      </c>
      <c r="B30" s="2">
        <v>195</v>
      </c>
      <c r="C30" s="2">
        <v>26</v>
      </c>
      <c r="D30" s="2">
        <v>221</v>
      </c>
      <c r="E30">
        <v>151</v>
      </c>
      <c r="F30">
        <v>23</v>
      </c>
      <c r="G30" s="2">
        <v>174</v>
      </c>
    </row>
    <row r="31" spans="1:7" ht="12.75">
      <c r="A31">
        <v>1994</v>
      </c>
      <c r="B31" s="2">
        <v>193</v>
      </c>
      <c r="C31" s="2">
        <v>25</v>
      </c>
      <c r="D31" s="2">
        <v>218</v>
      </c>
      <c r="E31">
        <v>168</v>
      </c>
      <c r="F31">
        <v>19</v>
      </c>
      <c r="G31" s="2">
        <v>187</v>
      </c>
    </row>
    <row r="32" spans="1:7" ht="12.75">
      <c r="A32">
        <v>1995</v>
      </c>
      <c r="B32" s="2">
        <v>292</v>
      </c>
      <c r="C32" s="2">
        <v>40</v>
      </c>
      <c r="D32" s="2">
        <v>332</v>
      </c>
      <c r="E32">
        <v>211</v>
      </c>
      <c r="F32">
        <v>48</v>
      </c>
      <c r="G32" s="2">
        <v>259</v>
      </c>
    </row>
    <row r="33" spans="1:7" ht="12.75">
      <c r="A33">
        <v>1996</v>
      </c>
      <c r="B33" s="2">
        <v>187</v>
      </c>
      <c r="C33" s="2">
        <v>22</v>
      </c>
      <c r="D33" s="2">
        <v>209</v>
      </c>
      <c r="E33">
        <v>170</v>
      </c>
      <c r="F33">
        <v>26</v>
      </c>
      <c r="G33" s="2">
        <v>196</v>
      </c>
    </row>
    <row r="34" spans="1:7" ht="12.75">
      <c r="A34">
        <v>1997</v>
      </c>
      <c r="B34" s="2">
        <v>126</v>
      </c>
      <c r="C34" s="2">
        <v>21</v>
      </c>
      <c r="D34" s="2">
        <v>147</v>
      </c>
      <c r="E34">
        <v>130</v>
      </c>
      <c r="F34">
        <v>17</v>
      </c>
      <c r="G34" s="2">
        <v>147</v>
      </c>
    </row>
    <row r="35" spans="1:7" ht="12.75">
      <c r="A35">
        <v>1998</v>
      </c>
      <c r="B35" s="2">
        <v>256</v>
      </c>
      <c r="C35" s="2">
        <v>58</v>
      </c>
      <c r="D35" s="2">
        <v>314</v>
      </c>
      <c r="E35">
        <v>261</v>
      </c>
      <c r="F35">
        <v>54</v>
      </c>
      <c r="G35" s="2">
        <v>315</v>
      </c>
    </row>
    <row r="36" spans="1:7" ht="12.75">
      <c r="A36">
        <v>1999</v>
      </c>
      <c r="B36" s="2">
        <v>231</v>
      </c>
      <c r="C36" s="2">
        <v>36</v>
      </c>
      <c r="D36" s="2">
        <v>267</v>
      </c>
      <c r="E36">
        <v>257</v>
      </c>
      <c r="F36">
        <v>27</v>
      </c>
      <c r="G36" s="2">
        <v>284</v>
      </c>
    </row>
    <row r="37" spans="1:7" ht="12.75">
      <c r="A37" t="s">
        <v>3</v>
      </c>
      <c r="B37" s="2" t="s">
        <v>108</v>
      </c>
      <c r="C37" s="2" t="s">
        <v>109</v>
      </c>
      <c r="D37" s="2" t="s">
        <v>109</v>
      </c>
      <c r="E37" t="s">
        <v>110</v>
      </c>
      <c r="F37" t="s">
        <v>109</v>
      </c>
      <c r="G37" s="2" t="s">
        <v>109</v>
      </c>
    </row>
    <row r="38" spans="2:7" ht="12.75">
      <c r="B38" s="2"/>
      <c r="C38" s="2"/>
      <c r="D38" s="2"/>
      <c r="G38" s="2"/>
    </row>
    <row r="39" spans="1:7" ht="12.75">
      <c r="A39" t="s">
        <v>3</v>
      </c>
      <c r="B39" s="2" t="s">
        <v>108</v>
      </c>
      <c r="C39" s="2" t="s">
        <v>109</v>
      </c>
      <c r="D39" s="2" t="s">
        <v>109</v>
      </c>
      <c r="E39" t="s">
        <v>110</v>
      </c>
      <c r="F39" t="s">
        <v>109</v>
      </c>
      <c r="G39" s="2" t="s">
        <v>109</v>
      </c>
    </row>
    <row r="40" spans="2:7" ht="12.75">
      <c r="B40" s="2"/>
      <c r="C40" s="2" t="s">
        <v>4</v>
      </c>
      <c r="D40" s="2" t="s">
        <v>5</v>
      </c>
      <c r="E40" s="2" t="s">
        <v>6</v>
      </c>
      <c r="F40" s="2" t="s">
        <v>7</v>
      </c>
      <c r="G40" s="2" t="s">
        <v>8</v>
      </c>
    </row>
    <row r="41" spans="2:7" ht="12.75">
      <c r="B41" s="2" t="s">
        <v>9</v>
      </c>
      <c r="C41" s="2" t="s">
        <v>10</v>
      </c>
      <c r="D41" s="2" t="s">
        <v>11</v>
      </c>
      <c r="E41" t="s">
        <v>3</v>
      </c>
      <c r="F41" t="s">
        <v>12</v>
      </c>
      <c r="G41" s="2" t="s">
        <v>109</v>
      </c>
    </row>
    <row r="42" spans="1:8" ht="12.75">
      <c r="A42" t="s">
        <v>96</v>
      </c>
      <c r="B42" s="2" t="s">
        <v>82</v>
      </c>
      <c r="C42" s="2" t="s">
        <v>83</v>
      </c>
      <c r="D42" s="2" t="s">
        <v>84</v>
      </c>
      <c r="E42" t="s">
        <v>82</v>
      </c>
      <c r="F42" t="s">
        <v>83</v>
      </c>
      <c r="G42" s="2" t="s">
        <v>84</v>
      </c>
      <c r="H42" s="2"/>
    </row>
    <row r="43" spans="1:8" ht="12.75">
      <c r="A43" t="s">
        <v>3</v>
      </c>
      <c r="B43" s="2" t="s">
        <v>108</v>
      </c>
      <c r="C43" s="2" t="s">
        <v>109</v>
      </c>
      <c r="D43" s="2" t="s">
        <v>109</v>
      </c>
      <c r="E43" t="s">
        <v>110</v>
      </c>
      <c r="F43" s="2" t="s">
        <v>109</v>
      </c>
      <c r="G43" s="2" t="s">
        <v>109</v>
      </c>
      <c r="H43" s="2"/>
    </row>
    <row r="44" spans="1:7" ht="12.75">
      <c r="A44">
        <v>1983</v>
      </c>
      <c r="B44">
        <v>113</v>
      </c>
      <c r="C44">
        <v>19</v>
      </c>
      <c r="D44">
        <v>132</v>
      </c>
      <c r="E44">
        <v>43</v>
      </c>
      <c r="F44">
        <v>3</v>
      </c>
      <c r="G44">
        <v>46</v>
      </c>
    </row>
    <row r="45" spans="1:7" ht="12.75">
      <c r="A45">
        <v>1984</v>
      </c>
      <c r="B45">
        <v>195</v>
      </c>
      <c r="C45">
        <v>23</v>
      </c>
      <c r="D45">
        <v>218</v>
      </c>
      <c r="E45">
        <v>67</v>
      </c>
      <c r="F45">
        <v>6</v>
      </c>
      <c r="G45">
        <v>73</v>
      </c>
    </row>
    <row r="46" spans="1:7" ht="12.75">
      <c r="A46">
        <v>1985</v>
      </c>
      <c r="B46">
        <v>173</v>
      </c>
      <c r="C46">
        <v>22</v>
      </c>
      <c r="D46">
        <v>195</v>
      </c>
      <c r="E46">
        <v>58</v>
      </c>
      <c r="F46">
        <v>11</v>
      </c>
      <c r="G46">
        <v>69</v>
      </c>
    </row>
    <row r="47" spans="1:7" ht="12.75">
      <c r="A47">
        <v>1986</v>
      </c>
      <c r="B47">
        <v>103</v>
      </c>
      <c r="C47">
        <v>20</v>
      </c>
      <c r="D47">
        <v>123</v>
      </c>
      <c r="E47">
        <v>50</v>
      </c>
      <c r="F47">
        <v>8</v>
      </c>
      <c r="G47">
        <v>58</v>
      </c>
    </row>
    <row r="48" spans="1:7" ht="12.75">
      <c r="A48">
        <v>1987</v>
      </c>
      <c r="B48">
        <v>126</v>
      </c>
      <c r="C48">
        <v>16</v>
      </c>
      <c r="D48">
        <v>142</v>
      </c>
      <c r="E48">
        <v>38</v>
      </c>
      <c r="F48">
        <v>8</v>
      </c>
      <c r="G48">
        <v>46</v>
      </c>
    </row>
    <row r="49" spans="1:7" ht="12.75">
      <c r="A49">
        <v>1988</v>
      </c>
      <c r="B49">
        <v>104</v>
      </c>
      <c r="C49">
        <v>13</v>
      </c>
      <c r="D49">
        <v>117</v>
      </c>
      <c r="E49">
        <v>62</v>
      </c>
      <c r="F49">
        <v>4</v>
      </c>
      <c r="G49">
        <v>66</v>
      </c>
    </row>
    <row r="50" spans="1:7" ht="12.75">
      <c r="A50">
        <v>1989</v>
      </c>
      <c r="B50">
        <v>136</v>
      </c>
      <c r="C50">
        <v>18</v>
      </c>
      <c r="D50">
        <v>154</v>
      </c>
      <c r="E50">
        <v>40</v>
      </c>
      <c r="F50">
        <v>10</v>
      </c>
      <c r="G50">
        <v>50</v>
      </c>
    </row>
    <row r="51" spans="1:7" ht="12.75">
      <c r="A51">
        <v>1990</v>
      </c>
      <c r="B51">
        <v>135</v>
      </c>
      <c r="C51">
        <v>10</v>
      </c>
      <c r="D51">
        <v>145</v>
      </c>
      <c r="E51">
        <v>37</v>
      </c>
      <c r="F51">
        <v>16</v>
      </c>
      <c r="G51">
        <v>53</v>
      </c>
    </row>
    <row r="52" spans="1:7" ht="12.75">
      <c r="A52">
        <v>1991</v>
      </c>
      <c r="B52">
        <v>119</v>
      </c>
      <c r="C52">
        <v>12</v>
      </c>
      <c r="D52">
        <v>131</v>
      </c>
      <c r="E52">
        <v>31</v>
      </c>
      <c r="F52">
        <v>17</v>
      </c>
      <c r="G52">
        <v>48</v>
      </c>
    </row>
    <row r="53" spans="1:7" ht="12.75">
      <c r="A53">
        <v>1992</v>
      </c>
      <c r="B53">
        <v>124</v>
      </c>
      <c r="C53">
        <v>15</v>
      </c>
      <c r="D53">
        <v>139</v>
      </c>
      <c r="E53">
        <v>58</v>
      </c>
      <c r="F53">
        <v>22</v>
      </c>
      <c r="G53" s="2">
        <v>80</v>
      </c>
    </row>
    <row r="54" spans="1:7" ht="12.75">
      <c r="A54">
        <v>1993</v>
      </c>
      <c r="B54">
        <v>156</v>
      </c>
      <c r="C54">
        <v>16</v>
      </c>
      <c r="D54">
        <v>172</v>
      </c>
      <c r="E54">
        <v>76</v>
      </c>
      <c r="F54">
        <v>17</v>
      </c>
      <c r="G54" s="2">
        <v>93</v>
      </c>
    </row>
    <row r="55" spans="1:7" ht="12.75">
      <c r="A55">
        <v>1994</v>
      </c>
      <c r="B55">
        <v>132</v>
      </c>
      <c r="C55" s="2">
        <v>17</v>
      </c>
      <c r="D55">
        <v>149</v>
      </c>
      <c r="E55">
        <v>51</v>
      </c>
      <c r="F55">
        <v>27</v>
      </c>
      <c r="G55" s="2">
        <v>78</v>
      </c>
    </row>
    <row r="56" spans="1:7" ht="12.75">
      <c r="A56">
        <v>1995</v>
      </c>
      <c r="B56">
        <v>155</v>
      </c>
      <c r="C56" s="2">
        <v>20</v>
      </c>
      <c r="D56" s="2">
        <v>175</v>
      </c>
      <c r="E56">
        <v>68</v>
      </c>
      <c r="F56">
        <v>57</v>
      </c>
      <c r="G56" s="2">
        <v>125</v>
      </c>
    </row>
    <row r="57" spans="1:7" ht="12.75">
      <c r="A57">
        <v>1996</v>
      </c>
      <c r="B57">
        <v>126</v>
      </c>
      <c r="C57">
        <v>13</v>
      </c>
      <c r="D57" s="2">
        <v>139</v>
      </c>
      <c r="E57">
        <v>70</v>
      </c>
      <c r="F57">
        <v>54</v>
      </c>
      <c r="G57" s="2">
        <v>124</v>
      </c>
    </row>
    <row r="58" spans="1:7" ht="12.75">
      <c r="A58">
        <v>1997</v>
      </c>
      <c r="B58">
        <v>115</v>
      </c>
      <c r="C58" s="2">
        <v>13</v>
      </c>
      <c r="D58" s="2">
        <v>128</v>
      </c>
      <c r="E58" s="2">
        <v>84</v>
      </c>
      <c r="F58">
        <v>46</v>
      </c>
      <c r="G58" s="2">
        <v>130</v>
      </c>
    </row>
    <row r="59" spans="1:7" ht="12.75">
      <c r="A59">
        <v>1998</v>
      </c>
      <c r="B59">
        <v>176</v>
      </c>
      <c r="C59" s="2">
        <v>18</v>
      </c>
      <c r="D59" s="2">
        <v>194</v>
      </c>
      <c r="E59" s="2">
        <v>119</v>
      </c>
      <c r="F59">
        <v>69</v>
      </c>
      <c r="G59" s="2">
        <v>188</v>
      </c>
    </row>
    <row r="60" spans="1:7" ht="12.75">
      <c r="A60">
        <v>1999</v>
      </c>
      <c r="B60" s="2">
        <v>169</v>
      </c>
      <c r="C60" s="2">
        <v>23</v>
      </c>
      <c r="D60" s="2">
        <v>192</v>
      </c>
      <c r="E60" s="2">
        <v>100</v>
      </c>
      <c r="F60">
        <v>62</v>
      </c>
      <c r="G60" s="2">
        <v>162</v>
      </c>
    </row>
    <row r="61" spans="1:7" ht="12.75">
      <c r="A61" t="s">
        <v>3</v>
      </c>
      <c r="B61" s="2" t="s">
        <v>108</v>
      </c>
      <c r="C61" s="2" t="s">
        <v>109</v>
      </c>
      <c r="D61" s="2" t="s">
        <v>109</v>
      </c>
      <c r="E61" s="2" t="s">
        <v>110</v>
      </c>
      <c r="F61" s="2" t="s">
        <v>109</v>
      </c>
      <c r="G61" s="2" t="s">
        <v>109</v>
      </c>
    </row>
    <row r="62" spans="2:7" ht="12.75">
      <c r="B62" s="2"/>
      <c r="C62" s="2"/>
      <c r="D62" s="2"/>
      <c r="E62" s="2"/>
      <c r="G62" s="2"/>
    </row>
    <row r="63" spans="1:8" ht="12.75">
      <c r="A63" t="s">
        <v>3</v>
      </c>
      <c r="B63" s="2" t="s">
        <v>108</v>
      </c>
      <c r="C63" s="2" t="s">
        <v>109</v>
      </c>
      <c r="D63" s="2" t="s">
        <v>109</v>
      </c>
      <c r="E63" s="2" t="s">
        <v>110</v>
      </c>
      <c r="F63" t="s">
        <v>109</v>
      </c>
      <c r="G63" s="2" t="s">
        <v>109</v>
      </c>
      <c r="H63" s="2"/>
    </row>
    <row r="64" spans="2:8" ht="12.75">
      <c r="B64" s="2"/>
      <c r="C64" s="2" t="s">
        <v>4</v>
      </c>
      <c r="D64" s="2" t="s">
        <v>5</v>
      </c>
      <c r="E64" s="2" t="s">
        <v>6</v>
      </c>
      <c r="F64" t="s">
        <v>7</v>
      </c>
      <c r="G64" s="2" t="s">
        <v>8</v>
      </c>
      <c r="H64" s="2"/>
    </row>
    <row r="65" spans="2:8" ht="12.75">
      <c r="B65" s="2" t="s">
        <v>3</v>
      </c>
      <c r="C65" s="2" t="e">
        <f>-Other,NK</f>
        <v>#NAME?</v>
      </c>
      <c r="D65" s="2" t="s">
        <v>108</v>
      </c>
      <c r="E65" s="2" t="s">
        <v>3</v>
      </c>
      <c r="F65" t="s">
        <v>13</v>
      </c>
      <c r="G65" s="2" t="s">
        <v>109</v>
      </c>
      <c r="H65" s="2"/>
    </row>
    <row r="66" spans="1:8" ht="12.75">
      <c r="A66" t="s">
        <v>96</v>
      </c>
      <c r="B66" s="2" t="s">
        <v>82</v>
      </c>
      <c r="C66" s="2" t="s">
        <v>83</v>
      </c>
      <c r="D66" s="2" t="s">
        <v>84</v>
      </c>
      <c r="E66" s="2" t="s">
        <v>82</v>
      </c>
      <c r="F66" s="2" t="s">
        <v>83</v>
      </c>
      <c r="G66" s="2" t="s">
        <v>84</v>
      </c>
      <c r="H66" s="2"/>
    </row>
    <row r="67" spans="1:8" ht="12.75">
      <c r="A67" t="s">
        <v>3</v>
      </c>
      <c r="B67" s="2" t="s">
        <v>108</v>
      </c>
      <c r="C67" s="2" t="s">
        <v>109</v>
      </c>
      <c r="D67" s="2" t="s">
        <v>109</v>
      </c>
      <c r="E67" s="2" t="s">
        <v>110</v>
      </c>
      <c r="F67" s="2" t="s">
        <v>109</v>
      </c>
      <c r="G67" s="2" t="s">
        <v>109</v>
      </c>
      <c r="H67" s="2"/>
    </row>
    <row r="68" spans="1:8" ht="12.75">
      <c r="A68">
        <v>1983</v>
      </c>
      <c r="B68" s="2">
        <v>34</v>
      </c>
      <c r="C68" s="2">
        <v>3</v>
      </c>
      <c r="D68" s="2">
        <v>37</v>
      </c>
      <c r="E68" s="2">
        <v>397</v>
      </c>
      <c r="F68" s="2">
        <v>53</v>
      </c>
      <c r="G68" s="2">
        <v>450</v>
      </c>
      <c r="H68" s="2"/>
    </row>
    <row r="69" spans="1:8" ht="12.75">
      <c r="A69">
        <v>1984</v>
      </c>
      <c r="B69" s="2">
        <v>63</v>
      </c>
      <c r="C69" s="2">
        <v>5</v>
      </c>
      <c r="D69" s="2">
        <v>68</v>
      </c>
      <c r="E69" s="2">
        <v>673</v>
      </c>
      <c r="F69" s="2">
        <v>79</v>
      </c>
      <c r="G69" s="2">
        <v>752</v>
      </c>
      <c r="H69" s="2"/>
    </row>
    <row r="70" spans="1:7" ht="12.75">
      <c r="A70">
        <v>1985</v>
      </c>
      <c r="B70" s="2">
        <v>77</v>
      </c>
      <c r="C70" s="2">
        <v>7</v>
      </c>
      <c r="D70" s="2">
        <v>84</v>
      </c>
      <c r="E70">
        <v>674</v>
      </c>
      <c r="F70">
        <v>90</v>
      </c>
      <c r="G70">
        <v>764</v>
      </c>
    </row>
    <row r="71" spans="1:7" ht="12.75">
      <c r="A71">
        <v>1986</v>
      </c>
      <c r="B71">
        <v>56</v>
      </c>
      <c r="C71">
        <v>7</v>
      </c>
      <c r="D71">
        <v>63</v>
      </c>
      <c r="E71">
        <v>457</v>
      </c>
      <c r="F71">
        <v>69</v>
      </c>
      <c r="G71">
        <v>526</v>
      </c>
    </row>
    <row r="72" spans="1:7" ht="12.75">
      <c r="A72">
        <v>1987</v>
      </c>
      <c r="B72">
        <v>61</v>
      </c>
      <c r="C72">
        <v>7</v>
      </c>
      <c r="D72">
        <v>68</v>
      </c>
      <c r="E72">
        <v>551</v>
      </c>
      <c r="F72">
        <v>79</v>
      </c>
      <c r="G72">
        <v>630</v>
      </c>
    </row>
    <row r="73" spans="1:7" ht="12.75">
      <c r="A73">
        <v>1988</v>
      </c>
      <c r="B73" s="2">
        <v>41</v>
      </c>
      <c r="C73" s="2">
        <v>3</v>
      </c>
      <c r="D73">
        <v>44</v>
      </c>
      <c r="E73">
        <v>501</v>
      </c>
      <c r="F73">
        <v>57</v>
      </c>
      <c r="G73">
        <v>558</v>
      </c>
    </row>
    <row r="74" spans="1:7" ht="12.75">
      <c r="A74">
        <v>1989</v>
      </c>
      <c r="B74">
        <v>65</v>
      </c>
      <c r="C74" s="2">
        <v>2</v>
      </c>
      <c r="D74">
        <v>67</v>
      </c>
      <c r="E74">
        <v>605</v>
      </c>
      <c r="F74">
        <v>80</v>
      </c>
      <c r="G74">
        <v>685</v>
      </c>
    </row>
    <row r="75" spans="1:7" ht="12.75">
      <c r="A75">
        <v>1990</v>
      </c>
      <c r="B75" s="2">
        <v>65</v>
      </c>
      <c r="C75" s="2">
        <v>3</v>
      </c>
      <c r="D75" s="2">
        <v>68</v>
      </c>
      <c r="E75">
        <v>527</v>
      </c>
      <c r="F75">
        <v>70</v>
      </c>
      <c r="G75">
        <v>597</v>
      </c>
    </row>
    <row r="76" spans="1:7" ht="12.75">
      <c r="A76">
        <v>1991</v>
      </c>
      <c r="B76" s="2">
        <v>63</v>
      </c>
      <c r="C76" s="2">
        <v>4</v>
      </c>
      <c r="D76" s="2">
        <v>67</v>
      </c>
      <c r="E76" s="2">
        <v>446</v>
      </c>
      <c r="F76">
        <v>83</v>
      </c>
      <c r="G76">
        <v>529</v>
      </c>
    </row>
    <row r="77" spans="1:7" ht="12.75">
      <c r="A77">
        <v>1992</v>
      </c>
      <c r="B77" s="2">
        <v>93</v>
      </c>
      <c r="C77" s="2">
        <v>4</v>
      </c>
      <c r="D77" s="2">
        <v>97</v>
      </c>
      <c r="E77" s="2">
        <v>567</v>
      </c>
      <c r="F77">
        <v>102</v>
      </c>
      <c r="G77">
        <v>669</v>
      </c>
    </row>
    <row r="78" spans="1:7" ht="12.75">
      <c r="A78">
        <v>1993</v>
      </c>
      <c r="B78" s="2">
        <v>111</v>
      </c>
      <c r="C78" s="2">
        <v>5</v>
      </c>
      <c r="D78" s="2">
        <v>116</v>
      </c>
      <c r="E78" s="2">
        <v>689</v>
      </c>
      <c r="F78">
        <v>87</v>
      </c>
      <c r="G78">
        <v>776</v>
      </c>
    </row>
    <row r="79" spans="1:7" ht="12.75">
      <c r="A79">
        <v>1994</v>
      </c>
      <c r="B79" s="2">
        <v>102</v>
      </c>
      <c r="C79" s="2">
        <v>2</v>
      </c>
      <c r="D79" s="2">
        <v>104</v>
      </c>
      <c r="E79" s="2">
        <v>646</v>
      </c>
      <c r="F79">
        <v>90</v>
      </c>
      <c r="G79">
        <v>736</v>
      </c>
    </row>
    <row r="80" spans="1:7" ht="12.75">
      <c r="A80">
        <v>1995</v>
      </c>
      <c r="B80" s="2">
        <v>163</v>
      </c>
      <c r="C80" s="2">
        <v>9</v>
      </c>
      <c r="D80" s="2">
        <v>172</v>
      </c>
      <c r="E80" s="2">
        <v>889</v>
      </c>
      <c r="F80" s="2">
        <v>174</v>
      </c>
      <c r="G80" s="2">
        <v>1063</v>
      </c>
    </row>
    <row r="81" spans="1:7" ht="12.75">
      <c r="A81">
        <v>1996</v>
      </c>
      <c r="B81" s="2">
        <v>177</v>
      </c>
      <c r="C81" s="2">
        <v>6</v>
      </c>
      <c r="D81" s="2">
        <v>183</v>
      </c>
      <c r="E81" s="2">
        <v>730</v>
      </c>
      <c r="F81" s="2">
        <v>121</v>
      </c>
      <c r="G81">
        <v>851</v>
      </c>
    </row>
    <row r="82" spans="1:7" ht="12.75">
      <c r="A82">
        <v>1997</v>
      </c>
      <c r="B82" s="2">
        <v>176</v>
      </c>
      <c r="C82" s="2">
        <v>12</v>
      </c>
      <c r="D82" s="2">
        <v>188</v>
      </c>
      <c r="E82" s="2">
        <v>631</v>
      </c>
      <c r="F82" s="2">
        <v>109</v>
      </c>
      <c r="G82">
        <v>740</v>
      </c>
    </row>
    <row r="83" spans="1:7" ht="12.75">
      <c r="A83">
        <v>1998</v>
      </c>
      <c r="B83" s="2">
        <v>256</v>
      </c>
      <c r="C83" s="2">
        <v>13</v>
      </c>
      <c r="D83" s="2">
        <v>269</v>
      </c>
      <c r="E83" s="2">
        <v>1068</v>
      </c>
      <c r="F83" s="2">
        <v>212</v>
      </c>
      <c r="G83" s="2">
        <v>1280</v>
      </c>
    </row>
    <row r="84" spans="1:7" ht="12.75">
      <c r="A84">
        <v>1999</v>
      </c>
      <c r="B84" s="2">
        <v>259</v>
      </c>
      <c r="C84" s="2">
        <v>16</v>
      </c>
      <c r="D84" s="2">
        <v>275</v>
      </c>
      <c r="E84" s="2">
        <v>1016</v>
      </c>
      <c r="F84" s="2">
        <v>164</v>
      </c>
      <c r="G84" s="2">
        <v>1180</v>
      </c>
    </row>
    <row r="85" spans="1:6" ht="12.75">
      <c r="A85" t="s">
        <v>125</v>
      </c>
      <c r="B85" s="2"/>
      <c r="C85" s="2"/>
      <c r="D85" s="2"/>
      <c r="E85" s="2"/>
      <c r="F85" s="2"/>
    </row>
    <row r="86" spans="1:6" ht="12.75">
      <c r="A86" t="s">
        <v>122</v>
      </c>
      <c r="B86" s="2"/>
      <c r="C86" s="2"/>
      <c r="D86" s="2"/>
      <c r="E86" s="2"/>
      <c r="F86" s="2"/>
    </row>
    <row r="87" spans="1:6" ht="12.75">
      <c r="A87" t="s">
        <v>122</v>
      </c>
      <c r="B87" s="2"/>
      <c r="C87" s="2"/>
      <c r="D87" s="2"/>
      <c r="E87" s="2"/>
      <c r="F87" s="2"/>
    </row>
    <row r="88" spans="1:6" ht="12.75">
      <c r="A88" t="s">
        <v>130</v>
      </c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1:6" ht="12.75">
      <c r="A90" t="s">
        <v>116</v>
      </c>
      <c r="B90" s="2"/>
      <c r="C90" s="2"/>
      <c r="D90" s="2"/>
      <c r="E90" s="2"/>
      <c r="F90" s="2"/>
    </row>
    <row r="91" spans="1:6" ht="12.75">
      <c r="A91" t="s">
        <v>131</v>
      </c>
      <c r="B91" s="2"/>
      <c r="C91" s="2"/>
      <c r="D91" s="2"/>
      <c r="E91" s="2"/>
      <c r="F91" s="2"/>
    </row>
    <row r="92" spans="1:4" ht="12.75">
      <c r="A92" t="s">
        <v>132</v>
      </c>
      <c r="C92" s="2"/>
      <c r="D92" s="2"/>
    </row>
    <row r="93" spans="1:4" ht="12.75">
      <c r="A93" t="s">
        <v>133</v>
      </c>
      <c r="C93" s="2"/>
      <c r="D93" s="2"/>
    </row>
    <row r="94" spans="1:7" ht="12.75">
      <c r="A94">
        <v>1983</v>
      </c>
      <c r="B94">
        <v>75</v>
      </c>
      <c r="C94" s="2">
        <v>161</v>
      </c>
      <c r="D94" s="2">
        <v>134</v>
      </c>
      <c r="E94">
        <v>47</v>
      </c>
      <c r="F94">
        <v>37</v>
      </c>
      <c r="G94">
        <v>454</v>
      </c>
    </row>
    <row r="95" spans="1:7" ht="12.75">
      <c r="A95">
        <v>1984</v>
      </c>
      <c r="B95">
        <v>141</v>
      </c>
      <c r="C95" s="2">
        <v>253</v>
      </c>
      <c r="D95" s="2">
        <v>219</v>
      </c>
      <c r="E95">
        <v>74</v>
      </c>
      <c r="F95">
        <v>69</v>
      </c>
      <c r="G95">
        <v>756</v>
      </c>
    </row>
    <row r="96" spans="1:7" ht="12.75">
      <c r="A96">
        <v>1985</v>
      </c>
      <c r="B96">
        <v>172</v>
      </c>
      <c r="C96" s="2">
        <v>244</v>
      </c>
      <c r="D96">
        <v>197</v>
      </c>
      <c r="E96">
        <v>69</v>
      </c>
      <c r="F96">
        <v>85</v>
      </c>
      <c r="G96">
        <v>767</v>
      </c>
    </row>
    <row r="97" spans="1:7" ht="12.75">
      <c r="A97">
        <v>1986</v>
      </c>
      <c r="B97">
        <v>131</v>
      </c>
      <c r="C97" s="2">
        <v>155</v>
      </c>
      <c r="D97">
        <v>124</v>
      </c>
      <c r="E97">
        <v>58</v>
      </c>
      <c r="F97">
        <v>63</v>
      </c>
      <c r="G97">
        <v>531</v>
      </c>
    </row>
    <row r="98" spans="1:7" ht="12.75">
      <c r="A98">
        <v>1987</v>
      </c>
      <c r="B98">
        <v>168</v>
      </c>
      <c r="C98">
        <v>210</v>
      </c>
      <c r="D98">
        <v>143</v>
      </c>
      <c r="E98">
        <v>46</v>
      </c>
      <c r="F98">
        <v>68</v>
      </c>
      <c r="G98">
        <v>635</v>
      </c>
    </row>
    <row r="99" spans="1:7" ht="12.75">
      <c r="A99">
        <v>1988</v>
      </c>
      <c r="B99">
        <v>165</v>
      </c>
      <c r="C99">
        <v>168</v>
      </c>
      <c r="D99">
        <v>117</v>
      </c>
      <c r="E99">
        <v>66</v>
      </c>
      <c r="F99">
        <v>44</v>
      </c>
      <c r="G99">
        <v>560</v>
      </c>
    </row>
    <row r="100" spans="1:7" ht="12.75">
      <c r="A100">
        <v>1989</v>
      </c>
      <c r="B100">
        <v>205</v>
      </c>
      <c r="C100" s="2">
        <v>214</v>
      </c>
      <c r="D100">
        <v>155</v>
      </c>
      <c r="E100">
        <v>50</v>
      </c>
      <c r="F100">
        <v>67</v>
      </c>
      <c r="G100">
        <v>691</v>
      </c>
    </row>
    <row r="101" spans="1:7" ht="12.75">
      <c r="A101">
        <v>1990</v>
      </c>
      <c r="B101">
        <v>160</v>
      </c>
      <c r="C101" s="2">
        <v>174</v>
      </c>
      <c r="D101" s="2">
        <v>146</v>
      </c>
      <c r="E101">
        <v>53</v>
      </c>
      <c r="F101">
        <v>68</v>
      </c>
      <c r="G101">
        <v>601</v>
      </c>
    </row>
    <row r="102" spans="1:7" ht="12.75">
      <c r="A102">
        <v>1991</v>
      </c>
      <c r="B102">
        <v>139</v>
      </c>
      <c r="C102" s="2">
        <v>148</v>
      </c>
      <c r="D102" s="2">
        <v>131</v>
      </c>
      <c r="E102">
        <v>48</v>
      </c>
      <c r="F102">
        <v>67</v>
      </c>
      <c r="G102">
        <v>533</v>
      </c>
    </row>
    <row r="103" spans="1:7" ht="12.75">
      <c r="A103">
        <v>1992</v>
      </c>
      <c r="B103">
        <v>166</v>
      </c>
      <c r="C103" s="2">
        <v>189</v>
      </c>
      <c r="D103" s="2">
        <v>141</v>
      </c>
      <c r="E103">
        <v>81</v>
      </c>
      <c r="F103">
        <v>97</v>
      </c>
      <c r="G103">
        <v>674</v>
      </c>
    </row>
    <row r="104" spans="1:7" ht="12.75">
      <c r="A104">
        <v>1993</v>
      </c>
      <c r="B104">
        <v>223</v>
      </c>
      <c r="C104" s="2">
        <v>177</v>
      </c>
      <c r="D104" s="2">
        <v>175</v>
      </c>
      <c r="E104">
        <v>93</v>
      </c>
      <c r="F104">
        <v>118</v>
      </c>
      <c r="G104">
        <v>786</v>
      </c>
    </row>
    <row r="105" spans="1:7" ht="12.75">
      <c r="A105">
        <v>1994</v>
      </c>
      <c r="B105">
        <v>220</v>
      </c>
      <c r="C105">
        <v>188</v>
      </c>
      <c r="D105" s="2">
        <v>152</v>
      </c>
      <c r="E105" s="2">
        <v>79</v>
      </c>
      <c r="F105">
        <v>107</v>
      </c>
      <c r="G105">
        <v>746</v>
      </c>
    </row>
    <row r="106" spans="1:7" ht="12.75">
      <c r="A106">
        <v>1995</v>
      </c>
      <c r="B106">
        <v>342</v>
      </c>
      <c r="C106">
        <v>260</v>
      </c>
      <c r="D106" s="2">
        <v>176</v>
      </c>
      <c r="E106" s="2">
        <v>127</v>
      </c>
      <c r="F106">
        <v>173</v>
      </c>
      <c r="G106" s="2">
        <v>1078</v>
      </c>
    </row>
    <row r="107" spans="1:7" ht="12.75">
      <c r="A107">
        <v>1996</v>
      </c>
      <c r="B107">
        <v>211</v>
      </c>
      <c r="C107" s="2">
        <v>202</v>
      </c>
      <c r="D107" s="2">
        <v>140</v>
      </c>
      <c r="E107" s="2">
        <v>125</v>
      </c>
      <c r="F107">
        <v>183</v>
      </c>
      <c r="G107">
        <v>861</v>
      </c>
    </row>
    <row r="108" spans="1:7" ht="12.75">
      <c r="A108">
        <v>1997</v>
      </c>
      <c r="B108">
        <v>150</v>
      </c>
      <c r="C108" s="2">
        <v>147</v>
      </c>
      <c r="D108" s="2">
        <v>128</v>
      </c>
      <c r="E108" s="2">
        <v>132</v>
      </c>
      <c r="F108">
        <v>188</v>
      </c>
      <c r="G108">
        <v>745</v>
      </c>
    </row>
    <row r="109" spans="1:7" ht="12.75">
      <c r="A109">
        <v>1998</v>
      </c>
      <c r="B109">
        <v>318</v>
      </c>
      <c r="C109" s="2">
        <v>318</v>
      </c>
      <c r="D109" s="2">
        <v>195</v>
      </c>
      <c r="E109" s="2">
        <v>190</v>
      </c>
      <c r="F109">
        <v>271</v>
      </c>
      <c r="G109" s="2">
        <v>1292</v>
      </c>
    </row>
    <row r="110" spans="1:7" ht="12.75">
      <c r="A110">
        <v>1999</v>
      </c>
      <c r="B110" s="2">
        <v>300</v>
      </c>
      <c r="C110" s="2">
        <v>294</v>
      </c>
      <c r="D110" s="2">
        <v>201</v>
      </c>
      <c r="E110" s="2">
        <v>181</v>
      </c>
      <c r="F110" s="2">
        <v>283</v>
      </c>
      <c r="G110" s="2">
        <v>1259</v>
      </c>
    </row>
    <row r="111" spans="1:7" ht="12.75">
      <c r="A111" t="s">
        <v>14</v>
      </c>
      <c r="B111" s="2" t="s">
        <v>109</v>
      </c>
      <c r="C111" s="2" t="s">
        <v>111</v>
      </c>
      <c r="D111" s="2" t="s">
        <v>111</v>
      </c>
      <c r="E111" s="2" t="s">
        <v>111</v>
      </c>
      <c r="F111" s="2" t="s">
        <v>111</v>
      </c>
      <c r="G111" t="s">
        <v>111</v>
      </c>
    </row>
    <row r="112" spans="1:6" ht="12.75">
      <c r="A112" t="s">
        <v>15</v>
      </c>
      <c r="B112" s="2" t="s">
        <v>16</v>
      </c>
      <c r="C112" s="2" t="s">
        <v>17</v>
      </c>
      <c r="D112" s="2" t="s">
        <v>17</v>
      </c>
      <c r="E112" s="2" t="s">
        <v>17</v>
      </c>
      <c r="F112" s="2" t="s">
        <v>18</v>
      </c>
    </row>
    <row r="113" spans="1:6" ht="12.75">
      <c r="A113" t="s">
        <v>15</v>
      </c>
      <c r="B113" t="s">
        <v>16</v>
      </c>
      <c r="C113" s="2" t="s">
        <v>17</v>
      </c>
      <c r="D113" s="2" t="s">
        <v>17</v>
      </c>
      <c r="E113" s="2" t="s">
        <v>17</v>
      </c>
      <c r="F113" t="s">
        <v>18</v>
      </c>
    </row>
    <row r="114" spans="1:7" ht="12.75">
      <c r="A114" t="s">
        <v>19</v>
      </c>
      <c r="B114" t="s">
        <v>20</v>
      </c>
      <c r="C114" s="2" t="s">
        <v>21</v>
      </c>
      <c r="D114" s="2" t="s">
        <v>22</v>
      </c>
      <c r="E114" s="2" t="s">
        <v>23</v>
      </c>
      <c r="F114" t="s">
        <v>24</v>
      </c>
      <c r="G114" t="s">
        <v>25</v>
      </c>
    </row>
    <row r="115" spans="3:5" ht="12.75">
      <c r="C115" s="2"/>
      <c r="D115" s="2"/>
      <c r="E115" s="2"/>
    </row>
    <row r="116" spans="1:7" ht="12.75">
      <c r="A116" t="s">
        <v>14</v>
      </c>
      <c r="B116" t="s">
        <v>109</v>
      </c>
      <c r="C116" s="2" t="s">
        <v>111</v>
      </c>
      <c r="D116" s="2" t="s">
        <v>111</v>
      </c>
      <c r="E116" s="2" t="s">
        <v>111</v>
      </c>
      <c r="F116" t="s">
        <v>111</v>
      </c>
      <c r="G116" t="s">
        <v>111</v>
      </c>
    </row>
    <row r="117" spans="2:6" ht="12.75">
      <c r="B117" s="2"/>
      <c r="C117" s="2" t="s">
        <v>26</v>
      </c>
      <c r="D117" s="2" t="s">
        <v>27</v>
      </c>
      <c r="E117" s="2" t="s">
        <v>28</v>
      </c>
      <c r="F117" s="2" t="s">
        <v>29</v>
      </c>
    </row>
    <row r="118" spans="1:7" ht="12.75">
      <c r="A118" t="s">
        <v>96</v>
      </c>
      <c r="B118" s="2" t="s">
        <v>71</v>
      </c>
      <c r="C118" s="2" t="s">
        <v>112</v>
      </c>
      <c r="D118" s="2" t="s">
        <v>113</v>
      </c>
      <c r="E118" s="2" t="s">
        <v>72</v>
      </c>
      <c r="F118" t="s">
        <v>114</v>
      </c>
      <c r="G118" t="s">
        <v>84</v>
      </c>
    </row>
    <row r="119" spans="1:7" ht="12.75">
      <c r="A119" t="s">
        <v>14</v>
      </c>
      <c r="B119" s="2" t="s">
        <v>109</v>
      </c>
      <c r="C119" s="2" t="s">
        <v>111</v>
      </c>
      <c r="D119" s="2" t="s">
        <v>111</v>
      </c>
      <c r="E119" s="2" t="s">
        <v>111</v>
      </c>
      <c r="F119" t="s">
        <v>111</v>
      </c>
      <c r="G119" t="s">
        <v>111</v>
      </c>
    </row>
    <row r="120" spans="1:7" ht="12.75">
      <c r="A120">
        <v>1983</v>
      </c>
      <c r="B120" s="2">
        <v>68</v>
      </c>
      <c r="C120" s="2">
        <v>139</v>
      </c>
      <c r="D120" s="2">
        <v>113</v>
      </c>
      <c r="E120" s="2">
        <v>43</v>
      </c>
      <c r="F120">
        <v>34</v>
      </c>
      <c r="G120">
        <v>397</v>
      </c>
    </row>
    <row r="121" spans="1:7" ht="12.75">
      <c r="A121">
        <v>1984</v>
      </c>
      <c r="B121" s="2">
        <v>121</v>
      </c>
      <c r="C121" s="2">
        <v>227</v>
      </c>
      <c r="D121" s="2">
        <v>195</v>
      </c>
      <c r="E121" s="2">
        <v>67</v>
      </c>
      <c r="F121">
        <v>63</v>
      </c>
      <c r="G121">
        <v>673</v>
      </c>
    </row>
    <row r="122" spans="1:7" ht="12.75">
      <c r="A122">
        <v>1985</v>
      </c>
      <c r="B122">
        <v>154</v>
      </c>
      <c r="C122" s="2">
        <v>212</v>
      </c>
      <c r="D122">
        <v>173</v>
      </c>
      <c r="E122" s="2">
        <v>58</v>
      </c>
      <c r="F122">
        <v>77</v>
      </c>
      <c r="G122">
        <v>674</v>
      </c>
    </row>
    <row r="123" spans="1:7" ht="12.75">
      <c r="A123">
        <v>1986</v>
      </c>
      <c r="B123">
        <v>117</v>
      </c>
      <c r="C123" s="2">
        <v>131</v>
      </c>
      <c r="D123">
        <v>103</v>
      </c>
      <c r="E123" s="2">
        <v>50</v>
      </c>
      <c r="F123">
        <v>56</v>
      </c>
      <c r="G123">
        <v>457</v>
      </c>
    </row>
    <row r="124" spans="1:7" ht="12.75">
      <c r="A124">
        <v>1987</v>
      </c>
      <c r="B124">
        <v>148</v>
      </c>
      <c r="C124">
        <v>178</v>
      </c>
      <c r="D124">
        <v>126</v>
      </c>
      <c r="E124">
        <v>38</v>
      </c>
      <c r="F124">
        <v>61</v>
      </c>
      <c r="G124">
        <v>551</v>
      </c>
    </row>
    <row r="125" spans="1:7" ht="12.75">
      <c r="A125">
        <v>1988</v>
      </c>
      <c r="B125">
        <v>145</v>
      </c>
      <c r="C125">
        <v>149</v>
      </c>
      <c r="D125">
        <v>104</v>
      </c>
      <c r="E125">
        <v>62</v>
      </c>
      <c r="F125">
        <v>41</v>
      </c>
      <c r="G125">
        <v>501</v>
      </c>
    </row>
    <row r="126" spans="1:7" ht="12.75">
      <c r="A126">
        <v>1989</v>
      </c>
      <c r="B126">
        <v>178</v>
      </c>
      <c r="C126">
        <v>186</v>
      </c>
      <c r="D126">
        <v>136</v>
      </c>
      <c r="E126">
        <v>40</v>
      </c>
      <c r="F126">
        <v>65</v>
      </c>
      <c r="G126">
        <v>605</v>
      </c>
    </row>
    <row r="127" spans="1:7" ht="12.75">
      <c r="A127">
        <v>1990</v>
      </c>
      <c r="B127" s="2">
        <v>137</v>
      </c>
      <c r="C127" s="2">
        <v>153</v>
      </c>
      <c r="D127" s="2">
        <v>135</v>
      </c>
      <c r="E127">
        <v>37</v>
      </c>
      <c r="F127">
        <v>65</v>
      </c>
      <c r="G127">
        <v>527</v>
      </c>
    </row>
    <row r="128" spans="1:7" ht="12.75">
      <c r="A128">
        <v>1991</v>
      </c>
      <c r="B128">
        <v>110</v>
      </c>
      <c r="C128" s="2">
        <v>123</v>
      </c>
      <c r="D128" s="2">
        <v>119</v>
      </c>
      <c r="E128">
        <v>31</v>
      </c>
      <c r="F128">
        <v>63</v>
      </c>
      <c r="G128">
        <v>446</v>
      </c>
    </row>
    <row r="129" spans="1:7" ht="12.75">
      <c r="A129">
        <v>1992</v>
      </c>
      <c r="B129" s="2">
        <v>137</v>
      </c>
      <c r="C129" s="2">
        <v>155</v>
      </c>
      <c r="D129" s="2">
        <v>124</v>
      </c>
      <c r="E129">
        <v>58</v>
      </c>
      <c r="F129">
        <v>93</v>
      </c>
      <c r="G129">
        <v>567</v>
      </c>
    </row>
    <row r="130" spans="1:7" ht="12.75">
      <c r="A130">
        <v>1993</v>
      </c>
      <c r="B130">
        <v>195</v>
      </c>
      <c r="C130" s="2">
        <v>151</v>
      </c>
      <c r="D130" s="2">
        <v>156</v>
      </c>
      <c r="E130">
        <v>76</v>
      </c>
      <c r="F130">
        <v>111</v>
      </c>
      <c r="G130">
        <v>689</v>
      </c>
    </row>
    <row r="131" spans="1:7" ht="12.75">
      <c r="A131">
        <v>1994</v>
      </c>
      <c r="B131" s="2">
        <v>193</v>
      </c>
      <c r="C131" s="2">
        <v>168</v>
      </c>
      <c r="D131" s="2">
        <v>132</v>
      </c>
      <c r="E131" s="2">
        <v>51</v>
      </c>
      <c r="F131" s="2">
        <v>102</v>
      </c>
      <c r="G131">
        <v>646</v>
      </c>
    </row>
    <row r="132" spans="1:7" ht="12.75">
      <c r="A132">
        <v>1995</v>
      </c>
      <c r="B132" s="2">
        <v>292</v>
      </c>
      <c r="C132" s="2">
        <v>211</v>
      </c>
      <c r="D132" s="2">
        <v>155</v>
      </c>
      <c r="E132" s="2">
        <v>68</v>
      </c>
      <c r="F132" s="2">
        <v>163</v>
      </c>
      <c r="G132">
        <v>889</v>
      </c>
    </row>
    <row r="133" spans="1:7" ht="12.75">
      <c r="A133">
        <v>1996</v>
      </c>
      <c r="B133" s="2">
        <v>187</v>
      </c>
      <c r="C133" s="2">
        <v>170</v>
      </c>
      <c r="D133" s="2">
        <v>126</v>
      </c>
      <c r="E133" s="2">
        <v>70</v>
      </c>
      <c r="F133">
        <v>177</v>
      </c>
      <c r="G133">
        <v>730</v>
      </c>
    </row>
    <row r="134" spans="1:7" ht="12.75">
      <c r="A134">
        <v>1997</v>
      </c>
      <c r="B134" s="2">
        <v>126</v>
      </c>
      <c r="C134" s="2">
        <v>130</v>
      </c>
      <c r="D134" s="2">
        <v>115</v>
      </c>
      <c r="E134" s="2">
        <v>84</v>
      </c>
      <c r="F134">
        <v>176</v>
      </c>
      <c r="G134">
        <v>631</v>
      </c>
    </row>
    <row r="135" spans="1:7" ht="12.75">
      <c r="A135">
        <v>1998</v>
      </c>
      <c r="B135" s="2">
        <v>256</v>
      </c>
      <c r="C135" s="2">
        <v>261</v>
      </c>
      <c r="D135" s="2">
        <v>176</v>
      </c>
      <c r="E135" s="2">
        <v>119</v>
      </c>
      <c r="F135">
        <v>256</v>
      </c>
      <c r="G135" s="2">
        <v>1068</v>
      </c>
    </row>
    <row r="136" spans="1:7" ht="12.75">
      <c r="A136">
        <v>1999</v>
      </c>
      <c r="B136" s="2">
        <v>231</v>
      </c>
      <c r="C136" s="2">
        <v>257</v>
      </c>
      <c r="D136" s="2">
        <v>169</v>
      </c>
      <c r="E136" s="2">
        <v>100</v>
      </c>
      <c r="F136">
        <v>259</v>
      </c>
      <c r="G136" s="2">
        <v>1016</v>
      </c>
    </row>
    <row r="137" spans="1:7" ht="12.75">
      <c r="A137" t="s">
        <v>14</v>
      </c>
      <c r="B137" s="2" t="s">
        <v>109</v>
      </c>
      <c r="C137" s="2" t="s">
        <v>111</v>
      </c>
      <c r="D137" s="2" t="s">
        <v>111</v>
      </c>
      <c r="E137" s="2" t="s">
        <v>111</v>
      </c>
      <c r="F137" t="s">
        <v>111</v>
      </c>
      <c r="G137" t="s">
        <v>111</v>
      </c>
    </row>
    <row r="138" spans="1:6" ht="12.75">
      <c r="A138" t="s">
        <v>15</v>
      </c>
      <c r="B138" s="2" t="s">
        <v>16</v>
      </c>
      <c r="C138" s="2" t="s">
        <v>17</v>
      </c>
      <c r="D138" s="2" t="s">
        <v>17</v>
      </c>
      <c r="E138" s="2" t="s">
        <v>17</v>
      </c>
      <c r="F138" s="2" t="s">
        <v>18</v>
      </c>
    </row>
    <row r="139" spans="1:6" ht="12.75">
      <c r="A139" t="s">
        <v>15</v>
      </c>
      <c r="B139" s="2" t="s">
        <v>16</v>
      </c>
      <c r="C139" s="2" t="s">
        <v>17</v>
      </c>
      <c r="D139" s="2" t="s">
        <v>17</v>
      </c>
      <c r="E139" s="2" t="s">
        <v>17</v>
      </c>
      <c r="F139" s="2" t="s">
        <v>18</v>
      </c>
    </row>
    <row r="140" spans="1:7" ht="12.75">
      <c r="A140" t="s">
        <v>19</v>
      </c>
      <c r="B140" s="2" t="s">
        <v>20</v>
      </c>
      <c r="C140" s="2" t="s">
        <v>21</v>
      </c>
      <c r="D140" s="2" t="s">
        <v>22</v>
      </c>
      <c r="E140" s="2" t="s">
        <v>30</v>
      </c>
      <c r="F140" s="2" t="s">
        <v>24</v>
      </c>
      <c r="G140" t="s">
        <v>25</v>
      </c>
    </row>
    <row r="141" spans="2:6" ht="12.75">
      <c r="B141" s="2"/>
      <c r="C141" s="2"/>
      <c r="D141" s="2"/>
      <c r="E141" s="2"/>
      <c r="F141" s="2"/>
    </row>
    <row r="142" spans="1:7" ht="12.75">
      <c r="A142" t="s">
        <v>14</v>
      </c>
      <c r="B142" s="2" t="s">
        <v>109</v>
      </c>
      <c r="C142" s="2" t="s">
        <v>111</v>
      </c>
      <c r="D142" s="2" t="s">
        <v>111</v>
      </c>
      <c r="E142" s="2" t="s">
        <v>111</v>
      </c>
      <c r="F142" s="2" t="s">
        <v>111</v>
      </c>
      <c r="G142" t="s">
        <v>111</v>
      </c>
    </row>
    <row r="143" spans="2:6" ht="12.75">
      <c r="B143" s="2"/>
      <c r="C143" s="2" t="s">
        <v>26</v>
      </c>
      <c r="D143" s="2" t="s">
        <v>27</v>
      </c>
      <c r="E143" s="2" t="s">
        <v>28</v>
      </c>
      <c r="F143" s="2" t="s">
        <v>29</v>
      </c>
    </row>
    <row r="144" spans="1:7" ht="12.75">
      <c r="A144" t="s">
        <v>96</v>
      </c>
      <c r="B144" s="2" t="s">
        <v>71</v>
      </c>
      <c r="C144" s="2" t="s">
        <v>112</v>
      </c>
      <c r="D144" s="2" t="s">
        <v>113</v>
      </c>
      <c r="E144" t="s">
        <v>72</v>
      </c>
      <c r="F144" t="s">
        <v>114</v>
      </c>
      <c r="G144" t="s">
        <v>84</v>
      </c>
    </row>
    <row r="145" spans="1:7" ht="12.75">
      <c r="A145" t="s">
        <v>14</v>
      </c>
      <c r="B145" s="2" t="s">
        <v>109</v>
      </c>
      <c r="C145" s="2" t="s">
        <v>111</v>
      </c>
      <c r="D145" s="2" t="s">
        <v>111</v>
      </c>
      <c r="E145" t="s">
        <v>111</v>
      </c>
      <c r="F145" t="s">
        <v>111</v>
      </c>
      <c r="G145" t="s">
        <v>111</v>
      </c>
    </row>
    <row r="146" spans="1:7" ht="12.75">
      <c r="A146">
        <v>1983</v>
      </c>
      <c r="B146" s="2">
        <v>7</v>
      </c>
      <c r="C146" s="2">
        <v>21</v>
      </c>
      <c r="D146" s="2">
        <v>19</v>
      </c>
      <c r="E146">
        <v>3</v>
      </c>
      <c r="F146">
        <v>3</v>
      </c>
      <c r="G146">
        <v>53</v>
      </c>
    </row>
    <row r="147" spans="1:7" ht="12.75">
      <c r="A147">
        <v>1984</v>
      </c>
      <c r="B147" s="2">
        <v>20</v>
      </c>
      <c r="C147" s="2">
        <v>25</v>
      </c>
      <c r="D147" s="2">
        <v>23</v>
      </c>
      <c r="E147">
        <v>6</v>
      </c>
      <c r="F147">
        <v>5</v>
      </c>
      <c r="G147">
        <v>79</v>
      </c>
    </row>
    <row r="148" spans="1:7" ht="12.75">
      <c r="A148">
        <v>1985</v>
      </c>
      <c r="B148">
        <v>18</v>
      </c>
      <c r="C148">
        <v>32</v>
      </c>
      <c r="D148">
        <v>22</v>
      </c>
      <c r="E148">
        <v>11</v>
      </c>
      <c r="F148">
        <v>7</v>
      </c>
      <c r="G148">
        <v>90</v>
      </c>
    </row>
    <row r="149" spans="1:7" ht="12.75">
      <c r="A149">
        <v>1986</v>
      </c>
      <c r="B149">
        <v>13</v>
      </c>
      <c r="C149">
        <v>21</v>
      </c>
      <c r="D149">
        <v>20</v>
      </c>
      <c r="E149">
        <v>8</v>
      </c>
      <c r="F149">
        <v>7</v>
      </c>
      <c r="G149">
        <v>69</v>
      </c>
    </row>
    <row r="150" spans="1:7" ht="12.75">
      <c r="A150">
        <v>1987</v>
      </c>
      <c r="B150">
        <v>19</v>
      </c>
      <c r="C150">
        <v>29</v>
      </c>
      <c r="D150">
        <v>16</v>
      </c>
      <c r="E150">
        <v>8</v>
      </c>
      <c r="F150">
        <v>7</v>
      </c>
      <c r="G150">
        <v>79</v>
      </c>
    </row>
    <row r="151" spans="1:7" ht="12.75">
      <c r="A151">
        <v>1988</v>
      </c>
      <c r="B151">
        <v>18</v>
      </c>
      <c r="C151">
        <v>19</v>
      </c>
      <c r="D151">
        <v>13</v>
      </c>
      <c r="E151">
        <v>4</v>
      </c>
      <c r="F151">
        <v>3</v>
      </c>
      <c r="G151">
        <v>57</v>
      </c>
    </row>
    <row r="152" spans="1:7" ht="12.75">
      <c r="A152">
        <v>1989</v>
      </c>
      <c r="B152">
        <v>23</v>
      </c>
      <c r="C152">
        <v>27</v>
      </c>
      <c r="D152">
        <v>18</v>
      </c>
      <c r="E152">
        <v>10</v>
      </c>
      <c r="F152">
        <v>2</v>
      </c>
      <c r="G152">
        <v>80</v>
      </c>
    </row>
    <row r="153" spans="1:7" ht="12.75">
      <c r="A153">
        <v>1990</v>
      </c>
      <c r="B153">
        <v>20</v>
      </c>
      <c r="C153">
        <v>21</v>
      </c>
      <c r="D153">
        <v>10</v>
      </c>
      <c r="E153">
        <v>16</v>
      </c>
      <c r="F153">
        <v>3</v>
      </c>
      <c r="G153">
        <v>70</v>
      </c>
    </row>
    <row r="154" spans="1:7" ht="12.75">
      <c r="A154">
        <v>1991</v>
      </c>
      <c r="B154">
        <v>28</v>
      </c>
      <c r="C154">
        <v>22</v>
      </c>
      <c r="D154">
        <v>12</v>
      </c>
      <c r="E154">
        <v>17</v>
      </c>
      <c r="F154">
        <v>4</v>
      </c>
      <c r="G154">
        <v>83</v>
      </c>
    </row>
    <row r="155" spans="1:7" ht="12.75">
      <c r="A155">
        <v>1992</v>
      </c>
      <c r="B155">
        <v>28</v>
      </c>
      <c r="C155">
        <v>33</v>
      </c>
      <c r="D155">
        <v>15</v>
      </c>
      <c r="E155">
        <v>22</v>
      </c>
      <c r="F155">
        <v>4</v>
      </c>
      <c r="G155">
        <v>102</v>
      </c>
    </row>
    <row r="156" spans="1:7" ht="12.75">
      <c r="A156">
        <v>1993</v>
      </c>
      <c r="B156">
        <v>26</v>
      </c>
      <c r="C156">
        <v>23</v>
      </c>
      <c r="D156">
        <v>16</v>
      </c>
      <c r="E156">
        <v>17</v>
      </c>
      <c r="F156">
        <v>5</v>
      </c>
      <c r="G156">
        <v>87</v>
      </c>
    </row>
    <row r="157" spans="1:7" ht="12.75">
      <c r="A157">
        <v>1994</v>
      </c>
      <c r="B157">
        <v>25</v>
      </c>
      <c r="C157">
        <v>19</v>
      </c>
      <c r="D157">
        <v>17</v>
      </c>
      <c r="E157">
        <v>27</v>
      </c>
      <c r="F157">
        <v>2</v>
      </c>
      <c r="G157">
        <v>90</v>
      </c>
    </row>
    <row r="158" spans="1:7" ht="12.75">
      <c r="A158">
        <v>1995</v>
      </c>
      <c r="B158">
        <v>40</v>
      </c>
      <c r="C158">
        <v>48</v>
      </c>
      <c r="D158">
        <v>20</v>
      </c>
      <c r="E158">
        <v>57</v>
      </c>
      <c r="F158">
        <v>9</v>
      </c>
      <c r="G158">
        <v>174</v>
      </c>
    </row>
    <row r="159" spans="1:7" ht="12.75">
      <c r="A159">
        <v>1996</v>
      </c>
      <c r="B159">
        <v>22</v>
      </c>
      <c r="C159">
        <v>26</v>
      </c>
      <c r="D159">
        <v>13</v>
      </c>
      <c r="E159">
        <v>54</v>
      </c>
      <c r="F159">
        <v>6</v>
      </c>
      <c r="G159">
        <v>121</v>
      </c>
    </row>
    <row r="160" spans="1:7" ht="12.75">
      <c r="A160">
        <v>1997</v>
      </c>
      <c r="B160">
        <v>21</v>
      </c>
      <c r="C160">
        <v>17</v>
      </c>
      <c r="D160">
        <v>13</v>
      </c>
      <c r="E160">
        <v>46</v>
      </c>
      <c r="F160">
        <v>12</v>
      </c>
      <c r="G160">
        <v>109</v>
      </c>
    </row>
    <row r="161" spans="1:7" ht="12.75">
      <c r="A161">
        <v>1998</v>
      </c>
      <c r="B161">
        <v>58</v>
      </c>
      <c r="C161">
        <v>54</v>
      </c>
      <c r="D161">
        <v>18</v>
      </c>
      <c r="E161">
        <v>69</v>
      </c>
      <c r="F161">
        <v>13</v>
      </c>
      <c r="G161">
        <v>212</v>
      </c>
    </row>
    <row r="162" spans="1:7" ht="12.75">
      <c r="A162">
        <v>1999</v>
      </c>
      <c r="B162">
        <v>36</v>
      </c>
      <c r="C162">
        <v>27</v>
      </c>
      <c r="D162">
        <v>23</v>
      </c>
      <c r="E162">
        <v>62</v>
      </c>
      <c r="F162">
        <v>16</v>
      </c>
      <c r="G162">
        <v>164</v>
      </c>
    </row>
    <row r="163" ht="12.75">
      <c r="A163" t="s">
        <v>116</v>
      </c>
    </row>
    <row r="164" ht="12.75">
      <c r="A164" t="s">
        <v>122</v>
      </c>
    </row>
    <row r="165" ht="12.75">
      <c r="A165" t="s">
        <v>122</v>
      </c>
    </row>
    <row r="166" ht="12.75">
      <c r="A166" t="s">
        <v>134</v>
      </c>
    </row>
    <row r="168" ht="12.75">
      <c r="A168" t="s">
        <v>135</v>
      </c>
    </row>
    <row r="169" ht="12.75">
      <c r="A169" t="s">
        <v>136</v>
      </c>
    </row>
    <row r="170" ht="12.75">
      <c r="A170" t="s">
        <v>137</v>
      </c>
    </row>
    <row r="171" ht="12.75">
      <c r="A171" t="s">
        <v>138</v>
      </c>
    </row>
    <row r="172" spans="1:6" ht="12.75">
      <c r="A172">
        <v>1983</v>
      </c>
      <c r="B172">
        <v>454</v>
      </c>
      <c r="C172">
        <v>13</v>
      </c>
      <c r="D172">
        <v>13</v>
      </c>
      <c r="E172">
        <v>1</v>
      </c>
      <c r="F172">
        <v>481</v>
      </c>
    </row>
    <row r="173" spans="1:6" ht="12.75">
      <c r="A173">
        <v>1984</v>
      </c>
      <c r="B173">
        <v>756</v>
      </c>
      <c r="C173">
        <v>15</v>
      </c>
      <c r="D173">
        <v>4</v>
      </c>
      <c r="E173">
        <v>1</v>
      </c>
      <c r="F173">
        <v>776</v>
      </c>
    </row>
    <row r="174" spans="1:6" ht="12.75">
      <c r="A174">
        <v>1985</v>
      </c>
      <c r="B174">
        <v>767</v>
      </c>
      <c r="C174">
        <v>13</v>
      </c>
      <c r="D174">
        <v>10</v>
      </c>
      <c r="F174">
        <v>790</v>
      </c>
    </row>
    <row r="175" spans="1:6" ht="12.75">
      <c r="A175">
        <v>1986</v>
      </c>
      <c r="B175">
        <v>531</v>
      </c>
      <c r="C175">
        <v>7</v>
      </c>
      <c r="D175">
        <v>10</v>
      </c>
      <c r="F175">
        <v>548</v>
      </c>
    </row>
    <row r="176" spans="1:6" ht="12.75">
      <c r="A176">
        <v>1987</v>
      </c>
      <c r="B176">
        <v>635</v>
      </c>
      <c r="C176">
        <v>3</v>
      </c>
      <c r="D176">
        <v>10</v>
      </c>
      <c r="F176">
        <v>648</v>
      </c>
    </row>
    <row r="177" spans="1:6" ht="12.75">
      <c r="A177">
        <v>1988</v>
      </c>
      <c r="B177">
        <v>560</v>
      </c>
      <c r="D177">
        <v>5</v>
      </c>
      <c r="E177">
        <v>3</v>
      </c>
      <c r="F177">
        <v>568</v>
      </c>
    </row>
    <row r="178" spans="1:6" ht="12.75">
      <c r="A178">
        <v>1989</v>
      </c>
      <c r="B178">
        <v>691</v>
      </c>
      <c r="C178">
        <v>1</v>
      </c>
      <c r="D178">
        <v>3</v>
      </c>
      <c r="E178">
        <v>1</v>
      </c>
      <c r="F178">
        <v>696</v>
      </c>
    </row>
    <row r="179" spans="1:6" ht="12.75">
      <c r="A179">
        <v>1990</v>
      </c>
      <c r="B179">
        <v>601</v>
      </c>
      <c r="C179">
        <v>6</v>
      </c>
      <c r="D179">
        <v>6</v>
      </c>
      <c r="E179">
        <v>1</v>
      </c>
      <c r="F179">
        <v>614</v>
      </c>
    </row>
    <row r="180" spans="1:6" ht="12.75">
      <c r="A180">
        <v>1991</v>
      </c>
      <c r="B180">
        <v>533</v>
      </c>
      <c r="C180">
        <v>11</v>
      </c>
      <c r="D180">
        <v>8</v>
      </c>
      <c r="E180">
        <v>1</v>
      </c>
      <c r="F180">
        <v>553</v>
      </c>
    </row>
    <row r="181" spans="1:6" ht="12.75">
      <c r="A181">
        <v>1992</v>
      </c>
      <c r="B181">
        <v>674</v>
      </c>
      <c r="C181">
        <v>18</v>
      </c>
      <c r="D181">
        <v>6</v>
      </c>
      <c r="F181">
        <v>698</v>
      </c>
    </row>
    <row r="182" spans="1:6" ht="12.75">
      <c r="A182">
        <v>1993</v>
      </c>
      <c r="B182">
        <v>786</v>
      </c>
      <c r="C182">
        <v>2</v>
      </c>
      <c r="D182">
        <v>3</v>
      </c>
      <c r="F182">
        <v>791</v>
      </c>
    </row>
    <row r="183" spans="1:6" ht="12.75">
      <c r="A183">
        <v>1994</v>
      </c>
      <c r="B183">
        <v>746</v>
      </c>
      <c r="C183">
        <v>67</v>
      </c>
      <c r="D183">
        <v>25</v>
      </c>
      <c r="E183">
        <v>1</v>
      </c>
      <c r="F183">
        <v>839</v>
      </c>
    </row>
    <row r="184" spans="1:6" ht="12.75">
      <c r="A184">
        <v>1995</v>
      </c>
      <c r="B184" s="2">
        <v>1078</v>
      </c>
      <c r="C184">
        <v>170</v>
      </c>
      <c r="D184">
        <v>18</v>
      </c>
      <c r="F184" s="2">
        <v>1266</v>
      </c>
    </row>
    <row r="185" spans="1:6" ht="12.75">
      <c r="A185">
        <v>1996</v>
      </c>
      <c r="B185">
        <v>861</v>
      </c>
      <c r="C185">
        <v>144</v>
      </c>
      <c r="D185">
        <v>13</v>
      </c>
      <c r="E185">
        <v>3</v>
      </c>
      <c r="F185" s="2">
        <v>1021</v>
      </c>
    </row>
    <row r="186" spans="1:6" ht="12.75">
      <c r="A186">
        <v>1997</v>
      </c>
      <c r="B186">
        <v>745</v>
      </c>
      <c r="C186">
        <v>72</v>
      </c>
      <c r="D186">
        <v>5</v>
      </c>
      <c r="E186">
        <v>1</v>
      </c>
      <c r="F186">
        <v>823</v>
      </c>
    </row>
    <row r="187" spans="1:6" ht="12.75">
      <c r="A187">
        <v>1998</v>
      </c>
      <c r="B187" s="2">
        <v>1292</v>
      </c>
      <c r="C187">
        <v>156</v>
      </c>
      <c r="D187">
        <v>20</v>
      </c>
      <c r="F187" s="2">
        <v>1468</v>
      </c>
    </row>
    <row r="188" spans="1:6" ht="12.75">
      <c r="A188">
        <v>1999</v>
      </c>
      <c r="B188" s="2">
        <v>1259</v>
      </c>
      <c r="C188">
        <v>79</v>
      </c>
      <c r="D188">
        <v>13</v>
      </c>
      <c r="E188">
        <v>2</v>
      </c>
      <c r="F188" s="2">
        <v>1353</v>
      </c>
    </row>
    <row r="189" ht="12.75">
      <c r="A189" t="s">
        <v>135</v>
      </c>
    </row>
    <row r="190" ht="12.75">
      <c r="A190" t="s">
        <v>122</v>
      </c>
    </row>
    <row r="191" ht="12.75">
      <c r="A191" t="s">
        <v>122</v>
      </c>
    </row>
    <row r="192" ht="12.75">
      <c r="A192" t="s">
        <v>139</v>
      </c>
    </row>
    <row r="194" ht="12.75">
      <c r="A194" t="s">
        <v>116</v>
      </c>
    </row>
    <row r="195" ht="12.75">
      <c r="A195" t="s">
        <v>140</v>
      </c>
    </row>
    <row r="196" ht="12.75">
      <c r="A196" t="s">
        <v>141</v>
      </c>
    </row>
    <row r="197" ht="12.75">
      <c r="A197" t="s">
        <v>133</v>
      </c>
    </row>
    <row r="198" spans="1:6" ht="12.75">
      <c r="A198">
        <v>1983</v>
      </c>
      <c r="B198">
        <v>419</v>
      </c>
      <c r="C198">
        <v>57</v>
      </c>
      <c r="D198">
        <v>2</v>
      </c>
      <c r="F198">
        <v>3</v>
      </c>
    </row>
    <row r="199" spans="1:7" ht="12.75">
      <c r="A199">
        <v>1984</v>
      </c>
      <c r="B199">
        <v>692</v>
      </c>
      <c r="C199">
        <v>80</v>
      </c>
      <c r="F199">
        <v>3</v>
      </c>
      <c r="G199">
        <v>1</v>
      </c>
    </row>
    <row r="200" spans="1:7" ht="12.75">
      <c r="A200">
        <v>1985</v>
      </c>
      <c r="B200">
        <v>697</v>
      </c>
      <c r="C200">
        <v>90</v>
      </c>
      <c r="F200">
        <v>2</v>
      </c>
      <c r="G200">
        <v>1</v>
      </c>
    </row>
    <row r="201" spans="1:7" ht="12.75">
      <c r="A201">
        <v>1986</v>
      </c>
      <c r="B201">
        <v>474</v>
      </c>
      <c r="C201">
        <v>69</v>
      </c>
      <c r="F201">
        <v>3</v>
      </c>
      <c r="G201">
        <v>2</v>
      </c>
    </row>
    <row r="202" spans="1:6" ht="12.75">
      <c r="A202">
        <v>1987</v>
      </c>
      <c r="B202">
        <v>563</v>
      </c>
      <c r="C202">
        <v>80</v>
      </c>
      <c r="D202">
        <v>1</v>
      </c>
      <c r="E202">
        <v>1</v>
      </c>
      <c r="F202">
        <v>3</v>
      </c>
    </row>
    <row r="203" spans="1:6" ht="12.75">
      <c r="A203">
        <v>1988</v>
      </c>
      <c r="B203">
        <v>508</v>
      </c>
      <c r="C203">
        <v>58</v>
      </c>
      <c r="F203">
        <v>2</v>
      </c>
    </row>
    <row r="204" spans="1:7" ht="12.75">
      <c r="A204">
        <v>1989</v>
      </c>
      <c r="B204">
        <v>609</v>
      </c>
      <c r="C204">
        <v>80</v>
      </c>
      <c r="D204">
        <v>1</v>
      </c>
      <c r="F204">
        <v>4</v>
      </c>
      <c r="G204">
        <v>2</v>
      </c>
    </row>
    <row r="205" spans="1:7" ht="12.75">
      <c r="A205">
        <v>1990</v>
      </c>
      <c r="B205">
        <v>538</v>
      </c>
      <c r="C205">
        <v>71</v>
      </c>
      <c r="F205">
        <v>3</v>
      </c>
      <c r="G205">
        <v>2</v>
      </c>
    </row>
    <row r="206" spans="1:7" ht="12.75">
      <c r="A206">
        <v>1991</v>
      </c>
      <c r="B206">
        <v>464</v>
      </c>
      <c r="C206">
        <v>85</v>
      </c>
      <c r="F206">
        <v>3</v>
      </c>
      <c r="G206">
        <v>1</v>
      </c>
    </row>
    <row r="207" spans="1:7" ht="12.75">
      <c r="A207">
        <v>1992</v>
      </c>
      <c r="B207">
        <v>584</v>
      </c>
      <c r="C207">
        <v>109</v>
      </c>
      <c r="E207">
        <v>1</v>
      </c>
      <c r="F207">
        <v>3</v>
      </c>
      <c r="G207">
        <v>1</v>
      </c>
    </row>
    <row r="208" spans="1:6" ht="12.75">
      <c r="A208">
        <v>1993</v>
      </c>
      <c r="B208">
        <v>693</v>
      </c>
      <c r="C208">
        <v>88</v>
      </c>
      <c r="E208">
        <v>1</v>
      </c>
      <c r="F208">
        <v>9</v>
      </c>
    </row>
    <row r="209" spans="1:7" ht="12.75">
      <c r="A209">
        <v>1994</v>
      </c>
      <c r="B209">
        <v>721</v>
      </c>
      <c r="C209">
        <v>107</v>
      </c>
      <c r="D209">
        <v>2</v>
      </c>
      <c r="E209">
        <v>1</v>
      </c>
      <c r="F209">
        <v>4</v>
      </c>
      <c r="G209">
        <v>4</v>
      </c>
    </row>
    <row r="210" spans="1:7" ht="12.75">
      <c r="A210">
        <v>1995</v>
      </c>
      <c r="B210" s="2">
        <v>1039</v>
      </c>
      <c r="C210">
        <v>210</v>
      </c>
      <c r="D210">
        <v>4</v>
      </c>
      <c r="F210">
        <v>11</v>
      </c>
      <c r="G210">
        <v>2</v>
      </c>
    </row>
    <row r="211" spans="1:6" ht="12.75">
      <c r="A211">
        <v>1996</v>
      </c>
      <c r="B211">
        <v>849</v>
      </c>
      <c r="C211">
        <v>159</v>
      </c>
      <c r="D211">
        <v>1</v>
      </c>
      <c r="E211">
        <v>1</v>
      </c>
      <c r="F211">
        <v>11</v>
      </c>
    </row>
    <row r="212" spans="1:6" ht="12.75">
      <c r="A212">
        <v>1997</v>
      </c>
      <c r="B212">
        <v>689</v>
      </c>
      <c r="C212">
        <v>129</v>
      </c>
      <c r="F212">
        <v>5</v>
      </c>
    </row>
    <row r="213" spans="1:7" ht="12.75">
      <c r="A213">
        <v>1998</v>
      </c>
      <c r="B213" s="2">
        <v>1212</v>
      </c>
      <c r="C213">
        <v>244</v>
      </c>
      <c r="D213">
        <v>1</v>
      </c>
      <c r="F213">
        <v>9</v>
      </c>
      <c r="G213">
        <v>2</v>
      </c>
    </row>
    <row r="214" spans="1:7" ht="12.75">
      <c r="A214">
        <v>1999</v>
      </c>
      <c r="B214" s="2">
        <v>1095</v>
      </c>
      <c r="C214">
        <v>175</v>
      </c>
      <c r="F214">
        <v>82</v>
      </c>
      <c r="G214">
        <v>1</v>
      </c>
    </row>
    <row r="215" spans="1:7" ht="12.75">
      <c r="A215" t="s">
        <v>32</v>
      </c>
      <c r="B215" t="s">
        <v>108</v>
      </c>
      <c r="C215" t="s">
        <v>111</v>
      </c>
      <c r="D215" t="s">
        <v>111</v>
      </c>
      <c r="E215" t="s">
        <v>111</v>
      </c>
      <c r="F215" t="s">
        <v>111</v>
      </c>
      <c r="G215" t="s">
        <v>111</v>
      </c>
    </row>
    <row r="216" spans="1:6" ht="12.75">
      <c r="A216" t="s">
        <v>18</v>
      </c>
      <c r="B216" t="s">
        <v>33</v>
      </c>
      <c r="C216" t="s">
        <v>17</v>
      </c>
      <c r="D216" t="s">
        <v>17</v>
      </c>
      <c r="E216" t="s">
        <v>17</v>
      </c>
      <c r="F216" t="s">
        <v>18</v>
      </c>
    </row>
    <row r="217" spans="1:6" ht="12.75">
      <c r="A217" t="s">
        <v>18</v>
      </c>
      <c r="B217" t="s">
        <v>33</v>
      </c>
      <c r="C217" t="s">
        <v>17</v>
      </c>
      <c r="D217" t="s">
        <v>17</v>
      </c>
      <c r="E217" t="s">
        <v>17</v>
      </c>
      <c r="F217" t="s">
        <v>18</v>
      </c>
    </row>
    <row r="218" spans="1:7" ht="12.75">
      <c r="A218" t="s">
        <v>34</v>
      </c>
      <c r="B218" t="s">
        <v>35</v>
      </c>
      <c r="C218" t="s">
        <v>36</v>
      </c>
      <c r="D218" t="s">
        <v>37</v>
      </c>
      <c r="E218" t="s">
        <v>38</v>
      </c>
      <c r="F218" t="s">
        <v>39</v>
      </c>
      <c r="G218" t="s">
        <v>40</v>
      </c>
    </row>
    <row r="220" spans="1:7" ht="12.75">
      <c r="A220" t="s">
        <v>32</v>
      </c>
      <c r="B220" t="s">
        <v>108</v>
      </c>
      <c r="C220" t="s">
        <v>111</v>
      </c>
      <c r="D220" t="s">
        <v>111</v>
      </c>
      <c r="E220" t="s">
        <v>111</v>
      </c>
      <c r="F220" t="s">
        <v>111</v>
      </c>
      <c r="G220" t="s">
        <v>111</v>
      </c>
    </row>
    <row r="221" spans="4:5" ht="12.75">
      <c r="D221" t="s">
        <v>115</v>
      </c>
      <c r="E221" t="s">
        <v>41</v>
      </c>
    </row>
    <row r="222" spans="1:7" ht="12.75">
      <c r="A222" t="s">
        <v>96</v>
      </c>
      <c r="B222" t="s">
        <v>82</v>
      </c>
      <c r="C222" t="s">
        <v>83</v>
      </c>
      <c r="D222" t="s">
        <v>42</v>
      </c>
      <c r="E222" t="s">
        <v>43</v>
      </c>
      <c r="F222" t="s">
        <v>97</v>
      </c>
      <c r="G222" t="s">
        <v>44</v>
      </c>
    </row>
    <row r="223" spans="1:7" ht="12.75">
      <c r="A223" t="s">
        <v>32</v>
      </c>
      <c r="B223" t="s">
        <v>108</v>
      </c>
      <c r="C223" t="s">
        <v>111</v>
      </c>
      <c r="D223" t="s">
        <v>111</v>
      </c>
      <c r="E223" t="s">
        <v>111</v>
      </c>
      <c r="F223" t="s">
        <v>111</v>
      </c>
      <c r="G223" t="s">
        <v>111</v>
      </c>
    </row>
    <row r="224" spans="1:6" ht="12.75">
      <c r="A224">
        <v>1983</v>
      </c>
      <c r="B224">
        <v>397</v>
      </c>
      <c r="C224">
        <v>53</v>
      </c>
      <c r="D224">
        <v>1</v>
      </c>
      <c r="F224">
        <v>3</v>
      </c>
    </row>
    <row r="225" spans="1:7" ht="12.75">
      <c r="A225">
        <v>1984</v>
      </c>
      <c r="B225">
        <v>673</v>
      </c>
      <c r="C225">
        <v>79</v>
      </c>
      <c r="F225">
        <v>3</v>
      </c>
      <c r="G225">
        <v>1</v>
      </c>
    </row>
    <row r="226" spans="1:7" ht="12.75">
      <c r="A226">
        <v>1985</v>
      </c>
      <c r="B226">
        <v>674</v>
      </c>
      <c r="C226">
        <v>90</v>
      </c>
      <c r="F226">
        <v>2</v>
      </c>
      <c r="G226">
        <v>1</v>
      </c>
    </row>
    <row r="227" spans="1:7" ht="12.75">
      <c r="A227">
        <v>1986</v>
      </c>
      <c r="B227">
        <v>457</v>
      </c>
      <c r="C227">
        <v>69</v>
      </c>
      <c r="F227">
        <v>3</v>
      </c>
      <c r="G227">
        <v>2</v>
      </c>
    </row>
    <row r="228" spans="1:6" ht="12.75">
      <c r="A228">
        <v>1987</v>
      </c>
      <c r="B228">
        <v>551</v>
      </c>
      <c r="C228">
        <v>79</v>
      </c>
      <c r="D228">
        <v>1</v>
      </c>
      <c r="E228">
        <v>1</v>
      </c>
      <c r="F228">
        <v>3</v>
      </c>
    </row>
    <row r="229" spans="1:6" ht="12.75">
      <c r="A229">
        <v>1988</v>
      </c>
      <c r="B229">
        <v>501</v>
      </c>
      <c r="C229">
        <v>57</v>
      </c>
      <c r="F229">
        <v>2</v>
      </c>
    </row>
    <row r="230" spans="1:7" ht="12.75">
      <c r="A230">
        <v>1989</v>
      </c>
      <c r="B230">
        <v>605</v>
      </c>
      <c r="C230">
        <v>80</v>
      </c>
      <c r="D230">
        <v>1</v>
      </c>
      <c r="F230">
        <v>4</v>
      </c>
      <c r="G230">
        <v>1</v>
      </c>
    </row>
    <row r="231" spans="1:7" ht="12.75">
      <c r="A231">
        <v>1990</v>
      </c>
      <c r="B231">
        <v>527</v>
      </c>
      <c r="C231">
        <v>70</v>
      </c>
      <c r="F231">
        <v>3</v>
      </c>
      <c r="G231">
        <v>1</v>
      </c>
    </row>
    <row r="232" spans="1:7" ht="12.75">
      <c r="A232">
        <v>1991</v>
      </c>
      <c r="B232">
        <v>446</v>
      </c>
      <c r="C232">
        <v>83</v>
      </c>
      <c r="F232">
        <v>3</v>
      </c>
      <c r="G232">
        <v>1</v>
      </c>
    </row>
    <row r="233" spans="1:7" ht="12.75">
      <c r="A233">
        <v>1992</v>
      </c>
      <c r="B233">
        <v>567</v>
      </c>
      <c r="C233">
        <v>102</v>
      </c>
      <c r="E233">
        <v>1</v>
      </c>
      <c r="F233">
        <v>3</v>
      </c>
      <c r="G233">
        <v>1</v>
      </c>
    </row>
    <row r="234" spans="1:6" ht="12.75">
      <c r="A234">
        <v>1993</v>
      </c>
      <c r="B234">
        <v>689</v>
      </c>
      <c r="C234">
        <v>87</v>
      </c>
      <c r="E234">
        <v>1</v>
      </c>
      <c r="F234">
        <v>9</v>
      </c>
    </row>
    <row r="235" spans="1:7" ht="12.75">
      <c r="A235">
        <v>1994</v>
      </c>
      <c r="B235">
        <v>646</v>
      </c>
      <c r="C235">
        <v>90</v>
      </c>
      <c r="D235">
        <v>1</v>
      </c>
      <c r="E235">
        <v>1</v>
      </c>
      <c r="F235">
        <v>4</v>
      </c>
      <c r="G235">
        <v>4</v>
      </c>
    </row>
    <row r="236" spans="1:7" ht="12.75">
      <c r="A236">
        <v>1995</v>
      </c>
      <c r="B236">
        <v>889</v>
      </c>
      <c r="C236">
        <v>174</v>
      </c>
      <c r="D236">
        <v>4</v>
      </c>
      <c r="F236">
        <v>10</v>
      </c>
      <c r="G236">
        <v>1</v>
      </c>
    </row>
    <row r="237" spans="1:6" ht="12.75">
      <c r="A237">
        <v>1996</v>
      </c>
      <c r="B237">
        <v>730</v>
      </c>
      <c r="C237">
        <v>121</v>
      </c>
      <c r="E237">
        <v>1</v>
      </c>
      <c r="F237">
        <v>9</v>
      </c>
    </row>
    <row r="238" spans="1:6" ht="12.75">
      <c r="A238">
        <v>1997</v>
      </c>
      <c r="B238">
        <v>631</v>
      </c>
      <c r="C238">
        <v>109</v>
      </c>
      <c r="F238">
        <v>5</v>
      </c>
    </row>
    <row r="239" spans="1:7" ht="12.75">
      <c r="A239">
        <v>1998</v>
      </c>
      <c r="B239" s="2">
        <v>1068</v>
      </c>
      <c r="C239">
        <v>212</v>
      </c>
      <c r="D239">
        <v>1</v>
      </c>
      <c r="F239">
        <v>9</v>
      </c>
      <c r="G239">
        <v>2</v>
      </c>
    </row>
    <row r="240" spans="1:7" ht="12.75">
      <c r="A240">
        <v>1999</v>
      </c>
      <c r="B240" s="2">
        <v>1016</v>
      </c>
      <c r="C240">
        <v>164</v>
      </c>
      <c r="F240">
        <v>78</v>
      </c>
      <c r="G240">
        <v>1</v>
      </c>
    </row>
    <row r="241" ht="12.75">
      <c r="A241" t="s">
        <v>116</v>
      </c>
    </row>
    <row r="242" ht="12.75">
      <c r="A242" t="s">
        <v>122</v>
      </c>
    </row>
    <row r="243" ht="12.75">
      <c r="A243" t="s">
        <v>122</v>
      </c>
    </row>
    <row r="244" ht="12.75">
      <c r="A244" t="s">
        <v>142</v>
      </c>
    </row>
    <row r="245" ht="12.75">
      <c r="A245" t="s">
        <v>143</v>
      </c>
    </row>
    <row r="247" ht="12.75">
      <c r="A247" t="s">
        <v>135</v>
      </c>
    </row>
    <row r="248" ht="12.75">
      <c r="A248" t="s">
        <v>144</v>
      </c>
    </row>
    <row r="249" ht="12.75">
      <c r="A249" t="s">
        <v>145</v>
      </c>
    </row>
    <row r="250" ht="12.75">
      <c r="A250" t="s">
        <v>138</v>
      </c>
    </row>
    <row r="251" spans="1:4" ht="12.75">
      <c r="A251">
        <v>1983</v>
      </c>
      <c r="B251">
        <v>21</v>
      </c>
      <c r="C251">
        <v>4</v>
      </c>
      <c r="D251">
        <v>1</v>
      </c>
    </row>
    <row r="252" spans="1:3" ht="12.75">
      <c r="A252">
        <v>1984</v>
      </c>
      <c r="B252">
        <v>18</v>
      </c>
      <c r="C252">
        <v>1</v>
      </c>
    </row>
    <row r="253" spans="1:2" ht="12.75">
      <c r="A253">
        <v>1985</v>
      </c>
      <c r="B253">
        <v>23</v>
      </c>
    </row>
    <row r="254" spans="1:2" ht="12.75">
      <c r="A254">
        <v>1986</v>
      </c>
      <c r="B254">
        <v>17</v>
      </c>
    </row>
    <row r="255" spans="1:3" ht="12.75">
      <c r="A255">
        <v>1987</v>
      </c>
      <c r="B255">
        <v>12</v>
      </c>
      <c r="C255">
        <v>1</v>
      </c>
    </row>
    <row r="256" spans="1:2" ht="12.75">
      <c r="A256">
        <v>1988</v>
      </c>
      <c r="B256">
        <v>5</v>
      </c>
    </row>
    <row r="257" spans="1:2" ht="12.75">
      <c r="A257">
        <v>1989</v>
      </c>
      <c r="B257">
        <v>4</v>
      </c>
    </row>
    <row r="258" spans="1:3" ht="12.75">
      <c r="A258">
        <v>1990</v>
      </c>
      <c r="B258">
        <v>11</v>
      </c>
      <c r="C258">
        <v>1</v>
      </c>
    </row>
    <row r="259" spans="1:3" ht="12.75">
      <c r="A259">
        <v>1991</v>
      </c>
      <c r="B259">
        <v>17</v>
      </c>
      <c r="C259">
        <v>2</v>
      </c>
    </row>
    <row r="260" spans="1:3" ht="12.75">
      <c r="A260">
        <v>1992</v>
      </c>
      <c r="B260">
        <v>17</v>
      </c>
      <c r="C260">
        <v>7</v>
      </c>
    </row>
    <row r="261" spans="1:3" ht="12.75">
      <c r="A261">
        <v>1993</v>
      </c>
      <c r="B261">
        <v>4</v>
      </c>
      <c r="C261">
        <v>1</v>
      </c>
    </row>
    <row r="262" spans="1:3" ht="12.75">
      <c r="A262">
        <v>1994</v>
      </c>
      <c r="B262">
        <v>75</v>
      </c>
      <c r="C262">
        <v>17</v>
      </c>
    </row>
    <row r="263" spans="1:6" ht="12.75">
      <c r="A263">
        <v>1995</v>
      </c>
      <c r="B263">
        <v>150</v>
      </c>
      <c r="C263">
        <v>36</v>
      </c>
      <c r="E263">
        <v>1</v>
      </c>
      <c r="F263">
        <v>1</v>
      </c>
    </row>
    <row r="264" spans="1:5" ht="12.75">
      <c r="A264">
        <v>1996</v>
      </c>
      <c r="B264">
        <v>117</v>
      </c>
      <c r="C264">
        <v>38</v>
      </c>
      <c r="E264">
        <v>2</v>
      </c>
    </row>
    <row r="265" spans="1:3" ht="12.75">
      <c r="A265">
        <v>1997</v>
      </c>
      <c r="B265">
        <v>57</v>
      </c>
      <c r="C265">
        <v>20</v>
      </c>
    </row>
    <row r="266" spans="1:3" ht="12.75">
      <c r="A266">
        <v>1998</v>
      </c>
      <c r="B266">
        <v>144</v>
      </c>
      <c r="C266">
        <v>32</v>
      </c>
    </row>
    <row r="267" spans="1:5" ht="12.75">
      <c r="A267">
        <v>1999</v>
      </c>
      <c r="B267">
        <v>78</v>
      </c>
      <c r="C267">
        <v>11</v>
      </c>
      <c r="E267">
        <v>3</v>
      </c>
    </row>
    <row r="268" ht="12.75">
      <c r="A268" t="s">
        <v>135</v>
      </c>
    </row>
    <row r="269" ht="12.75">
      <c r="A269" t="s">
        <v>122</v>
      </c>
    </row>
    <row r="270" ht="12.75">
      <c r="A270" t="s">
        <v>122</v>
      </c>
    </row>
    <row r="271" ht="12.75">
      <c r="A271" t="s">
        <v>146</v>
      </c>
    </row>
    <row r="273" ht="12.75">
      <c r="A273" t="s">
        <v>135</v>
      </c>
    </row>
    <row r="274" ht="12.75">
      <c r="A274" t="s">
        <v>144</v>
      </c>
    </row>
    <row r="275" ht="12.75">
      <c r="A275" t="s">
        <v>145</v>
      </c>
    </row>
    <row r="276" ht="12.75">
      <c r="A276" t="s">
        <v>138</v>
      </c>
    </row>
    <row r="277" spans="1:2" ht="12.75">
      <c r="A277">
        <v>1983</v>
      </c>
      <c r="B277">
        <v>1</v>
      </c>
    </row>
    <row r="278" spans="1:2" ht="12.75">
      <c r="A278">
        <v>1984</v>
      </c>
      <c r="B278">
        <v>1</v>
      </c>
    </row>
    <row r="279" spans="1:3" ht="12.75">
      <c r="A279">
        <v>1988</v>
      </c>
      <c r="B279">
        <v>2</v>
      </c>
      <c r="C279">
        <v>1</v>
      </c>
    </row>
    <row r="280" spans="1:6" ht="12.75">
      <c r="A280">
        <v>1989</v>
      </c>
      <c r="F280">
        <v>1</v>
      </c>
    </row>
    <row r="281" spans="1:6" ht="12.75">
      <c r="A281">
        <v>1990</v>
      </c>
      <c r="F281">
        <v>1</v>
      </c>
    </row>
    <row r="282" spans="1:2" ht="12.75">
      <c r="A282">
        <v>1991</v>
      </c>
      <c r="B282">
        <v>1</v>
      </c>
    </row>
    <row r="283" spans="1:4" ht="12.75">
      <c r="A283">
        <v>1994</v>
      </c>
      <c r="D283">
        <v>1</v>
      </c>
    </row>
    <row r="284" spans="1:4" ht="12.75">
      <c r="A284">
        <v>1996</v>
      </c>
      <c r="B284">
        <v>2</v>
      </c>
      <c r="D284">
        <v>1</v>
      </c>
    </row>
    <row r="285" spans="1:2" ht="12.75">
      <c r="A285">
        <v>1997</v>
      </c>
      <c r="B285">
        <v>1</v>
      </c>
    </row>
    <row r="286" spans="1:5" ht="12.75">
      <c r="A286">
        <v>1999</v>
      </c>
      <c r="B286">
        <v>1</v>
      </c>
      <c r="E286">
        <v>1</v>
      </c>
    </row>
    <row r="287" ht="12.75">
      <c r="A287" t="s">
        <v>135</v>
      </c>
    </row>
    <row r="288" ht="12.75">
      <c r="A288" t="s">
        <v>122</v>
      </c>
    </row>
    <row r="289" ht="12.75">
      <c r="A289" t="s">
        <v>122</v>
      </c>
    </row>
    <row r="290" ht="12.75">
      <c r="A290" t="s">
        <v>147</v>
      </c>
    </row>
    <row r="292" ht="12.75">
      <c r="A292" t="s">
        <v>116</v>
      </c>
    </row>
    <row r="293" ht="12.75">
      <c r="A293" t="s">
        <v>148</v>
      </c>
    </row>
    <row r="294" ht="12.75">
      <c r="A294" t="s">
        <v>149</v>
      </c>
    </row>
    <row r="295" ht="12.75">
      <c r="A295" t="s">
        <v>150</v>
      </c>
    </row>
    <row r="296" spans="1:6" ht="12.75">
      <c r="A296">
        <v>1983</v>
      </c>
      <c r="B296">
        <v>1861961</v>
      </c>
      <c r="C296">
        <v>63506</v>
      </c>
      <c r="D296">
        <v>1791</v>
      </c>
      <c r="E296">
        <v>6217</v>
      </c>
      <c r="F296">
        <v>11589</v>
      </c>
    </row>
    <row r="297" spans="1:6" ht="12.75">
      <c r="A297">
        <v>1984</v>
      </c>
      <c r="B297">
        <v>1845887</v>
      </c>
      <c r="C297">
        <v>62479</v>
      </c>
      <c r="D297">
        <v>1855</v>
      </c>
      <c r="E297">
        <v>6363</v>
      </c>
      <c r="F297">
        <v>11117</v>
      </c>
    </row>
    <row r="298" spans="1:6" ht="12.75">
      <c r="A298">
        <v>1985</v>
      </c>
      <c r="B298">
        <v>1826444</v>
      </c>
      <c r="C298">
        <v>61277</v>
      </c>
      <c r="D298">
        <v>1951</v>
      </c>
      <c r="E298">
        <v>6541</v>
      </c>
      <c r="F298">
        <v>10617</v>
      </c>
    </row>
    <row r="299" spans="1:6" ht="12.75">
      <c r="A299">
        <v>1986</v>
      </c>
      <c r="B299">
        <v>1803295</v>
      </c>
      <c r="C299">
        <v>60202</v>
      </c>
      <c r="D299">
        <v>2029</v>
      </c>
      <c r="E299">
        <v>6698</v>
      </c>
      <c r="F299">
        <v>10132</v>
      </c>
    </row>
    <row r="300" spans="1:6" ht="12.75">
      <c r="A300">
        <v>1987</v>
      </c>
      <c r="B300">
        <v>1780030</v>
      </c>
      <c r="C300">
        <v>58998</v>
      </c>
      <c r="D300">
        <v>2099</v>
      </c>
      <c r="E300">
        <v>6787</v>
      </c>
      <c r="F300">
        <v>9667</v>
      </c>
    </row>
    <row r="301" spans="1:6" ht="12.75">
      <c r="A301">
        <v>1988</v>
      </c>
      <c r="B301" s="2">
        <v>1754226</v>
      </c>
      <c r="C301" s="2">
        <v>57637</v>
      </c>
      <c r="D301">
        <v>2193</v>
      </c>
      <c r="E301" s="2">
        <v>6942</v>
      </c>
      <c r="F301" s="2">
        <v>9214</v>
      </c>
    </row>
    <row r="302" spans="1:6" ht="12.75">
      <c r="A302">
        <v>1989</v>
      </c>
      <c r="B302">
        <v>1731811</v>
      </c>
      <c r="C302">
        <v>56515</v>
      </c>
      <c r="D302">
        <v>2297</v>
      </c>
      <c r="E302">
        <v>7142</v>
      </c>
      <c r="F302">
        <v>8787</v>
      </c>
    </row>
    <row r="303" spans="1:6" ht="12.75">
      <c r="A303">
        <v>1990</v>
      </c>
      <c r="B303">
        <v>1718197</v>
      </c>
      <c r="C303">
        <v>56060</v>
      </c>
      <c r="D303">
        <v>2368</v>
      </c>
      <c r="E303">
        <v>7332</v>
      </c>
      <c r="F303">
        <v>8524</v>
      </c>
    </row>
    <row r="304" spans="1:6" ht="12.75">
      <c r="A304">
        <v>1991</v>
      </c>
      <c r="B304">
        <v>1723605</v>
      </c>
      <c r="C304">
        <v>55988</v>
      </c>
      <c r="D304">
        <v>2484</v>
      </c>
      <c r="E304">
        <v>7607</v>
      </c>
      <c r="F304">
        <v>8528</v>
      </c>
    </row>
    <row r="305" spans="1:6" ht="12.75">
      <c r="A305">
        <v>1992</v>
      </c>
      <c r="B305">
        <v>1730206</v>
      </c>
      <c r="C305">
        <v>55918</v>
      </c>
      <c r="D305">
        <v>2467</v>
      </c>
      <c r="E305">
        <v>7920</v>
      </c>
      <c r="F305">
        <v>8951</v>
      </c>
    </row>
    <row r="306" spans="1:6" ht="12.75">
      <c r="A306">
        <v>1993</v>
      </c>
      <c r="B306">
        <v>1739713</v>
      </c>
      <c r="C306">
        <v>56547</v>
      </c>
      <c r="D306">
        <v>2541</v>
      </c>
      <c r="E306">
        <v>8314</v>
      </c>
      <c r="F306">
        <v>9064</v>
      </c>
    </row>
    <row r="307" spans="1:6" ht="12.75">
      <c r="A307">
        <v>1994</v>
      </c>
      <c r="B307">
        <v>1741423</v>
      </c>
      <c r="C307">
        <v>56878</v>
      </c>
      <c r="D307">
        <v>2463</v>
      </c>
      <c r="E307">
        <v>8205</v>
      </c>
      <c r="F307">
        <v>9521</v>
      </c>
    </row>
    <row r="308" spans="1:6" ht="12.75">
      <c r="A308">
        <v>1995</v>
      </c>
      <c r="B308">
        <v>1743164</v>
      </c>
      <c r="C308">
        <v>57154</v>
      </c>
      <c r="D308">
        <v>2381</v>
      </c>
      <c r="E308">
        <v>8125</v>
      </c>
      <c r="F308">
        <v>9736</v>
      </c>
    </row>
    <row r="309" spans="1:6" ht="12.75">
      <c r="A309">
        <v>1996</v>
      </c>
      <c r="B309">
        <v>1741304</v>
      </c>
      <c r="C309">
        <v>57119</v>
      </c>
      <c r="D309">
        <v>2373</v>
      </c>
      <c r="E309">
        <v>8255</v>
      </c>
      <c r="F309">
        <v>9932</v>
      </c>
    </row>
    <row r="310" spans="1:6" ht="12.75">
      <c r="A310">
        <v>1997</v>
      </c>
      <c r="B310">
        <v>1737733</v>
      </c>
      <c r="C310">
        <v>57048</v>
      </c>
      <c r="D310">
        <v>2343</v>
      </c>
      <c r="E310">
        <v>8282</v>
      </c>
      <c r="F310">
        <v>10182</v>
      </c>
    </row>
    <row r="311" spans="1:6" ht="12.75">
      <c r="A311">
        <v>1998</v>
      </c>
      <c r="B311">
        <v>1733844</v>
      </c>
      <c r="C311">
        <v>56854</v>
      </c>
      <c r="D311">
        <v>2394</v>
      </c>
      <c r="E311">
        <v>8404</v>
      </c>
      <c r="F311">
        <v>10192</v>
      </c>
    </row>
    <row r="312" spans="1:6" ht="12.75">
      <c r="A312">
        <v>1999</v>
      </c>
      <c r="B312">
        <v>1730343</v>
      </c>
      <c r="C312">
        <v>55549</v>
      </c>
      <c r="D312">
        <v>2318</v>
      </c>
      <c r="E312">
        <v>8388</v>
      </c>
      <c r="F312">
        <v>10330</v>
      </c>
    </row>
    <row r="313" ht="12.75">
      <c r="A313" t="s">
        <v>116</v>
      </c>
    </row>
    <row r="314" ht="12.75">
      <c r="A314" t="s">
        <v>122</v>
      </c>
    </row>
    <row r="315" ht="12.75">
      <c r="A315" t="s">
        <v>122</v>
      </c>
    </row>
    <row r="316" ht="12.75">
      <c r="A316" t="s">
        <v>151</v>
      </c>
    </row>
    <row r="318" ht="12.75">
      <c r="A318" t="s">
        <v>152</v>
      </c>
    </row>
    <row r="319" ht="12.75">
      <c r="A319" t="s">
        <v>153</v>
      </c>
    </row>
    <row r="320" ht="12.75">
      <c r="A320" t="s">
        <v>154</v>
      </c>
    </row>
    <row r="321" ht="12.75">
      <c r="A321" t="s">
        <v>155</v>
      </c>
    </row>
    <row r="322" spans="1:4" ht="12.75">
      <c r="A322">
        <v>1983</v>
      </c>
      <c r="B322">
        <v>68</v>
      </c>
      <c r="C322" s="2">
        <v>7</v>
      </c>
      <c r="D322">
        <v>75</v>
      </c>
    </row>
    <row r="323" spans="1:4" ht="12.75">
      <c r="A323">
        <v>1984</v>
      </c>
      <c r="B323">
        <v>121</v>
      </c>
      <c r="C323">
        <v>20</v>
      </c>
      <c r="D323">
        <v>141</v>
      </c>
    </row>
    <row r="324" spans="1:4" ht="12.75">
      <c r="A324">
        <v>1985</v>
      </c>
      <c r="B324">
        <v>154</v>
      </c>
      <c r="C324">
        <v>18</v>
      </c>
      <c r="D324">
        <v>172</v>
      </c>
    </row>
    <row r="325" spans="1:4" ht="12.75">
      <c r="A325">
        <v>1986</v>
      </c>
      <c r="B325">
        <v>117</v>
      </c>
      <c r="C325">
        <v>13</v>
      </c>
      <c r="D325">
        <v>130</v>
      </c>
    </row>
    <row r="326" spans="1:4" ht="12.75">
      <c r="A326">
        <v>1987</v>
      </c>
      <c r="B326">
        <v>148</v>
      </c>
      <c r="C326">
        <v>19</v>
      </c>
      <c r="D326">
        <v>167</v>
      </c>
    </row>
    <row r="327" spans="1:4" ht="12.75">
      <c r="A327">
        <v>1988</v>
      </c>
      <c r="B327">
        <v>145</v>
      </c>
      <c r="C327">
        <v>18</v>
      </c>
      <c r="D327">
        <v>163</v>
      </c>
    </row>
    <row r="328" spans="1:4" ht="12.75">
      <c r="A328">
        <v>1989</v>
      </c>
      <c r="B328">
        <v>178</v>
      </c>
      <c r="C328">
        <v>23</v>
      </c>
      <c r="D328">
        <v>201</v>
      </c>
    </row>
    <row r="329" spans="1:4" ht="12.75">
      <c r="A329">
        <v>1990</v>
      </c>
      <c r="B329">
        <v>137</v>
      </c>
      <c r="C329">
        <v>20</v>
      </c>
      <c r="D329">
        <v>157</v>
      </c>
    </row>
    <row r="330" spans="1:4" ht="12.75">
      <c r="A330">
        <v>1991</v>
      </c>
      <c r="B330">
        <v>110</v>
      </c>
      <c r="C330">
        <v>28</v>
      </c>
      <c r="D330">
        <v>138</v>
      </c>
    </row>
    <row r="331" spans="1:4" ht="12.75">
      <c r="A331">
        <v>1992</v>
      </c>
      <c r="B331">
        <v>137</v>
      </c>
      <c r="C331">
        <v>28</v>
      </c>
      <c r="D331">
        <v>165</v>
      </c>
    </row>
    <row r="332" spans="1:4" ht="12.75">
      <c r="A332">
        <v>1993</v>
      </c>
      <c r="B332">
        <v>195</v>
      </c>
      <c r="C332">
        <v>26</v>
      </c>
      <c r="D332">
        <v>221</v>
      </c>
    </row>
    <row r="333" spans="1:4" ht="12.75">
      <c r="A333">
        <v>1994</v>
      </c>
      <c r="B333">
        <v>193</v>
      </c>
      <c r="C333">
        <v>25</v>
      </c>
      <c r="D333">
        <v>218</v>
      </c>
    </row>
    <row r="334" spans="1:4" ht="12.75">
      <c r="A334">
        <v>1995</v>
      </c>
      <c r="B334">
        <v>292</v>
      </c>
      <c r="C334">
        <v>40</v>
      </c>
      <c r="D334">
        <v>332</v>
      </c>
    </row>
    <row r="335" spans="1:4" ht="12.75">
      <c r="A335">
        <v>1996</v>
      </c>
      <c r="B335">
        <v>187</v>
      </c>
      <c r="C335">
        <v>22</v>
      </c>
      <c r="D335">
        <v>209</v>
      </c>
    </row>
    <row r="336" spans="1:4" ht="12.75">
      <c r="A336">
        <v>1997</v>
      </c>
      <c r="B336">
        <v>126</v>
      </c>
      <c r="C336">
        <v>21</v>
      </c>
      <c r="D336">
        <v>147</v>
      </c>
    </row>
    <row r="337" spans="1:4" ht="12.75">
      <c r="A337">
        <v>1998</v>
      </c>
      <c r="B337">
        <v>256</v>
      </c>
      <c r="C337">
        <v>58</v>
      </c>
      <c r="D337">
        <v>314</v>
      </c>
    </row>
    <row r="338" spans="1:4" ht="12.75">
      <c r="A338">
        <v>1999</v>
      </c>
      <c r="B338">
        <v>231</v>
      </c>
      <c r="C338">
        <v>36</v>
      </c>
      <c r="D338">
        <v>267</v>
      </c>
    </row>
    <row r="339" spans="1:4" ht="12.75">
      <c r="A339" t="s">
        <v>3</v>
      </c>
      <c r="B339" t="s">
        <v>108</v>
      </c>
      <c r="C339" t="s">
        <v>109</v>
      </c>
      <c r="D339" t="s">
        <v>109</v>
      </c>
    </row>
    <row r="340" spans="1:4" ht="12.75">
      <c r="A340" t="s">
        <v>45</v>
      </c>
      <c r="B340" t="s">
        <v>33</v>
      </c>
      <c r="C340" t="s">
        <v>16</v>
      </c>
      <c r="D340" t="s">
        <v>46</v>
      </c>
    </row>
    <row r="341" spans="1:4" ht="12.75">
      <c r="A341" t="s">
        <v>45</v>
      </c>
      <c r="B341" t="s">
        <v>33</v>
      </c>
      <c r="C341" t="s">
        <v>16</v>
      </c>
      <c r="D341" t="s">
        <v>46</v>
      </c>
    </row>
    <row r="342" spans="1:4" ht="12.75">
      <c r="A342" t="s">
        <v>47</v>
      </c>
      <c r="B342" t="s">
        <v>48</v>
      </c>
      <c r="C342" t="s">
        <v>49</v>
      </c>
      <c r="D342" t="s">
        <v>50</v>
      </c>
    </row>
    <row r="344" spans="1:4" ht="12.75">
      <c r="A344" t="s">
        <v>3</v>
      </c>
      <c r="B344" t="s">
        <v>108</v>
      </c>
      <c r="C344" t="s">
        <v>109</v>
      </c>
      <c r="D344" t="s">
        <v>109</v>
      </c>
    </row>
    <row r="345" spans="2:4" ht="12.75">
      <c r="B345" t="s">
        <v>51</v>
      </c>
      <c r="C345" t="s">
        <v>52</v>
      </c>
      <c r="D345" t="s">
        <v>53</v>
      </c>
    </row>
    <row r="346" spans="1:4" ht="12.75">
      <c r="A346" t="s">
        <v>96</v>
      </c>
      <c r="B346" t="s">
        <v>82</v>
      </c>
      <c r="C346" t="s">
        <v>83</v>
      </c>
      <c r="D346" t="s">
        <v>84</v>
      </c>
    </row>
    <row r="347" spans="1:4" ht="12.75">
      <c r="A347" t="s">
        <v>3</v>
      </c>
      <c r="B347" t="s">
        <v>108</v>
      </c>
      <c r="C347" t="s">
        <v>109</v>
      </c>
      <c r="D347" t="s">
        <v>109</v>
      </c>
    </row>
    <row r="348" spans="1:4" ht="12.75">
      <c r="A348">
        <v>1983</v>
      </c>
      <c r="B348">
        <v>139</v>
      </c>
      <c r="C348">
        <v>21</v>
      </c>
      <c r="D348">
        <v>160</v>
      </c>
    </row>
    <row r="349" spans="1:4" ht="12.75">
      <c r="A349">
        <v>1984</v>
      </c>
      <c r="B349">
        <v>227</v>
      </c>
      <c r="C349">
        <v>25</v>
      </c>
      <c r="D349">
        <v>252</v>
      </c>
    </row>
    <row r="350" spans="1:4" ht="12.75">
      <c r="A350">
        <v>1985</v>
      </c>
      <c r="B350">
        <v>212</v>
      </c>
      <c r="C350">
        <v>32</v>
      </c>
      <c r="D350">
        <v>244</v>
      </c>
    </row>
    <row r="351" spans="1:4" ht="12.75">
      <c r="A351">
        <v>1986</v>
      </c>
      <c r="B351">
        <v>131</v>
      </c>
      <c r="C351">
        <v>21</v>
      </c>
      <c r="D351">
        <v>152</v>
      </c>
    </row>
    <row r="352" spans="1:4" ht="12.75">
      <c r="A352">
        <v>1987</v>
      </c>
      <c r="B352">
        <v>178</v>
      </c>
      <c r="C352">
        <v>29</v>
      </c>
      <c r="D352">
        <v>207</v>
      </c>
    </row>
    <row r="353" spans="1:4" ht="12.75">
      <c r="A353">
        <v>1988</v>
      </c>
      <c r="B353">
        <v>149</v>
      </c>
      <c r="C353">
        <v>19</v>
      </c>
      <c r="D353">
        <v>168</v>
      </c>
    </row>
    <row r="354" spans="1:4" ht="12.75">
      <c r="A354">
        <v>1989</v>
      </c>
      <c r="B354">
        <v>186</v>
      </c>
      <c r="C354">
        <v>27</v>
      </c>
      <c r="D354">
        <v>213</v>
      </c>
    </row>
    <row r="355" spans="1:4" ht="12.75">
      <c r="A355">
        <v>1990</v>
      </c>
      <c r="B355">
        <v>153</v>
      </c>
      <c r="C355">
        <v>21</v>
      </c>
      <c r="D355">
        <v>174</v>
      </c>
    </row>
    <row r="356" spans="1:4" ht="12.75">
      <c r="A356">
        <v>1991</v>
      </c>
      <c r="B356">
        <v>123</v>
      </c>
      <c r="C356">
        <v>22</v>
      </c>
      <c r="D356">
        <v>145</v>
      </c>
    </row>
    <row r="357" spans="1:4" ht="12.75">
      <c r="A357">
        <v>1992</v>
      </c>
      <c r="B357">
        <v>155</v>
      </c>
      <c r="C357">
        <v>33</v>
      </c>
      <c r="D357">
        <v>188</v>
      </c>
    </row>
    <row r="358" spans="1:4" ht="12.75">
      <c r="A358">
        <v>1993</v>
      </c>
      <c r="B358">
        <v>151</v>
      </c>
      <c r="C358">
        <v>23</v>
      </c>
      <c r="D358">
        <v>174</v>
      </c>
    </row>
    <row r="359" spans="1:4" ht="12.75">
      <c r="A359">
        <v>1994</v>
      </c>
      <c r="B359">
        <v>168</v>
      </c>
      <c r="C359">
        <v>19</v>
      </c>
      <c r="D359">
        <v>187</v>
      </c>
    </row>
    <row r="360" spans="1:4" ht="12.75">
      <c r="A360">
        <v>1995</v>
      </c>
      <c r="B360">
        <v>211</v>
      </c>
      <c r="C360">
        <v>48</v>
      </c>
      <c r="D360">
        <v>259</v>
      </c>
    </row>
    <row r="361" spans="1:4" ht="12.75">
      <c r="A361">
        <v>1996</v>
      </c>
      <c r="B361">
        <v>170</v>
      </c>
      <c r="C361">
        <v>26</v>
      </c>
      <c r="D361">
        <v>196</v>
      </c>
    </row>
    <row r="362" spans="1:4" ht="12.75">
      <c r="A362">
        <v>1997</v>
      </c>
      <c r="B362">
        <v>130</v>
      </c>
      <c r="C362">
        <v>17</v>
      </c>
      <c r="D362">
        <v>147</v>
      </c>
    </row>
    <row r="363" spans="1:4" ht="12.75">
      <c r="A363">
        <v>1998</v>
      </c>
      <c r="B363">
        <v>261</v>
      </c>
      <c r="C363">
        <v>54</v>
      </c>
      <c r="D363">
        <v>315</v>
      </c>
    </row>
    <row r="364" spans="1:4" ht="12.75">
      <c r="A364">
        <v>1999</v>
      </c>
      <c r="B364">
        <v>257</v>
      </c>
      <c r="C364">
        <v>27</v>
      </c>
      <c r="D364">
        <v>284</v>
      </c>
    </row>
    <row r="365" spans="1:4" ht="12.75">
      <c r="A365" t="s">
        <v>3</v>
      </c>
      <c r="B365" t="s">
        <v>108</v>
      </c>
      <c r="C365" t="s">
        <v>109</v>
      </c>
      <c r="D365" t="s">
        <v>109</v>
      </c>
    </row>
    <row r="366" spans="1:4" ht="12.75">
      <c r="A366" t="s">
        <v>45</v>
      </c>
      <c r="B366" t="s">
        <v>33</v>
      </c>
      <c r="C366" t="s">
        <v>16</v>
      </c>
      <c r="D366" t="s">
        <v>46</v>
      </c>
    </row>
    <row r="367" spans="1:4" ht="12.75">
      <c r="A367" t="s">
        <v>45</v>
      </c>
      <c r="B367" t="s">
        <v>33</v>
      </c>
      <c r="C367" t="s">
        <v>16</v>
      </c>
      <c r="D367" t="s">
        <v>46</v>
      </c>
    </row>
    <row r="368" spans="1:4" ht="12.75">
      <c r="A368" t="s">
        <v>47</v>
      </c>
      <c r="B368" t="s">
        <v>48</v>
      </c>
      <c r="C368" t="s">
        <v>49</v>
      </c>
      <c r="D368" t="s">
        <v>54</v>
      </c>
    </row>
    <row r="370" spans="1:4" ht="12.75">
      <c r="A370" t="s">
        <v>3</v>
      </c>
      <c r="B370" t="s">
        <v>108</v>
      </c>
      <c r="C370" t="s">
        <v>109</v>
      </c>
      <c r="D370" t="s">
        <v>109</v>
      </c>
    </row>
    <row r="371" spans="2:4" ht="12.75">
      <c r="B371" t="s">
        <v>51</v>
      </c>
      <c r="C371" t="s">
        <v>52</v>
      </c>
      <c r="D371" t="s">
        <v>53</v>
      </c>
    </row>
    <row r="372" spans="1:4" ht="12.75">
      <c r="A372" t="s">
        <v>96</v>
      </c>
      <c r="B372" t="s">
        <v>82</v>
      </c>
      <c r="C372" t="s">
        <v>83</v>
      </c>
      <c r="D372" t="s">
        <v>84</v>
      </c>
    </row>
    <row r="373" spans="1:4" ht="12.75">
      <c r="A373" t="s">
        <v>3</v>
      </c>
      <c r="B373" t="s">
        <v>108</v>
      </c>
      <c r="C373" t="s">
        <v>109</v>
      </c>
      <c r="D373" t="s">
        <v>109</v>
      </c>
    </row>
    <row r="374" spans="1:4" ht="12.75">
      <c r="A374">
        <v>1983</v>
      </c>
      <c r="B374">
        <v>113</v>
      </c>
      <c r="C374">
        <v>19</v>
      </c>
      <c r="D374">
        <v>132</v>
      </c>
    </row>
    <row r="375" spans="1:4" ht="12.75">
      <c r="A375">
        <v>1984</v>
      </c>
      <c r="B375">
        <v>195</v>
      </c>
      <c r="C375">
        <v>23</v>
      </c>
      <c r="D375">
        <v>218</v>
      </c>
    </row>
    <row r="376" spans="1:4" ht="12.75">
      <c r="A376">
        <v>1985</v>
      </c>
      <c r="B376">
        <v>173</v>
      </c>
      <c r="C376">
        <v>22</v>
      </c>
      <c r="D376">
        <v>195</v>
      </c>
    </row>
    <row r="377" spans="1:4" ht="12.75">
      <c r="A377">
        <v>1986</v>
      </c>
      <c r="B377">
        <v>103</v>
      </c>
      <c r="C377">
        <v>20</v>
      </c>
      <c r="D377">
        <v>123</v>
      </c>
    </row>
    <row r="378" spans="1:4" ht="12.75">
      <c r="A378">
        <v>1987</v>
      </c>
      <c r="B378">
        <v>126</v>
      </c>
      <c r="C378">
        <v>16</v>
      </c>
      <c r="D378">
        <v>142</v>
      </c>
    </row>
    <row r="379" spans="1:4" ht="12.75">
      <c r="A379">
        <v>1988</v>
      </c>
      <c r="B379">
        <v>104</v>
      </c>
      <c r="C379">
        <v>13</v>
      </c>
      <c r="D379">
        <v>117</v>
      </c>
    </row>
    <row r="380" spans="1:4" ht="12.75">
      <c r="A380">
        <v>1989</v>
      </c>
      <c r="B380">
        <v>136</v>
      </c>
      <c r="C380">
        <v>18</v>
      </c>
      <c r="D380">
        <v>154</v>
      </c>
    </row>
    <row r="381" spans="1:4" ht="12.75">
      <c r="A381">
        <v>1990</v>
      </c>
      <c r="B381">
        <v>135</v>
      </c>
      <c r="C381">
        <v>10</v>
      </c>
      <c r="D381">
        <v>145</v>
      </c>
    </row>
    <row r="382" spans="1:4" ht="12.75">
      <c r="A382">
        <v>1991</v>
      </c>
      <c r="B382">
        <v>119</v>
      </c>
      <c r="C382">
        <v>12</v>
      </c>
      <c r="D382">
        <v>131</v>
      </c>
    </row>
    <row r="383" spans="1:4" ht="12.75">
      <c r="A383">
        <v>1992</v>
      </c>
      <c r="B383">
        <v>124</v>
      </c>
      <c r="C383">
        <v>15</v>
      </c>
      <c r="D383">
        <v>139</v>
      </c>
    </row>
    <row r="384" spans="1:4" ht="12.75">
      <c r="A384">
        <v>1993</v>
      </c>
      <c r="B384">
        <v>156</v>
      </c>
      <c r="C384">
        <v>16</v>
      </c>
      <c r="D384">
        <v>172</v>
      </c>
    </row>
    <row r="385" spans="1:4" ht="12.75">
      <c r="A385">
        <v>1994</v>
      </c>
      <c r="B385">
        <v>132</v>
      </c>
      <c r="C385">
        <v>17</v>
      </c>
      <c r="D385">
        <v>149</v>
      </c>
    </row>
    <row r="386" spans="1:4" ht="12.75">
      <c r="A386">
        <v>1995</v>
      </c>
      <c r="B386">
        <v>155</v>
      </c>
      <c r="C386">
        <v>20</v>
      </c>
      <c r="D386">
        <v>175</v>
      </c>
    </row>
    <row r="387" spans="1:4" ht="12.75">
      <c r="A387">
        <v>1996</v>
      </c>
      <c r="B387">
        <v>126</v>
      </c>
      <c r="C387">
        <v>13</v>
      </c>
      <c r="D387">
        <v>139</v>
      </c>
    </row>
    <row r="388" spans="1:4" ht="12.75">
      <c r="A388">
        <v>1997</v>
      </c>
      <c r="B388">
        <v>115</v>
      </c>
      <c r="C388">
        <v>13</v>
      </c>
      <c r="D388">
        <v>128</v>
      </c>
    </row>
    <row r="389" spans="1:4" ht="12.75">
      <c r="A389">
        <v>1998</v>
      </c>
      <c r="B389">
        <v>176</v>
      </c>
      <c r="C389">
        <v>18</v>
      </c>
      <c r="D389">
        <v>194</v>
      </c>
    </row>
    <row r="390" spans="1:4" ht="12.75">
      <c r="A390">
        <v>1999</v>
      </c>
      <c r="B390">
        <v>169</v>
      </c>
      <c r="C390">
        <v>23</v>
      </c>
      <c r="D390">
        <v>192</v>
      </c>
    </row>
    <row r="391" spans="1:4" ht="12.75">
      <c r="A391" t="s">
        <v>3</v>
      </c>
      <c r="B391" t="s">
        <v>108</v>
      </c>
      <c r="C391" t="s">
        <v>109</v>
      </c>
      <c r="D391" t="s">
        <v>109</v>
      </c>
    </row>
    <row r="392" spans="1:4" ht="12.75">
      <c r="A392" t="s">
        <v>45</v>
      </c>
      <c r="B392" t="s">
        <v>33</v>
      </c>
      <c r="C392" t="s">
        <v>16</v>
      </c>
      <c r="D392" t="s">
        <v>46</v>
      </c>
    </row>
    <row r="393" spans="1:4" ht="12.75">
      <c r="A393" t="s">
        <v>45</v>
      </c>
      <c r="B393" t="s">
        <v>33</v>
      </c>
      <c r="C393" t="s">
        <v>16</v>
      </c>
      <c r="D393" t="s">
        <v>46</v>
      </c>
    </row>
    <row r="394" spans="1:4" ht="12.75">
      <c r="A394" t="s">
        <v>47</v>
      </c>
      <c r="B394" t="s">
        <v>48</v>
      </c>
      <c r="C394" t="s">
        <v>49</v>
      </c>
      <c r="D394" t="s">
        <v>55</v>
      </c>
    </row>
    <row r="396" spans="1:4" ht="12.75">
      <c r="A396" t="s">
        <v>3</v>
      </c>
      <c r="B396" t="s">
        <v>108</v>
      </c>
      <c r="C396" t="s">
        <v>109</v>
      </c>
      <c r="D396" t="s">
        <v>109</v>
      </c>
    </row>
    <row r="397" spans="2:4" ht="12.75">
      <c r="B397" t="s">
        <v>51</v>
      </c>
      <c r="C397" t="s">
        <v>52</v>
      </c>
      <c r="D397" t="s">
        <v>53</v>
      </c>
    </row>
    <row r="398" spans="1:4" ht="12.75">
      <c r="A398" t="s">
        <v>96</v>
      </c>
      <c r="B398" t="s">
        <v>82</v>
      </c>
      <c r="C398" t="s">
        <v>83</v>
      </c>
      <c r="D398" t="s">
        <v>84</v>
      </c>
    </row>
    <row r="399" spans="1:4" ht="12.75">
      <c r="A399" t="s">
        <v>3</v>
      </c>
      <c r="B399" t="s">
        <v>108</v>
      </c>
      <c r="C399" t="s">
        <v>109</v>
      </c>
      <c r="D399" t="s">
        <v>109</v>
      </c>
    </row>
    <row r="400" spans="1:4" ht="12.75">
      <c r="A400">
        <v>1983</v>
      </c>
      <c r="B400">
        <v>43</v>
      </c>
      <c r="C400">
        <v>3</v>
      </c>
      <c r="D400">
        <v>46</v>
      </c>
    </row>
    <row r="401" spans="1:4" ht="12.75">
      <c r="A401">
        <v>1984</v>
      </c>
      <c r="B401">
        <v>67</v>
      </c>
      <c r="C401">
        <v>6</v>
      </c>
      <c r="D401">
        <v>73</v>
      </c>
    </row>
    <row r="402" spans="1:4" ht="12.75">
      <c r="A402">
        <v>1985</v>
      </c>
      <c r="B402">
        <v>58</v>
      </c>
      <c r="C402">
        <v>11</v>
      </c>
      <c r="D402">
        <v>69</v>
      </c>
    </row>
    <row r="403" spans="1:4" ht="12.75">
      <c r="A403">
        <v>1986</v>
      </c>
      <c r="B403">
        <v>50</v>
      </c>
      <c r="C403">
        <v>8</v>
      </c>
      <c r="D403">
        <v>58</v>
      </c>
    </row>
    <row r="404" spans="1:4" ht="12.75">
      <c r="A404">
        <v>1987</v>
      </c>
      <c r="B404">
        <v>38</v>
      </c>
      <c r="C404">
        <v>8</v>
      </c>
      <c r="D404">
        <v>46</v>
      </c>
    </row>
    <row r="405" spans="1:4" ht="12.75">
      <c r="A405">
        <v>1988</v>
      </c>
      <c r="B405">
        <v>62</v>
      </c>
      <c r="C405">
        <v>4</v>
      </c>
      <c r="D405">
        <v>66</v>
      </c>
    </row>
    <row r="406" spans="1:4" ht="12.75">
      <c r="A406">
        <v>1989</v>
      </c>
      <c r="B406">
        <v>40</v>
      </c>
      <c r="C406">
        <v>10</v>
      </c>
      <c r="D406">
        <v>50</v>
      </c>
    </row>
    <row r="407" spans="1:4" ht="12.75">
      <c r="A407">
        <v>1990</v>
      </c>
      <c r="B407">
        <v>37</v>
      </c>
      <c r="C407">
        <v>16</v>
      </c>
      <c r="D407">
        <v>53</v>
      </c>
    </row>
    <row r="408" spans="1:4" ht="12.75">
      <c r="A408">
        <v>1991</v>
      </c>
      <c r="B408">
        <v>31</v>
      </c>
      <c r="C408">
        <v>17</v>
      </c>
      <c r="D408">
        <v>48</v>
      </c>
    </row>
    <row r="409" spans="1:4" ht="12.75">
      <c r="A409">
        <v>1992</v>
      </c>
      <c r="B409">
        <v>58</v>
      </c>
      <c r="C409">
        <v>22</v>
      </c>
      <c r="D409">
        <v>80</v>
      </c>
    </row>
    <row r="410" spans="1:4" ht="12.75">
      <c r="A410">
        <v>1993</v>
      </c>
      <c r="B410">
        <v>76</v>
      </c>
      <c r="C410">
        <v>17</v>
      </c>
      <c r="D410">
        <v>93</v>
      </c>
    </row>
    <row r="411" spans="1:4" ht="12.75">
      <c r="A411">
        <v>1994</v>
      </c>
      <c r="B411">
        <v>51</v>
      </c>
      <c r="C411">
        <v>27</v>
      </c>
      <c r="D411">
        <v>78</v>
      </c>
    </row>
    <row r="412" spans="1:4" ht="12.75">
      <c r="A412">
        <v>1995</v>
      </c>
      <c r="B412">
        <v>68</v>
      </c>
      <c r="C412">
        <v>57</v>
      </c>
      <c r="D412">
        <v>125</v>
      </c>
    </row>
    <row r="413" spans="1:4" ht="12.75">
      <c r="A413">
        <v>1996</v>
      </c>
      <c r="B413">
        <v>70</v>
      </c>
      <c r="C413">
        <v>54</v>
      </c>
      <c r="D413">
        <v>124</v>
      </c>
    </row>
    <row r="414" spans="1:4" ht="12.75">
      <c r="A414">
        <v>1997</v>
      </c>
      <c r="B414">
        <v>84</v>
      </c>
      <c r="C414">
        <v>46</v>
      </c>
      <c r="D414">
        <v>130</v>
      </c>
    </row>
    <row r="415" spans="1:4" ht="12.75">
      <c r="A415">
        <v>1998</v>
      </c>
      <c r="B415">
        <v>119</v>
      </c>
      <c r="C415">
        <v>69</v>
      </c>
      <c r="D415">
        <v>188</v>
      </c>
    </row>
    <row r="416" spans="1:4" ht="12.75">
      <c r="A416">
        <v>1999</v>
      </c>
      <c r="B416">
        <v>100</v>
      </c>
      <c r="C416">
        <v>62</v>
      </c>
      <c r="D416">
        <v>162</v>
      </c>
    </row>
    <row r="417" spans="1:4" ht="12.75">
      <c r="A417" t="s">
        <v>3</v>
      </c>
      <c r="B417" t="s">
        <v>108</v>
      </c>
      <c r="C417" t="s">
        <v>109</v>
      </c>
      <c r="D417" t="s">
        <v>109</v>
      </c>
    </row>
    <row r="418" spans="1:4" ht="12.75">
      <c r="A418" t="s">
        <v>45</v>
      </c>
      <c r="B418" t="s">
        <v>33</v>
      </c>
      <c r="C418" t="s">
        <v>16</v>
      </c>
      <c r="D418" t="s">
        <v>46</v>
      </c>
    </row>
    <row r="419" spans="1:4" ht="12.75">
      <c r="A419" t="s">
        <v>45</v>
      </c>
      <c r="B419" t="s">
        <v>33</v>
      </c>
      <c r="C419" t="s">
        <v>16</v>
      </c>
      <c r="D419" t="s">
        <v>46</v>
      </c>
    </row>
    <row r="420" spans="1:4" ht="12.75">
      <c r="A420" t="s">
        <v>47</v>
      </c>
      <c r="B420" t="s">
        <v>48</v>
      </c>
      <c r="C420" t="s">
        <v>49</v>
      </c>
      <c r="D420" t="s">
        <v>56</v>
      </c>
    </row>
    <row r="422" spans="1:4" ht="12.75">
      <c r="A422" t="s">
        <v>3</v>
      </c>
      <c r="B422" t="s">
        <v>108</v>
      </c>
      <c r="C422" t="s">
        <v>109</v>
      </c>
      <c r="D422" t="s">
        <v>109</v>
      </c>
    </row>
    <row r="423" spans="2:4" ht="12.75">
      <c r="B423" t="s">
        <v>51</v>
      </c>
      <c r="C423" t="s">
        <v>52</v>
      </c>
      <c r="D423" t="s">
        <v>53</v>
      </c>
    </row>
    <row r="424" spans="1:4" ht="12.75">
      <c r="A424" t="s">
        <v>96</v>
      </c>
      <c r="B424" t="s">
        <v>82</v>
      </c>
      <c r="C424" t="s">
        <v>83</v>
      </c>
      <c r="D424" t="s">
        <v>84</v>
      </c>
    </row>
    <row r="425" spans="1:4" ht="12.75">
      <c r="A425" t="s">
        <v>3</v>
      </c>
      <c r="B425" t="s">
        <v>108</v>
      </c>
      <c r="C425" t="s">
        <v>109</v>
      </c>
      <c r="D425" t="s">
        <v>109</v>
      </c>
    </row>
    <row r="426" spans="1:4" ht="12.75">
      <c r="A426">
        <v>1983</v>
      </c>
      <c r="B426">
        <v>34</v>
      </c>
      <c r="C426">
        <v>3</v>
      </c>
      <c r="D426">
        <v>37</v>
      </c>
    </row>
    <row r="427" spans="1:4" ht="12.75">
      <c r="A427">
        <v>1984</v>
      </c>
      <c r="B427">
        <v>63</v>
      </c>
      <c r="C427">
        <v>5</v>
      </c>
      <c r="D427">
        <v>68</v>
      </c>
    </row>
    <row r="428" spans="1:4" ht="12.75">
      <c r="A428">
        <v>1985</v>
      </c>
      <c r="B428">
        <v>77</v>
      </c>
      <c r="C428">
        <v>7</v>
      </c>
      <c r="D428">
        <v>84</v>
      </c>
    </row>
    <row r="429" spans="1:4" ht="12.75">
      <c r="A429">
        <v>1986</v>
      </c>
      <c r="B429">
        <v>56</v>
      </c>
      <c r="C429">
        <v>7</v>
      </c>
      <c r="D429">
        <v>63</v>
      </c>
    </row>
    <row r="430" spans="1:4" ht="12.75">
      <c r="A430">
        <v>1987</v>
      </c>
      <c r="B430">
        <v>61</v>
      </c>
      <c r="C430">
        <v>7</v>
      </c>
      <c r="D430">
        <v>68</v>
      </c>
    </row>
    <row r="431" spans="1:4" ht="12.75">
      <c r="A431">
        <v>1988</v>
      </c>
      <c r="B431">
        <v>41</v>
      </c>
      <c r="C431">
        <v>3</v>
      </c>
      <c r="D431">
        <v>44</v>
      </c>
    </row>
    <row r="432" spans="1:4" ht="12.75">
      <c r="A432">
        <v>1989</v>
      </c>
      <c r="B432">
        <v>65</v>
      </c>
      <c r="C432">
        <v>2</v>
      </c>
      <c r="D432">
        <v>67</v>
      </c>
    </row>
    <row r="433" spans="1:4" ht="12.75">
      <c r="A433">
        <v>1990</v>
      </c>
      <c r="B433">
        <v>65</v>
      </c>
      <c r="C433">
        <v>3</v>
      </c>
      <c r="D433">
        <v>68</v>
      </c>
    </row>
    <row r="434" spans="1:4" ht="12.75">
      <c r="A434">
        <v>1991</v>
      </c>
      <c r="B434">
        <v>63</v>
      </c>
      <c r="C434">
        <v>4</v>
      </c>
      <c r="D434">
        <v>67</v>
      </c>
    </row>
    <row r="435" spans="1:4" ht="12.75">
      <c r="A435">
        <v>1992</v>
      </c>
      <c r="B435">
        <v>93</v>
      </c>
      <c r="C435">
        <v>4</v>
      </c>
      <c r="D435">
        <v>97</v>
      </c>
    </row>
    <row r="436" spans="1:4" ht="12.75">
      <c r="A436">
        <v>1993</v>
      </c>
      <c r="B436">
        <v>111</v>
      </c>
      <c r="C436">
        <v>5</v>
      </c>
      <c r="D436">
        <v>116</v>
      </c>
    </row>
    <row r="437" spans="1:4" ht="12.75">
      <c r="A437">
        <v>1994</v>
      </c>
      <c r="B437">
        <v>102</v>
      </c>
      <c r="C437">
        <v>2</v>
      </c>
      <c r="D437">
        <v>104</v>
      </c>
    </row>
    <row r="438" spans="1:4" ht="12.75">
      <c r="A438">
        <v>1995</v>
      </c>
      <c r="B438">
        <v>163</v>
      </c>
      <c r="C438">
        <v>9</v>
      </c>
      <c r="D438">
        <v>172</v>
      </c>
    </row>
    <row r="439" spans="1:4" ht="12.75">
      <c r="A439">
        <v>1996</v>
      </c>
      <c r="B439">
        <v>177</v>
      </c>
      <c r="C439">
        <v>6</v>
      </c>
      <c r="D439">
        <v>183</v>
      </c>
    </row>
    <row r="440" spans="1:4" ht="12.75">
      <c r="A440">
        <v>1997</v>
      </c>
      <c r="B440">
        <v>176</v>
      </c>
      <c r="C440">
        <v>12</v>
      </c>
      <c r="D440">
        <v>188</v>
      </c>
    </row>
    <row r="441" spans="1:4" ht="12.75">
      <c r="A441">
        <v>1998</v>
      </c>
      <c r="B441">
        <v>256</v>
      </c>
      <c r="C441">
        <v>13</v>
      </c>
      <c r="D441">
        <v>269</v>
      </c>
    </row>
    <row r="442" spans="1:4" ht="12.75">
      <c r="A442">
        <v>1999</v>
      </c>
      <c r="B442">
        <v>259</v>
      </c>
      <c r="C442">
        <v>16</v>
      </c>
      <c r="D442">
        <v>275</v>
      </c>
    </row>
    <row r="443" spans="1:4" ht="12.75">
      <c r="A443" t="s">
        <v>3</v>
      </c>
      <c r="B443" t="s">
        <v>108</v>
      </c>
      <c r="C443" t="s">
        <v>109</v>
      </c>
      <c r="D443" t="s">
        <v>109</v>
      </c>
    </row>
    <row r="444" spans="1:4" ht="12.75">
      <c r="A444" t="s">
        <v>45</v>
      </c>
      <c r="B444" t="s">
        <v>33</v>
      </c>
      <c r="C444" t="s">
        <v>16</v>
      </c>
      <c r="D444" t="s">
        <v>46</v>
      </c>
    </row>
    <row r="445" spans="1:4" ht="12.75">
      <c r="A445" t="s">
        <v>45</v>
      </c>
      <c r="B445" t="s">
        <v>33</v>
      </c>
      <c r="C445" t="s">
        <v>16</v>
      </c>
      <c r="D445" t="s">
        <v>46</v>
      </c>
    </row>
    <row r="446" spans="1:4" ht="12.75">
      <c r="A446" t="s">
        <v>47</v>
      </c>
      <c r="B446" t="s">
        <v>48</v>
      </c>
      <c r="C446" t="s">
        <v>49</v>
      </c>
      <c r="D446" t="s">
        <v>57</v>
      </c>
    </row>
    <row r="448" spans="1:4" ht="12.75">
      <c r="A448" t="s">
        <v>3</v>
      </c>
      <c r="B448" t="s">
        <v>108</v>
      </c>
      <c r="C448" t="s">
        <v>109</v>
      </c>
      <c r="D448" t="s">
        <v>109</v>
      </c>
    </row>
    <row r="449" spans="2:4" ht="12.75">
      <c r="B449" t="s">
        <v>51</v>
      </c>
      <c r="C449" t="s">
        <v>52</v>
      </c>
      <c r="D449" t="s">
        <v>53</v>
      </c>
    </row>
    <row r="450" spans="1:4" ht="12.75">
      <c r="A450" t="s">
        <v>96</v>
      </c>
      <c r="B450" t="s">
        <v>82</v>
      </c>
      <c r="C450" t="s">
        <v>83</v>
      </c>
      <c r="D450" t="s">
        <v>84</v>
      </c>
    </row>
    <row r="451" spans="1:4" ht="12.75">
      <c r="A451" t="s">
        <v>3</v>
      </c>
      <c r="B451" t="s">
        <v>108</v>
      </c>
      <c r="C451" t="s">
        <v>109</v>
      </c>
      <c r="D451" t="s">
        <v>109</v>
      </c>
    </row>
    <row r="452" spans="1:4" ht="12.75">
      <c r="A452">
        <v>1983</v>
      </c>
      <c r="B452">
        <v>397</v>
      </c>
      <c r="C452">
        <v>53</v>
      </c>
      <c r="D452">
        <v>450</v>
      </c>
    </row>
    <row r="453" spans="1:4" ht="12.75">
      <c r="A453">
        <v>1984</v>
      </c>
      <c r="B453">
        <v>673</v>
      </c>
      <c r="C453">
        <v>79</v>
      </c>
      <c r="D453">
        <v>752</v>
      </c>
    </row>
    <row r="454" spans="1:4" ht="12.75">
      <c r="A454">
        <v>1985</v>
      </c>
      <c r="B454">
        <v>674</v>
      </c>
      <c r="C454">
        <v>90</v>
      </c>
      <c r="D454">
        <v>764</v>
      </c>
    </row>
    <row r="455" spans="1:4" ht="12.75">
      <c r="A455">
        <v>1986</v>
      </c>
      <c r="B455">
        <v>457</v>
      </c>
      <c r="C455">
        <v>69</v>
      </c>
      <c r="D455">
        <v>526</v>
      </c>
    </row>
    <row r="456" spans="1:4" ht="12.75">
      <c r="A456">
        <v>1987</v>
      </c>
      <c r="B456">
        <v>551</v>
      </c>
      <c r="C456">
        <v>79</v>
      </c>
      <c r="D456">
        <v>630</v>
      </c>
    </row>
    <row r="457" spans="1:4" ht="12.75">
      <c r="A457">
        <v>1988</v>
      </c>
      <c r="B457">
        <v>501</v>
      </c>
      <c r="C457">
        <v>57</v>
      </c>
      <c r="D457">
        <v>558</v>
      </c>
    </row>
    <row r="458" spans="1:4" ht="12.75">
      <c r="A458">
        <v>1989</v>
      </c>
      <c r="B458">
        <v>605</v>
      </c>
      <c r="C458">
        <v>80</v>
      </c>
      <c r="D458">
        <v>685</v>
      </c>
    </row>
    <row r="459" spans="1:4" ht="12.75">
      <c r="A459">
        <v>1990</v>
      </c>
      <c r="B459">
        <v>527</v>
      </c>
      <c r="C459">
        <v>70</v>
      </c>
      <c r="D459">
        <v>597</v>
      </c>
    </row>
    <row r="460" spans="1:4" ht="12.75">
      <c r="A460">
        <v>1991</v>
      </c>
      <c r="B460">
        <v>446</v>
      </c>
      <c r="C460">
        <v>83</v>
      </c>
      <c r="D460">
        <v>529</v>
      </c>
    </row>
    <row r="461" spans="1:4" ht="12.75">
      <c r="A461">
        <v>1992</v>
      </c>
      <c r="B461">
        <v>567</v>
      </c>
      <c r="C461">
        <v>102</v>
      </c>
      <c r="D461">
        <v>669</v>
      </c>
    </row>
    <row r="462" spans="1:4" ht="12.75">
      <c r="A462">
        <v>1993</v>
      </c>
      <c r="B462">
        <v>689</v>
      </c>
      <c r="C462">
        <v>87</v>
      </c>
      <c r="D462">
        <v>776</v>
      </c>
    </row>
    <row r="463" spans="1:4" ht="12.75">
      <c r="A463">
        <v>1994</v>
      </c>
      <c r="B463">
        <v>646</v>
      </c>
      <c r="C463">
        <v>90</v>
      </c>
      <c r="D463">
        <v>736</v>
      </c>
    </row>
    <row r="464" spans="1:4" ht="12.75">
      <c r="A464">
        <v>1995</v>
      </c>
      <c r="B464">
        <v>889</v>
      </c>
      <c r="C464">
        <v>174</v>
      </c>
      <c r="D464" s="2">
        <v>1063</v>
      </c>
    </row>
    <row r="465" spans="1:4" ht="12.75">
      <c r="A465">
        <v>1996</v>
      </c>
      <c r="B465">
        <v>730</v>
      </c>
      <c r="C465">
        <v>121</v>
      </c>
      <c r="D465">
        <v>851</v>
      </c>
    </row>
    <row r="466" spans="1:4" ht="12.75">
      <c r="A466">
        <v>1997</v>
      </c>
      <c r="B466">
        <v>631</v>
      </c>
      <c r="C466">
        <v>109</v>
      </c>
      <c r="D466">
        <v>740</v>
      </c>
    </row>
    <row r="467" spans="1:4" ht="12.75">
      <c r="A467">
        <v>1998</v>
      </c>
      <c r="B467" s="2">
        <v>1068</v>
      </c>
      <c r="C467">
        <v>212</v>
      </c>
      <c r="D467" s="2">
        <v>1280</v>
      </c>
    </row>
    <row r="468" spans="1:4" ht="12.75">
      <c r="A468">
        <v>1999</v>
      </c>
      <c r="B468" s="2">
        <v>1016</v>
      </c>
      <c r="C468">
        <v>164</v>
      </c>
      <c r="D468" s="2">
        <v>1180</v>
      </c>
    </row>
    <row r="469" ht="12.75">
      <c r="A469" t="s">
        <v>152</v>
      </c>
    </row>
    <row r="470" ht="12.75">
      <c r="A470" t="s">
        <v>156</v>
      </c>
    </row>
    <row r="472" ht="12.75">
      <c r="A472" t="s">
        <v>157</v>
      </c>
    </row>
    <row r="473" ht="12.75">
      <c r="A473" t="s">
        <v>158</v>
      </c>
    </row>
    <row r="474" ht="12.75">
      <c r="A474" t="s">
        <v>159</v>
      </c>
    </row>
    <row r="475" ht="12.75">
      <c r="A475" t="s">
        <v>160</v>
      </c>
    </row>
    <row r="476" ht="12.75">
      <c r="A476" t="s">
        <v>161</v>
      </c>
    </row>
    <row r="477" ht="12.75">
      <c r="A477" t="s">
        <v>162</v>
      </c>
    </row>
    <row r="478" ht="12.75">
      <c r="A478" t="s">
        <v>163</v>
      </c>
    </row>
    <row r="479" spans="1:6" ht="12.75">
      <c r="A479">
        <v>1983</v>
      </c>
      <c r="B479">
        <v>68</v>
      </c>
      <c r="C479">
        <v>139</v>
      </c>
      <c r="D479">
        <v>113</v>
      </c>
      <c r="E479">
        <v>43</v>
      </c>
      <c r="F479">
        <v>34</v>
      </c>
    </row>
    <row r="480" spans="1:6" ht="12.75">
      <c r="A480">
        <v>1984</v>
      </c>
      <c r="B480">
        <v>121</v>
      </c>
      <c r="C480">
        <v>227</v>
      </c>
      <c r="D480">
        <v>195</v>
      </c>
      <c r="E480">
        <v>67</v>
      </c>
      <c r="F480">
        <v>63</v>
      </c>
    </row>
    <row r="481" spans="1:6" ht="12.75">
      <c r="A481">
        <v>1985</v>
      </c>
      <c r="B481">
        <v>154</v>
      </c>
      <c r="C481">
        <v>212</v>
      </c>
      <c r="D481">
        <v>173</v>
      </c>
      <c r="E481">
        <v>58</v>
      </c>
      <c r="F481">
        <v>77</v>
      </c>
    </row>
    <row r="482" spans="1:6" ht="12.75">
      <c r="A482">
        <v>1986</v>
      </c>
      <c r="B482">
        <v>117</v>
      </c>
      <c r="C482">
        <v>131</v>
      </c>
      <c r="D482">
        <v>103</v>
      </c>
      <c r="E482">
        <v>50</v>
      </c>
      <c r="F482">
        <v>56</v>
      </c>
    </row>
    <row r="483" spans="1:6" ht="12.75">
      <c r="A483">
        <v>1987</v>
      </c>
      <c r="B483">
        <v>148</v>
      </c>
      <c r="C483">
        <v>178</v>
      </c>
      <c r="D483">
        <v>126</v>
      </c>
      <c r="E483">
        <v>38</v>
      </c>
      <c r="F483">
        <v>61</v>
      </c>
    </row>
    <row r="484" spans="1:6" ht="12.75">
      <c r="A484">
        <v>1988</v>
      </c>
      <c r="B484">
        <v>145</v>
      </c>
      <c r="C484">
        <v>149</v>
      </c>
      <c r="D484">
        <v>104</v>
      </c>
      <c r="E484">
        <v>62</v>
      </c>
      <c r="F484">
        <v>41</v>
      </c>
    </row>
    <row r="485" spans="1:6" ht="12.75">
      <c r="A485">
        <v>1989</v>
      </c>
      <c r="B485">
        <v>178</v>
      </c>
      <c r="C485">
        <v>186</v>
      </c>
      <c r="D485">
        <v>136</v>
      </c>
      <c r="E485">
        <v>40</v>
      </c>
      <c r="F485">
        <v>65</v>
      </c>
    </row>
    <row r="486" spans="1:6" ht="12.75">
      <c r="A486">
        <v>1990</v>
      </c>
      <c r="B486">
        <v>137</v>
      </c>
      <c r="C486">
        <v>153</v>
      </c>
      <c r="D486">
        <v>135</v>
      </c>
      <c r="E486">
        <v>37</v>
      </c>
      <c r="F486">
        <v>65</v>
      </c>
    </row>
    <row r="487" spans="1:6" ht="12.75">
      <c r="A487">
        <v>1991</v>
      </c>
      <c r="B487">
        <v>110</v>
      </c>
      <c r="C487">
        <v>123</v>
      </c>
      <c r="D487">
        <v>119</v>
      </c>
      <c r="E487">
        <v>31</v>
      </c>
      <c r="F487">
        <v>63</v>
      </c>
    </row>
    <row r="488" spans="1:6" ht="12.75">
      <c r="A488">
        <v>1992</v>
      </c>
      <c r="B488">
        <v>137</v>
      </c>
      <c r="C488">
        <v>155</v>
      </c>
      <c r="D488">
        <v>124</v>
      </c>
      <c r="E488">
        <v>58</v>
      </c>
      <c r="F488">
        <v>93</v>
      </c>
    </row>
    <row r="489" spans="1:6" ht="12.75">
      <c r="A489">
        <v>1993</v>
      </c>
      <c r="B489">
        <v>195</v>
      </c>
      <c r="C489">
        <v>151</v>
      </c>
      <c r="D489">
        <v>156</v>
      </c>
      <c r="E489">
        <v>76</v>
      </c>
      <c r="F489">
        <v>111</v>
      </c>
    </row>
    <row r="490" spans="1:6" ht="12.75">
      <c r="A490">
        <v>1994</v>
      </c>
      <c r="B490">
        <v>193</v>
      </c>
      <c r="C490">
        <v>168</v>
      </c>
      <c r="D490">
        <v>132</v>
      </c>
      <c r="E490">
        <v>51</v>
      </c>
      <c r="F490">
        <v>102</v>
      </c>
    </row>
    <row r="491" spans="1:6" ht="12.75">
      <c r="A491">
        <v>1995</v>
      </c>
      <c r="B491">
        <v>292</v>
      </c>
      <c r="C491">
        <v>211</v>
      </c>
      <c r="D491">
        <v>155</v>
      </c>
      <c r="E491">
        <v>68</v>
      </c>
      <c r="F491">
        <v>163</v>
      </c>
    </row>
    <row r="492" spans="1:6" ht="12.75">
      <c r="A492">
        <v>1996</v>
      </c>
      <c r="B492">
        <v>187</v>
      </c>
      <c r="C492">
        <v>170</v>
      </c>
      <c r="D492">
        <v>126</v>
      </c>
      <c r="E492">
        <v>70</v>
      </c>
      <c r="F492">
        <v>177</v>
      </c>
    </row>
    <row r="493" spans="1:6" ht="12.75">
      <c r="A493">
        <v>1997</v>
      </c>
      <c r="B493">
        <v>126</v>
      </c>
      <c r="C493">
        <v>130</v>
      </c>
      <c r="D493">
        <v>115</v>
      </c>
      <c r="E493">
        <v>84</v>
      </c>
      <c r="F493">
        <v>176</v>
      </c>
    </row>
    <row r="494" spans="1:6" ht="12.75">
      <c r="A494">
        <v>1998</v>
      </c>
      <c r="B494">
        <v>256</v>
      </c>
      <c r="C494">
        <v>261</v>
      </c>
      <c r="D494">
        <v>176</v>
      </c>
      <c r="E494">
        <v>119</v>
      </c>
      <c r="F494">
        <v>256</v>
      </c>
    </row>
    <row r="495" spans="1:6" ht="12.75">
      <c r="A495">
        <v>1999</v>
      </c>
      <c r="B495">
        <v>231</v>
      </c>
      <c r="C495">
        <v>257</v>
      </c>
      <c r="D495">
        <v>169</v>
      </c>
      <c r="E495">
        <v>100</v>
      </c>
      <c r="F495">
        <v>259</v>
      </c>
    </row>
    <row r="497" spans="1:6" ht="12.75">
      <c r="A497" t="s">
        <v>84</v>
      </c>
      <c r="B497" s="2">
        <v>2795</v>
      </c>
      <c r="C497" s="2">
        <v>3001</v>
      </c>
      <c r="D497" s="2">
        <v>2357</v>
      </c>
      <c r="E497" s="2">
        <v>1052</v>
      </c>
      <c r="F497" s="2">
        <v>1862</v>
      </c>
    </row>
    <row r="498" spans="1:6" ht="12.75">
      <c r="A498" t="s">
        <v>111</v>
      </c>
      <c r="B498" t="s">
        <v>109</v>
      </c>
      <c r="C498" t="s">
        <v>111</v>
      </c>
      <c r="D498" t="s">
        <v>111</v>
      </c>
      <c r="E498" t="s">
        <v>111</v>
      </c>
      <c r="F498" t="s">
        <v>111</v>
      </c>
    </row>
    <row r="499" ht="12.75">
      <c r="A499" t="s">
        <v>92</v>
      </c>
    </row>
    <row r="500" spans="1:6" ht="12.75">
      <c r="A500">
        <v>1983</v>
      </c>
      <c r="C500">
        <v>5</v>
      </c>
      <c r="D500">
        <v>2</v>
      </c>
      <c r="F500">
        <v>2</v>
      </c>
    </row>
    <row r="501" spans="1:6" ht="12.75">
      <c r="A501">
        <v>1984</v>
      </c>
      <c r="C501">
        <v>12</v>
      </c>
      <c r="D501">
        <v>1</v>
      </c>
      <c r="F501">
        <v>1</v>
      </c>
    </row>
    <row r="502" spans="1:6" ht="12.75">
      <c r="A502">
        <v>1985</v>
      </c>
      <c r="B502">
        <v>1</v>
      </c>
      <c r="C502">
        <v>7</v>
      </c>
      <c r="D502">
        <v>3</v>
      </c>
      <c r="F502">
        <v>2</v>
      </c>
    </row>
    <row r="503" spans="1:5" ht="12.75">
      <c r="A503">
        <v>1986</v>
      </c>
      <c r="B503">
        <v>1</v>
      </c>
      <c r="C503">
        <v>4</v>
      </c>
      <c r="D503">
        <v>1</v>
      </c>
      <c r="E503">
        <v>1</v>
      </c>
    </row>
    <row r="504" spans="1:6" ht="12.75">
      <c r="A504">
        <v>1987</v>
      </c>
      <c r="C504">
        <v>1</v>
      </c>
      <c r="F504">
        <v>1</v>
      </c>
    </row>
    <row r="505" ht="12.75">
      <c r="A505">
        <v>1988</v>
      </c>
    </row>
    <row r="506" spans="1:4" ht="12.75">
      <c r="A506">
        <v>1989</v>
      </c>
      <c r="D506">
        <v>1</v>
      </c>
    </row>
    <row r="507" spans="1:6" ht="12.75">
      <c r="A507">
        <v>1990</v>
      </c>
      <c r="C507">
        <v>3</v>
      </c>
      <c r="D507">
        <v>2</v>
      </c>
      <c r="F507">
        <v>1</v>
      </c>
    </row>
    <row r="508" spans="1:6" ht="12.75">
      <c r="A508">
        <v>1991</v>
      </c>
      <c r="B508">
        <v>3</v>
      </c>
      <c r="C508">
        <v>3</v>
      </c>
      <c r="D508">
        <v>3</v>
      </c>
      <c r="F508">
        <v>2</v>
      </c>
    </row>
    <row r="509" spans="1:6" ht="12.75">
      <c r="A509">
        <v>1992</v>
      </c>
      <c r="B509">
        <v>4</v>
      </c>
      <c r="C509">
        <v>3</v>
      </c>
      <c r="D509">
        <v>2</v>
      </c>
      <c r="F509">
        <v>2</v>
      </c>
    </row>
    <row r="510" spans="1:3" ht="12.75">
      <c r="A510">
        <v>1993</v>
      </c>
      <c r="C510">
        <v>1</v>
      </c>
    </row>
    <row r="511" spans="1:6" ht="12.75">
      <c r="A511">
        <v>1994</v>
      </c>
      <c r="B511">
        <v>2</v>
      </c>
      <c r="C511">
        <v>25</v>
      </c>
      <c r="D511">
        <v>19</v>
      </c>
      <c r="E511">
        <v>2</v>
      </c>
      <c r="F511">
        <v>5</v>
      </c>
    </row>
    <row r="512" spans="1:6" ht="12.75">
      <c r="A512">
        <v>1995</v>
      </c>
      <c r="B512">
        <v>26</v>
      </c>
      <c r="C512">
        <v>60</v>
      </c>
      <c r="D512">
        <v>35</v>
      </c>
      <c r="E512">
        <v>4</v>
      </c>
      <c r="F512">
        <v>10</v>
      </c>
    </row>
    <row r="513" spans="1:6" ht="12.75">
      <c r="A513">
        <v>1996</v>
      </c>
      <c r="B513">
        <v>11</v>
      </c>
      <c r="C513">
        <v>36</v>
      </c>
      <c r="D513">
        <v>53</v>
      </c>
      <c r="E513">
        <v>2</v>
      </c>
      <c r="F513">
        <v>6</v>
      </c>
    </row>
    <row r="514" spans="1:6" ht="12.75">
      <c r="A514">
        <v>1997</v>
      </c>
      <c r="B514">
        <v>4</v>
      </c>
      <c r="C514">
        <v>25</v>
      </c>
      <c r="D514">
        <v>17</v>
      </c>
      <c r="E514">
        <v>5</v>
      </c>
      <c r="F514">
        <v>3</v>
      </c>
    </row>
    <row r="515" spans="1:6" ht="12.75">
      <c r="A515">
        <v>1998</v>
      </c>
      <c r="B515">
        <v>15</v>
      </c>
      <c r="C515">
        <v>43</v>
      </c>
      <c r="D515">
        <v>41</v>
      </c>
      <c r="E515">
        <v>12</v>
      </c>
      <c r="F515">
        <v>16</v>
      </c>
    </row>
    <row r="516" spans="1:6" ht="12.75">
      <c r="A516">
        <v>1999</v>
      </c>
      <c r="B516">
        <v>9</v>
      </c>
      <c r="C516">
        <v>21</v>
      </c>
      <c r="D516">
        <v>24</v>
      </c>
      <c r="E516">
        <v>1</v>
      </c>
      <c r="F516">
        <v>10</v>
      </c>
    </row>
    <row r="518" spans="1:6" ht="12.75">
      <c r="A518" t="s">
        <v>84</v>
      </c>
      <c r="B518">
        <v>76</v>
      </c>
      <c r="C518">
        <v>249</v>
      </c>
      <c r="D518">
        <v>204</v>
      </c>
      <c r="E518">
        <v>27</v>
      </c>
      <c r="F518">
        <v>61</v>
      </c>
    </row>
    <row r="519" spans="1:6" ht="12.75">
      <c r="A519" t="s">
        <v>111</v>
      </c>
      <c r="B519" t="s">
        <v>109</v>
      </c>
      <c r="C519" t="s">
        <v>111</v>
      </c>
      <c r="D519" t="s">
        <v>111</v>
      </c>
      <c r="E519" t="s">
        <v>111</v>
      </c>
      <c r="F519" t="s">
        <v>111</v>
      </c>
    </row>
    <row r="520" ht="12.75">
      <c r="A520" t="s">
        <v>73</v>
      </c>
    </row>
    <row r="521" spans="1:6" ht="12.75">
      <c r="A521">
        <v>1983</v>
      </c>
      <c r="E521">
        <v>1</v>
      </c>
      <c r="F521">
        <v>11</v>
      </c>
    </row>
    <row r="522" spans="1:6" ht="12.75">
      <c r="A522">
        <v>1984</v>
      </c>
      <c r="F522">
        <v>4</v>
      </c>
    </row>
    <row r="523" spans="1:6" ht="12.75">
      <c r="A523">
        <v>1985</v>
      </c>
      <c r="F523">
        <v>10</v>
      </c>
    </row>
    <row r="524" spans="1:6" ht="12.75">
      <c r="A524">
        <v>1986</v>
      </c>
      <c r="F524">
        <v>10</v>
      </c>
    </row>
    <row r="525" spans="1:6" ht="12.75">
      <c r="A525">
        <v>1987</v>
      </c>
      <c r="D525">
        <v>1</v>
      </c>
      <c r="F525">
        <v>9</v>
      </c>
    </row>
    <row r="526" spans="1:6" ht="12.75">
      <c r="A526">
        <v>1988</v>
      </c>
      <c r="D526">
        <v>1</v>
      </c>
      <c r="F526">
        <v>4</v>
      </c>
    </row>
    <row r="527" spans="1:6" ht="12.75">
      <c r="A527">
        <v>1989</v>
      </c>
      <c r="F527">
        <v>3</v>
      </c>
    </row>
    <row r="528" spans="1:6" ht="12.75">
      <c r="A528">
        <v>1990</v>
      </c>
      <c r="F528">
        <v>5</v>
      </c>
    </row>
    <row r="529" spans="1:6" ht="12.75">
      <c r="A529">
        <v>1991</v>
      </c>
      <c r="B529">
        <v>2</v>
      </c>
      <c r="D529">
        <v>2</v>
      </c>
      <c r="F529">
        <v>2</v>
      </c>
    </row>
    <row r="530" spans="1:6" ht="12.75">
      <c r="A530">
        <v>1992</v>
      </c>
      <c r="D530">
        <v>1</v>
      </c>
      <c r="E530">
        <v>1</v>
      </c>
      <c r="F530">
        <v>4</v>
      </c>
    </row>
    <row r="531" spans="1:6" ht="12.75">
      <c r="A531">
        <v>1993</v>
      </c>
      <c r="C531">
        <v>1</v>
      </c>
      <c r="D531">
        <v>1</v>
      </c>
      <c r="F531">
        <v>1</v>
      </c>
    </row>
    <row r="532" spans="1:6" ht="12.75">
      <c r="A532">
        <v>1994</v>
      </c>
      <c r="C532">
        <v>3</v>
      </c>
      <c r="D532">
        <v>10</v>
      </c>
      <c r="E532">
        <v>2</v>
      </c>
      <c r="F532">
        <v>7</v>
      </c>
    </row>
    <row r="533" spans="1:6" ht="12.75">
      <c r="A533">
        <v>1995</v>
      </c>
      <c r="B533">
        <v>2</v>
      </c>
      <c r="C533">
        <v>1</v>
      </c>
      <c r="D533">
        <v>7</v>
      </c>
      <c r="E533">
        <v>3</v>
      </c>
      <c r="F533">
        <v>2</v>
      </c>
    </row>
    <row r="534" spans="1:6" ht="12.75">
      <c r="A534">
        <v>1996</v>
      </c>
      <c r="B534">
        <v>1</v>
      </c>
      <c r="D534">
        <v>2</v>
      </c>
      <c r="E534">
        <v>1</v>
      </c>
      <c r="F534">
        <v>5</v>
      </c>
    </row>
    <row r="535" spans="1:4" ht="12.75">
      <c r="A535">
        <v>1997</v>
      </c>
      <c r="C535">
        <v>2</v>
      </c>
      <c r="D535">
        <v>1</v>
      </c>
    </row>
    <row r="536" spans="1:6" ht="12.75">
      <c r="A536">
        <v>1998</v>
      </c>
      <c r="B536">
        <v>4</v>
      </c>
      <c r="C536">
        <v>4</v>
      </c>
      <c r="D536">
        <v>4</v>
      </c>
      <c r="E536">
        <v>4</v>
      </c>
      <c r="F536">
        <v>1</v>
      </c>
    </row>
    <row r="537" spans="1:5" ht="12.75">
      <c r="A537">
        <v>1999</v>
      </c>
      <c r="B537">
        <v>3</v>
      </c>
      <c r="C537">
        <v>5</v>
      </c>
      <c r="D537">
        <v>1</v>
      </c>
      <c r="E537">
        <v>4</v>
      </c>
    </row>
    <row r="539" spans="1:6" ht="12.75">
      <c r="A539" t="s">
        <v>84</v>
      </c>
      <c r="B539">
        <v>12</v>
      </c>
      <c r="C539">
        <v>16</v>
      </c>
      <c r="D539">
        <v>31</v>
      </c>
      <c r="E539">
        <v>16</v>
      </c>
      <c r="F539">
        <v>78</v>
      </c>
    </row>
    <row r="540" spans="1:6" ht="12.75">
      <c r="A540" t="s">
        <v>111</v>
      </c>
      <c r="B540" t="s">
        <v>109</v>
      </c>
      <c r="C540" t="s">
        <v>111</v>
      </c>
      <c r="D540" t="s">
        <v>111</v>
      </c>
      <c r="E540" t="s">
        <v>111</v>
      </c>
      <c r="F540" t="s">
        <v>111</v>
      </c>
    </row>
    <row r="541" ht="12.75">
      <c r="A541" t="s">
        <v>93</v>
      </c>
    </row>
    <row r="542" spans="1:2" ht="12.75">
      <c r="A542">
        <v>1983</v>
      </c>
      <c r="B542">
        <v>1</v>
      </c>
    </row>
    <row r="543" spans="1:2" ht="12.75">
      <c r="A543">
        <v>1984</v>
      </c>
      <c r="B543">
        <v>1</v>
      </c>
    </row>
    <row r="544" ht="12.75">
      <c r="A544">
        <v>1985</v>
      </c>
    </row>
    <row r="545" ht="12.75">
      <c r="A545">
        <v>1986</v>
      </c>
    </row>
    <row r="546" ht="12.75">
      <c r="A546">
        <v>1987</v>
      </c>
    </row>
    <row r="547" spans="1:3" ht="12.75">
      <c r="A547">
        <v>1988</v>
      </c>
      <c r="C547">
        <v>2</v>
      </c>
    </row>
    <row r="548" ht="12.75">
      <c r="A548">
        <v>1989</v>
      </c>
    </row>
    <row r="549" ht="12.75">
      <c r="A549">
        <v>1990</v>
      </c>
    </row>
    <row r="550" spans="1:2" ht="12.75">
      <c r="A550">
        <v>1991</v>
      </c>
      <c r="B550">
        <v>1</v>
      </c>
    </row>
    <row r="551" ht="12.75">
      <c r="A551">
        <v>1992</v>
      </c>
    </row>
    <row r="552" ht="12.75">
      <c r="A552">
        <v>1993</v>
      </c>
    </row>
    <row r="553" ht="12.75">
      <c r="A553">
        <v>1994</v>
      </c>
    </row>
    <row r="554" ht="12.75">
      <c r="A554">
        <v>1995</v>
      </c>
    </row>
    <row r="555" spans="1:6" ht="12.75">
      <c r="A555">
        <v>1996</v>
      </c>
      <c r="D555">
        <v>1</v>
      </c>
      <c r="F555">
        <v>1</v>
      </c>
    </row>
    <row r="556" spans="1:3" ht="12.75">
      <c r="A556">
        <v>1997</v>
      </c>
      <c r="C556">
        <v>1</v>
      </c>
    </row>
    <row r="557" ht="12.75">
      <c r="A557">
        <v>1998</v>
      </c>
    </row>
    <row r="558" spans="1:5" ht="12.75">
      <c r="A558">
        <v>1999</v>
      </c>
      <c r="E558">
        <v>1</v>
      </c>
    </row>
    <row r="560" spans="1:6" ht="12.75">
      <c r="A560" t="s">
        <v>84</v>
      </c>
      <c r="B560">
        <v>3</v>
      </c>
      <c r="C560">
        <v>3</v>
      </c>
      <c r="D560">
        <v>1</v>
      </c>
      <c r="E560">
        <v>1</v>
      </c>
      <c r="F560">
        <v>1</v>
      </c>
    </row>
    <row r="561" spans="1:6" ht="12.75">
      <c r="A561" t="s">
        <v>111</v>
      </c>
      <c r="B561" t="s">
        <v>109</v>
      </c>
      <c r="C561" t="s">
        <v>111</v>
      </c>
      <c r="D561" t="s">
        <v>111</v>
      </c>
      <c r="E561" t="s">
        <v>111</v>
      </c>
      <c r="F561" t="s">
        <v>111</v>
      </c>
    </row>
    <row r="563" spans="1:6" ht="12.75">
      <c r="A563" t="s">
        <v>111</v>
      </c>
      <c r="B563" t="s">
        <v>109</v>
      </c>
      <c r="C563" t="s">
        <v>111</v>
      </c>
      <c r="D563" t="s">
        <v>111</v>
      </c>
      <c r="E563" t="s">
        <v>111</v>
      </c>
      <c r="F563" t="s">
        <v>111</v>
      </c>
    </row>
    <row r="564" ht="12.75">
      <c r="A564" t="s">
        <v>66</v>
      </c>
    </row>
    <row r="565" spans="1:6" ht="12.75">
      <c r="A565" t="s">
        <v>67</v>
      </c>
      <c r="B565" t="s">
        <v>58</v>
      </c>
      <c r="C565" t="s">
        <v>59</v>
      </c>
      <c r="D565" t="s">
        <v>60</v>
      </c>
      <c r="E565" t="s">
        <v>61</v>
      </c>
      <c r="F565" t="s">
        <v>68</v>
      </c>
    </row>
    <row r="566" spans="1:6" ht="12.75">
      <c r="A566" t="s">
        <v>69</v>
      </c>
      <c r="B566" t="s">
        <v>108</v>
      </c>
      <c r="C566" t="s">
        <v>111</v>
      </c>
      <c r="D566" t="e">
        <f>--Black,NH</f>
        <v>#NAME?</v>
      </c>
      <c r="E566" t="s">
        <v>109</v>
      </c>
      <c r="F566" t="s">
        <v>111</v>
      </c>
    </row>
    <row r="567" spans="1:6" ht="12.75">
      <c r="A567" t="s">
        <v>70</v>
      </c>
      <c r="B567" t="s">
        <v>71</v>
      </c>
      <c r="C567" t="s">
        <v>112</v>
      </c>
      <c r="D567" t="s">
        <v>113</v>
      </c>
      <c r="E567" t="s">
        <v>72</v>
      </c>
      <c r="F567" t="s">
        <v>114</v>
      </c>
    </row>
    <row r="568" spans="1:6" ht="12.75">
      <c r="A568" t="s">
        <v>111</v>
      </c>
      <c r="B568" t="s">
        <v>109</v>
      </c>
      <c r="C568" t="s">
        <v>111</v>
      </c>
      <c r="D568" t="s">
        <v>111</v>
      </c>
      <c r="E568" t="s">
        <v>111</v>
      </c>
      <c r="F568" t="s">
        <v>111</v>
      </c>
    </row>
    <row r="569" ht="12.75">
      <c r="A569" t="s">
        <v>95</v>
      </c>
    </row>
    <row r="570" spans="1:6" ht="12.75">
      <c r="A570">
        <v>1983</v>
      </c>
      <c r="B570">
        <v>7</v>
      </c>
      <c r="C570">
        <v>21</v>
      </c>
      <c r="D570">
        <v>19</v>
      </c>
      <c r="E570">
        <v>3</v>
      </c>
      <c r="F570">
        <v>3</v>
      </c>
    </row>
    <row r="571" spans="1:6" ht="12.75">
      <c r="A571">
        <v>1984</v>
      </c>
      <c r="B571">
        <v>20</v>
      </c>
      <c r="C571">
        <v>25</v>
      </c>
      <c r="D571">
        <v>23</v>
      </c>
      <c r="E571">
        <v>6</v>
      </c>
      <c r="F571">
        <v>5</v>
      </c>
    </row>
    <row r="572" spans="1:6" ht="12.75">
      <c r="A572">
        <v>1985</v>
      </c>
      <c r="B572">
        <v>18</v>
      </c>
      <c r="C572">
        <v>32</v>
      </c>
      <c r="D572">
        <v>22</v>
      </c>
      <c r="E572">
        <v>11</v>
      </c>
      <c r="F572">
        <v>7</v>
      </c>
    </row>
    <row r="573" spans="1:6" ht="12.75">
      <c r="A573">
        <v>1986</v>
      </c>
      <c r="B573">
        <v>13</v>
      </c>
      <c r="C573">
        <v>21</v>
      </c>
      <c r="D573">
        <v>20</v>
      </c>
      <c r="E573">
        <v>8</v>
      </c>
      <c r="F573">
        <v>7</v>
      </c>
    </row>
    <row r="574" spans="1:6" ht="12.75">
      <c r="A574">
        <v>1987</v>
      </c>
      <c r="B574">
        <v>19</v>
      </c>
      <c r="C574">
        <v>29</v>
      </c>
      <c r="D574">
        <v>16</v>
      </c>
      <c r="E574">
        <v>8</v>
      </c>
      <c r="F574">
        <v>7</v>
      </c>
    </row>
    <row r="575" spans="1:6" ht="12.75">
      <c r="A575">
        <v>1988</v>
      </c>
      <c r="B575">
        <v>18</v>
      </c>
      <c r="C575">
        <v>19</v>
      </c>
      <c r="D575">
        <v>13</v>
      </c>
      <c r="E575">
        <v>4</v>
      </c>
      <c r="F575">
        <v>3</v>
      </c>
    </row>
    <row r="576" spans="1:6" ht="12.75">
      <c r="A576">
        <v>1989</v>
      </c>
      <c r="B576">
        <v>23</v>
      </c>
      <c r="C576">
        <v>27</v>
      </c>
      <c r="D576">
        <v>18</v>
      </c>
      <c r="E576">
        <v>10</v>
      </c>
      <c r="F576">
        <v>2</v>
      </c>
    </row>
    <row r="577" spans="1:6" ht="12.75">
      <c r="A577">
        <v>1990</v>
      </c>
      <c r="B577">
        <v>20</v>
      </c>
      <c r="C577">
        <v>21</v>
      </c>
      <c r="D577">
        <v>10</v>
      </c>
      <c r="E577">
        <v>16</v>
      </c>
      <c r="F577">
        <v>3</v>
      </c>
    </row>
    <row r="578" spans="1:6" ht="12.75">
      <c r="A578">
        <v>1991</v>
      </c>
      <c r="B578">
        <v>28</v>
      </c>
      <c r="C578">
        <v>22</v>
      </c>
      <c r="D578">
        <v>12</v>
      </c>
      <c r="E578">
        <v>17</v>
      </c>
      <c r="F578">
        <v>4</v>
      </c>
    </row>
    <row r="579" spans="1:6" ht="12.75">
      <c r="A579">
        <v>1992</v>
      </c>
      <c r="B579">
        <v>28</v>
      </c>
      <c r="C579">
        <v>33</v>
      </c>
      <c r="D579">
        <v>15</v>
      </c>
      <c r="E579">
        <v>22</v>
      </c>
      <c r="F579">
        <v>4</v>
      </c>
    </row>
    <row r="580" spans="1:6" ht="12.75">
      <c r="A580">
        <v>1993</v>
      </c>
      <c r="B580">
        <v>26</v>
      </c>
      <c r="C580">
        <v>23</v>
      </c>
      <c r="D580">
        <v>16</v>
      </c>
      <c r="E580">
        <v>17</v>
      </c>
      <c r="F580">
        <v>5</v>
      </c>
    </row>
    <row r="581" spans="1:6" ht="12.75">
      <c r="A581">
        <v>1994</v>
      </c>
      <c r="B581">
        <v>25</v>
      </c>
      <c r="C581">
        <v>19</v>
      </c>
      <c r="D581">
        <v>17</v>
      </c>
      <c r="E581">
        <v>27</v>
      </c>
      <c r="F581">
        <v>2</v>
      </c>
    </row>
    <row r="582" spans="1:6" ht="12.75">
      <c r="A582">
        <v>1995</v>
      </c>
      <c r="B582">
        <v>40</v>
      </c>
      <c r="C582">
        <v>48</v>
      </c>
      <c r="D582">
        <v>20</v>
      </c>
      <c r="E582">
        <v>57</v>
      </c>
      <c r="F582">
        <v>9</v>
      </c>
    </row>
    <row r="583" spans="1:6" ht="12.75">
      <c r="A583">
        <v>1996</v>
      </c>
      <c r="B583">
        <v>22</v>
      </c>
      <c r="C583">
        <v>26</v>
      </c>
      <c r="D583">
        <v>13</v>
      </c>
      <c r="E583">
        <v>54</v>
      </c>
      <c r="F583">
        <v>6</v>
      </c>
    </row>
    <row r="584" spans="1:6" ht="12.75">
      <c r="A584">
        <v>1997</v>
      </c>
      <c r="B584">
        <v>21</v>
      </c>
      <c r="C584">
        <v>17</v>
      </c>
      <c r="D584">
        <v>13</v>
      </c>
      <c r="E584">
        <v>46</v>
      </c>
      <c r="F584">
        <v>12</v>
      </c>
    </row>
    <row r="585" spans="1:6" ht="12.75">
      <c r="A585">
        <v>1998</v>
      </c>
      <c r="B585">
        <v>58</v>
      </c>
      <c r="C585">
        <v>54</v>
      </c>
      <c r="D585">
        <v>18</v>
      </c>
      <c r="E585">
        <v>69</v>
      </c>
      <c r="F585">
        <v>13</v>
      </c>
    </row>
    <row r="586" spans="1:6" ht="12.75">
      <c r="A586">
        <v>1999</v>
      </c>
      <c r="B586">
        <v>36</v>
      </c>
      <c r="C586">
        <v>27</v>
      </c>
      <c r="D586">
        <v>23</v>
      </c>
      <c r="E586">
        <v>62</v>
      </c>
      <c r="F586">
        <v>16</v>
      </c>
    </row>
    <row r="588" spans="1:6" ht="12.75">
      <c r="A588" t="s">
        <v>84</v>
      </c>
      <c r="B588">
        <v>422</v>
      </c>
      <c r="C588">
        <v>464</v>
      </c>
      <c r="D588">
        <v>288</v>
      </c>
      <c r="E588">
        <v>437</v>
      </c>
      <c r="F588">
        <v>108</v>
      </c>
    </row>
    <row r="589" spans="1:6" ht="12.75">
      <c r="A589" t="s">
        <v>111</v>
      </c>
      <c r="B589" t="s">
        <v>109</v>
      </c>
      <c r="C589" t="s">
        <v>111</v>
      </c>
      <c r="D589" t="s">
        <v>111</v>
      </c>
      <c r="E589" t="s">
        <v>111</v>
      </c>
      <c r="F589" t="s">
        <v>111</v>
      </c>
    </row>
    <row r="590" ht="12.75">
      <c r="A590" t="s">
        <v>92</v>
      </c>
    </row>
    <row r="591" spans="1:5" ht="12.75">
      <c r="A591">
        <v>1983</v>
      </c>
      <c r="B591">
        <v>1</v>
      </c>
      <c r="C591">
        <v>1</v>
      </c>
      <c r="E591">
        <v>1</v>
      </c>
    </row>
    <row r="592" spans="1:4" ht="12.75">
      <c r="A592">
        <v>1984</v>
      </c>
      <c r="D592">
        <v>1</v>
      </c>
    </row>
    <row r="593" ht="12.75">
      <c r="A593">
        <v>1985</v>
      </c>
    </row>
    <row r="594" ht="12.75">
      <c r="A594">
        <v>1986</v>
      </c>
    </row>
    <row r="595" spans="1:6" ht="12.75">
      <c r="A595">
        <v>1987</v>
      </c>
      <c r="F595">
        <v>1</v>
      </c>
    </row>
    <row r="596" ht="12.75">
      <c r="A596">
        <v>1988</v>
      </c>
    </row>
    <row r="597" ht="12.75">
      <c r="A597">
        <v>1989</v>
      </c>
    </row>
    <row r="598" ht="12.75">
      <c r="A598">
        <v>1990</v>
      </c>
    </row>
    <row r="599" ht="12.75">
      <c r="A599">
        <v>1991</v>
      </c>
    </row>
    <row r="600" spans="1:5" ht="12.75">
      <c r="A600">
        <v>1992</v>
      </c>
      <c r="B600">
        <v>1</v>
      </c>
      <c r="C600">
        <v>2</v>
      </c>
      <c r="D600">
        <v>3</v>
      </c>
      <c r="E600">
        <v>1</v>
      </c>
    </row>
    <row r="601" spans="1:3" ht="12.75">
      <c r="A601">
        <v>1993</v>
      </c>
      <c r="C601">
        <v>1</v>
      </c>
    </row>
    <row r="602" spans="1:6" ht="12.75">
      <c r="A602">
        <v>1994</v>
      </c>
      <c r="B602">
        <v>2</v>
      </c>
      <c r="C602">
        <v>3</v>
      </c>
      <c r="D602">
        <v>7</v>
      </c>
      <c r="E602">
        <v>1</v>
      </c>
      <c r="F602">
        <v>1</v>
      </c>
    </row>
    <row r="603" spans="1:6" ht="12.75">
      <c r="A603">
        <v>1995</v>
      </c>
      <c r="B603">
        <v>2</v>
      </c>
      <c r="C603">
        <v>20</v>
      </c>
      <c r="D603">
        <v>7</v>
      </c>
      <c r="E603">
        <v>3</v>
      </c>
      <c r="F603">
        <v>2</v>
      </c>
    </row>
    <row r="604" spans="1:6" ht="12.75">
      <c r="A604">
        <v>1996</v>
      </c>
      <c r="C604">
        <v>14</v>
      </c>
      <c r="D604">
        <v>9</v>
      </c>
      <c r="E604">
        <v>10</v>
      </c>
      <c r="F604">
        <v>1</v>
      </c>
    </row>
    <row r="605" spans="1:5" ht="12.75">
      <c r="A605">
        <v>1997</v>
      </c>
      <c r="B605">
        <v>5</v>
      </c>
      <c r="C605">
        <v>4</v>
      </c>
      <c r="D605">
        <v>5</v>
      </c>
      <c r="E605">
        <v>4</v>
      </c>
    </row>
    <row r="606" spans="1:6" ht="12.75">
      <c r="A606">
        <v>1998</v>
      </c>
      <c r="B606">
        <v>4</v>
      </c>
      <c r="C606">
        <v>11</v>
      </c>
      <c r="D606">
        <v>2</v>
      </c>
      <c r="E606">
        <v>9</v>
      </c>
      <c r="F606">
        <v>3</v>
      </c>
    </row>
    <row r="607" spans="1:6" ht="12.75">
      <c r="A607">
        <v>1999</v>
      </c>
      <c r="B607">
        <v>2</v>
      </c>
      <c r="C607">
        <v>2</v>
      </c>
      <c r="D607">
        <v>3</v>
      </c>
      <c r="E607">
        <v>2</v>
      </c>
      <c r="F607">
        <v>2</v>
      </c>
    </row>
    <row r="609" spans="1:6" ht="12.75">
      <c r="A609" t="s">
        <v>84</v>
      </c>
      <c r="B609">
        <v>17</v>
      </c>
      <c r="C609">
        <v>58</v>
      </c>
      <c r="D609">
        <v>37</v>
      </c>
      <c r="E609">
        <v>31</v>
      </c>
      <c r="F609">
        <v>10</v>
      </c>
    </row>
    <row r="610" spans="1:6" ht="12.75">
      <c r="A610" t="s">
        <v>111</v>
      </c>
      <c r="B610" t="s">
        <v>109</v>
      </c>
      <c r="C610" t="s">
        <v>111</v>
      </c>
      <c r="D610" t="s">
        <v>111</v>
      </c>
      <c r="E610" t="s">
        <v>111</v>
      </c>
      <c r="F610" t="s">
        <v>111</v>
      </c>
    </row>
    <row r="611" ht="12.75">
      <c r="A611" t="s">
        <v>73</v>
      </c>
    </row>
    <row r="612" spans="1:4" ht="12.75">
      <c r="A612">
        <v>1983</v>
      </c>
      <c r="D612">
        <v>1</v>
      </c>
    </row>
    <row r="613" ht="12.75">
      <c r="A613">
        <v>1984</v>
      </c>
    </row>
    <row r="614" ht="12.75">
      <c r="A614">
        <v>1985</v>
      </c>
    </row>
    <row r="615" ht="12.75">
      <c r="A615">
        <v>1986</v>
      </c>
    </row>
    <row r="616" ht="12.75">
      <c r="A616">
        <v>1987</v>
      </c>
    </row>
    <row r="617" ht="12.75">
      <c r="A617">
        <v>1988</v>
      </c>
    </row>
    <row r="618" ht="12.75">
      <c r="A618">
        <v>1989</v>
      </c>
    </row>
    <row r="619" spans="1:6" ht="12.75">
      <c r="A619">
        <v>1990</v>
      </c>
      <c r="F619">
        <v>1</v>
      </c>
    </row>
    <row r="620" spans="1:6" ht="12.75">
      <c r="A620">
        <v>1991</v>
      </c>
      <c r="E620">
        <v>1</v>
      </c>
      <c r="F620">
        <v>1</v>
      </c>
    </row>
    <row r="621" ht="12.75">
      <c r="A621">
        <v>1992</v>
      </c>
    </row>
    <row r="622" ht="12.75">
      <c r="A622">
        <v>1993</v>
      </c>
    </row>
    <row r="623" spans="1:5" ht="12.75">
      <c r="A623">
        <v>1994</v>
      </c>
      <c r="D623">
        <v>2</v>
      </c>
      <c r="E623">
        <v>1</v>
      </c>
    </row>
    <row r="624" spans="1:4" ht="12.75">
      <c r="A624">
        <v>1995</v>
      </c>
      <c r="C624">
        <v>1</v>
      </c>
      <c r="D624">
        <v>1</v>
      </c>
    </row>
    <row r="625" spans="1:6" ht="12.75">
      <c r="A625">
        <v>1996</v>
      </c>
      <c r="D625">
        <v>3</v>
      </c>
      <c r="F625">
        <v>1</v>
      </c>
    </row>
    <row r="626" spans="1:4" ht="12.75">
      <c r="A626">
        <v>1997</v>
      </c>
      <c r="B626">
        <v>1</v>
      </c>
      <c r="D626">
        <v>1</v>
      </c>
    </row>
    <row r="627" spans="1:3" ht="12.75">
      <c r="A627">
        <v>1998</v>
      </c>
      <c r="B627">
        <v>1</v>
      </c>
      <c r="C627">
        <v>2</v>
      </c>
    </row>
    <row r="628" ht="12.75">
      <c r="A628">
        <v>1999</v>
      </c>
    </row>
    <row r="630" spans="1:6" ht="12.75">
      <c r="A630" t="s">
        <v>84</v>
      </c>
      <c r="B630">
        <v>2</v>
      </c>
      <c r="C630">
        <v>3</v>
      </c>
      <c r="D630">
        <v>8</v>
      </c>
      <c r="E630">
        <v>2</v>
      </c>
      <c r="F630">
        <v>3</v>
      </c>
    </row>
    <row r="631" spans="1:6" ht="12.75">
      <c r="A631" t="s">
        <v>111</v>
      </c>
      <c r="B631" t="s">
        <v>109</v>
      </c>
      <c r="C631" t="s">
        <v>111</v>
      </c>
      <c r="D631" t="s">
        <v>111</v>
      </c>
      <c r="E631" t="s">
        <v>111</v>
      </c>
      <c r="F631" t="s">
        <v>111</v>
      </c>
    </row>
    <row r="632" ht="12.75">
      <c r="A632" t="s">
        <v>93</v>
      </c>
    </row>
    <row r="633" ht="12.75">
      <c r="A633">
        <v>1983</v>
      </c>
    </row>
    <row r="634" ht="12.75">
      <c r="A634">
        <v>1984</v>
      </c>
    </row>
    <row r="635" ht="12.75">
      <c r="A635">
        <v>1985</v>
      </c>
    </row>
    <row r="636" ht="12.75">
      <c r="A636">
        <v>1986</v>
      </c>
    </row>
    <row r="637" ht="12.75">
      <c r="A637">
        <v>1987</v>
      </c>
    </row>
    <row r="638" spans="1:2" ht="12.75">
      <c r="A638">
        <v>1988</v>
      </c>
      <c r="B638">
        <v>1</v>
      </c>
    </row>
    <row r="639" ht="12.75">
      <c r="A639">
        <v>1989</v>
      </c>
    </row>
    <row r="640" ht="12.75">
      <c r="A640">
        <v>1990</v>
      </c>
    </row>
    <row r="641" ht="12.75">
      <c r="A641">
        <v>1991</v>
      </c>
    </row>
    <row r="642" ht="12.75">
      <c r="A642">
        <v>1992</v>
      </c>
    </row>
    <row r="643" ht="12.75">
      <c r="A643">
        <v>1993</v>
      </c>
    </row>
    <row r="644" ht="12.75">
      <c r="A644">
        <v>1994</v>
      </c>
    </row>
    <row r="645" ht="12.75">
      <c r="A645">
        <v>1995</v>
      </c>
    </row>
    <row r="646" ht="12.75">
      <c r="A646">
        <v>1996</v>
      </c>
    </row>
    <row r="647" ht="12.75">
      <c r="A647">
        <v>1997</v>
      </c>
    </row>
    <row r="648" ht="12.75">
      <c r="A648">
        <v>1998</v>
      </c>
    </row>
    <row r="649" ht="12.75">
      <c r="A649">
        <v>1999</v>
      </c>
    </row>
    <row r="651" spans="1:2" ht="12.75">
      <c r="A651" t="s">
        <v>84</v>
      </c>
      <c r="B651">
        <v>1</v>
      </c>
    </row>
    <row r="652" spans="1:6" ht="12.75">
      <c r="A652" t="s">
        <v>111</v>
      </c>
      <c r="B652" t="s">
        <v>109</v>
      </c>
      <c r="C652" t="s">
        <v>111</v>
      </c>
      <c r="D652" t="s">
        <v>111</v>
      </c>
      <c r="E652" t="s">
        <v>111</v>
      </c>
      <c r="F652" t="s">
        <v>111</v>
      </c>
    </row>
    <row r="654" spans="1:6" ht="12.75">
      <c r="A654" t="s">
        <v>111</v>
      </c>
      <c r="B654" t="s">
        <v>109</v>
      </c>
      <c r="C654" t="s">
        <v>111</v>
      </c>
      <c r="D654" t="s">
        <v>111</v>
      </c>
      <c r="E654" t="s">
        <v>111</v>
      </c>
      <c r="F654" t="s">
        <v>111</v>
      </c>
    </row>
    <row r="655" ht="12.75">
      <c r="A655" t="s">
        <v>66</v>
      </c>
    </row>
    <row r="656" spans="1:6" ht="12.75">
      <c r="A656" t="s">
        <v>67</v>
      </c>
      <c r="B656" t="s">
        <v>58</v>
      </c>
      <c r="C656" t="s">
        <v>59</v>
      </c>
      <c r="D656" t="s">
        <v>60</v>
      </c>
      <c r="E656" t="s">
        <v>61</v>
      </c>
      <c r="F656" t="s">
        <v>68</v>
      </c>
    </row>
    <row r="657" spans="1:6" ht="12.75">
      <c r="A657" t="s">
        <v>69</v>
      </c>
      <c r="B657" t="s">
        <v>108</v>
      </c>
      <c r="C657" t="s">
        <v>111</v>
      </c>
      <c r="D657" t="e">
        <f>-Amerind,N</f>
        <v>#NAME?</v>
      </c>
      <c r="E657" t="s">
        <v>62</v>
      </c>
      <c r="F657" t="s">
        <v>111</v>
      </c>
    </row>
    <row r="658" spans="1:6" ht="12.75">
      <c r="A658" t="s">
        <v>70</v>
      </c>
      <c r="B658" t="s">
        <v>71</v>
      </c>
      <c r="C658" t="s">
        <v>112</v>
      </c>
      <c r="D658" t="s">
        <v>113</v>
      </c>
      <c r="E658" t="s">
        <v>72</v>
      </c>
      <c r="F658" t="s">
        <v>114</v>
      </c>
    </row>
    <row r="659" spans="1:6" ht="12.75">
      <c r="A659" t="s">
        <v>111</v>
      </c>
      <c r="B659" t="s">
        <v>109</v>
      </c>
      <c r="C659" t="s">
        <v>111</v>
      </c>
      <c r="D659" t="s">
        <v>111</v>
      </c>
      <c r="E659" t="s">
        <v>111</v>
      </c>
      <c r="F659" t="s">
        <v>111</v>
      </c>
    </row>
    <row r="660" ht="12.75">
      <c r="A660" t="s">
        <v>95</v>
      </c>
    </row>
    <row r="661" spans="1:4" ht="12.75">
      <c r="A661">
        <v>1983</v>
      </c>
      <c r="D661">
        <v>1</v>
      </c>
    </row>
    <row r="662" ht="12.75">
      <c r="A662">
        <v>1984</v>
      </c>
    </row>
    <row r="663" ht="12.75">
      <c r="A663">
        <v>1985</v>
      </c>
    </row>
    <row r="664" ht="12.75">
      <c r="A664">
        <v>1986</v>
      </c>
    </row>
    <row r="665" spans="1:2" ht="12.75">
      <c r="A665">
        <v>1987</v>
      </c>
      <c r="B665">
        <v>1</v>
      </c>
    </row>
    <row r="666" ht="12.75">
      <c r="A666">
        <v>1988</v>
      </c>
    </row>
    <row r="667" spans="1:2" ht="12.75">
      <c r="A667">
        <v>1989</v>
      </c>
      <c r="B667">
        <v>1</v>
      </c>
    </row>
    <row r="668" ht="12.75">
      <c r="A668">
        <v>1990</v>
      </c>
    </row>
    <row r="669" ht="12.75">
      <c r="A669">
        <v>1991</v>
      </c>
    </row>
    <row r="670" ht="12.75">
      <c r="A670">
        <v>1992</v>
      </c>
    </row>
    <row r="671" ht="12.75">
      <c r="A671">
        <v>1993</v>
      </c>
    </row>
    <row r="672" spans="1:6" ht="12.75">
      <c r="A672">
        <v>1994</v>
      </c>
      <c r="F672">
        <v>1</v>
      </c>
    </row>
    <row r="673" spans="1:4" ht="12.75">
      <c r="A673">
        <v>1995</v>
      </c>
      <c r="B673">
        <v>2</v>
      </c>
      <c r="C673">
        <v>1</v>
      </c>
      <c r="D673">
        <v>1</v>
      </c>
    </row>
    <row r="674" ht="12.75">
      <c r="A674">
        <v>1996</v>
      </c>
    </row>
    <row r="675" ht="12.75">
      <c r="A675">
        <v>1997</v>
      </c>
    </row>
    <row r="676" spans="1:2" ht="12.75">
      <c r="A676">
        <v>1998</v>
      </c>
      <c r="B676">
        <v>1</v>
      </c>
    </row>
    <row r="677" ht="12.75">
      <c r="A677">
        <v>1999</v>
      </c>
    </row>
    <row r="679" spans="1:6" ht="12.75">
      <c r="A679" t="s">
        <v>84</v>
      </c>
      <c r="B679">
        <v>5</v>
      </c>
      <c r="C679">
        <v>1</v>
      </c>
      <c r="D679">
        <v>2</v>
      </c>
      <c r="F679">
        <v>1</v>
      </c>
    </row>
    <row r="680" spans="1:6" ht="12.75">
      <c r="A680" t="s">
        <v>111</v>
      </c>
      <c r="B680" t="s">
        <v>109</v>
      </c>
      <c r="C680" t="s">
        <v>111</v>
      </c>
      <c r="D680" t="s">
        <v>111</v>
      </c>
      <c r="E680" t="s">
        <v>111</v>
      </c>
      <c r="F680" t="s">
        <v>111</v>
      </c>
    </row>
    <row r="681" ht="12.75">
      <c r="A681" t="s">
        <v>92</v>
      </c>
    </row>
    <row r="682" spans="1:4" ht="12.75">
      <c r="A682">
        <v>1983</v>
      </c>
      <c r="D682">
        <v>1</v>
      </c>
    </row>
    <row r="683" ht="12.75">
      <c r="A683">
        <v>1984</v>
      </c>
    </row>
    <row r="684" ht="12.75">
      <c r="A684">
        <v>1985</v>
      </c>
    </row>
    <row r="685" ht="12.75">
      <c r="A685">
        <v>1986</v>
      </c>
    </row>
    <row r="686" ht="12.75">
      <c r="A686">
        <v>1987</v>
      </c>
    </row>
    <row r="687" ht="12.75">
      <c r="A687">
        <v>1988</v>
      </c>
    </row>
    <row r="688" ht="12.75">
      <c r="A688">
        <v>1989</v>
      </c>
    </row>
    <row r="689" ht="12.75">
      <c r="A689">
        <v>1990</v>
      </c>
    </row>
    <row r="690" ht="12.75">
      <c r="A690">
        <v>1991</v>
      </c>
    </row>
    <row r="691" ht="12.75">
      <c r="A691">
        <v>1992</v>
      </c>
    </row>
    <row r="692" ht="12.75">
      <c r="A692">
        <v>1993</v>
      </c>
    </row>
    <row r="693" ht="12.75">
      <c r="A693">
        <v>1994</v>
      </c>
    </row>
    <row r="694" ht="12.75">
      <c r="A694">
        <v>1995</v>
      </c>
    </row>
    <row r="695" ht="12.75">
      <c r="A695">
        <v>1996</v>
      </c>
    </row>
    <row r="696" ht="12.75">
      <c r="A696">
        <v>1997</v>
      </c>
    </row>
    <row r="697" ht="12.75">
      <c r="A697">
        <v>1998</v>
      </c>
    </row>
    <row r="698" ht="12.75">
      <c r="A698">
        <v>1999</v>
      </c>
    </row>
    <row r="700" spans="1:4" ht="12.75">
      <c r="A700" t="s">
        <v>84</v>
      </c>
      <c r="D700">
        <v>1</v>
      </c>
    </row>
    <row r="701" spans="1:6" ht="12.75">
      <c r="A701" t="s">
        <v>111</v>
      </c>
      <c r="B701" t="s">
        <v>109</v>
      </c>
      <c r="C701" t="s">
        <v>111</v>
      </c>
      <c r="D701" t="s">
        <v>111</v>
      </c>
      <c r="E701" t="s">
        <v>111</v>
      </c>
      <c r="F701" t="s">
        <v>111</v>
      </c>
    </row>
    <row r="702" ht="12.75">
      <c r="A702" t="s">
        <v>73</v>
      </c>
    </row>
    <row r="703" ht="12.75">
      <c r="A703">
        <v>1983</v>
      </c>
    </row>
    <row r="704" ht="12.75">
      <c r="A704">
        <v>1984</v>
      </c>
    </row>
    <row r="705" ht="12.75">
      <c r="A705">
        <v>1985</v>
      </c>
    </row>
    <row r="706" ht="12.75">
      <c r="A706">
        <v>1986</v>
      </c>
    </row>
    <row r="707" ht="12.75">
      <c r="A707">
        <v>1987</v>
      </c>
    </row>
    <row r="708" ht="12.75">
      <c r="A708">
        <v>1988</v>
      </c>
    </row>
    <row r="709" ht="12.75">
      <c r="A709">
        <v>1989</v>
      </c>
    </row>
    <row r="710" ht="12.75">
      <c r="A710">
        <v>1990</v>
      </c>
    </row>
    <row r="711" ht="12.75">
      <c r="A711">
        <v>1991</v>
      </c>
    </row>
    <row r="712" ht="12.75">
      <c r="A712">
        <v>1992</v>
      </c>
    </row>
    <row r="713" ht="12.75">
      <c r="A713">
        <v>1993</v>
      </c>
    </row>
    <row r="714" ht="12.75">
      <c r="A714">
        <v>1994</v>
      </c>
    </row>
    <row r="715" ht="12.75">
      <c r="A715">
        <v>1995</v>
      </c>
    </row>
    <row r="716" ht="12.75">
      <c r="A716">
        <v>1996</v>
      </c>
    </row>
    <row r="717" ht="12.75">
      <c r="A717">
        <v>1997</v>
      </c>
    </row>
    <row r="718" ht="12.75">
      <c r="A718">
        <v>1998</v>
      </c>
    </row>
    <row r="719" ht="12.75">
      <c r="A719">
        <v>1999</v>
      </c>
    </row>
    <row r="721" ht="12.75">
      <c r="A721" t="s">
        <v>84</v>
      </c>
    </row>
    <row r="722" spans="1:6" ht="12.75">
      <c r="A722" t="s">
        <v>111</v>
      </c>
      <c r="B722" t="s">
        <v>109</v>
      </c>
      <c r="C722" t="s">
        <v>111</v>
      </c>
      <c r="D722" t="s">
        <v>111</v>
      </c>
      <c r="E722" t="s">
        <v>111</v>
      </c>
      <c r="F722" t="s">
        <v>111</v>
      </c>
    </row>
    <row r="723" ht="12.75">
      <c r="A723" t="s">
        <v>93</v>
      </c>
    </row>
    <row r="724" ht="12.75">
      <c r="A724">
        <v>1983</v>
      </c>
    </row>
    <row r="725" ht="12.75">
      <c r="A725">
        <v>1984</v>
      </c>
    </row>
    <row r="726" ht="12.75">
      <c r="A726">
        <v>1985</v>
      </c>
    </row>
    <row r="727" ht="12.75">
      <c r="A727">
        <v>1986</v>
      </c>
    </row>
    <row r="728" ht="12.75">
      <c r="A728">
        <v>1987</v>
      </c>
    </row>
    <row r="729" ht="12.75">
      <c r="A729">
        <v>1988</v>
      </c>
    </row>
    <row r="730" ht="12.75">
      <c r="A730">
        <v>1989</v>
      </c>
    </row>
    <row r="731" ht="12.75">
      <c r="A731">
        <v>1990</v>
      </c>
    </row>
    <row r="732" ht="12.75">
      <c r="A732">
        <v>1991</v>
      </c>
    </row>
    <row r="733" ht="12.75">
      <c r="A733">
        <v>1992</v>
      </c>
    </row>
    <row r="734" ht="12.75">
      <c r="A734">
        <v>1993</v>
      </c>
    </row>
    <row r="735" spans="1:2" ht="12.75">
      <c r="A735">
        <v>1994</v>
      </c>
      <c r="B735">
        <v>1</v>
      </c>
    </row>
    <row r="736" ht="12.75">
      <c r="A736">
        <v>1995</v>
      </c>
    </row>
    <row r="737" spans="1:2" ht="12.75">
      <c r="A737">
        <v>1996</v>
      </c>
      <c r="B737">
        <v>1</v>
      </c>
    </row>
    <row r="738" ht="12.75">
      <c r="A738">
        <v>1997</v>
      </c>
    </row>
    <row r="739" ht="12.75">
      <c r="A739">
        <v>1998</v>
      </c>
    </row>
    <row r="740" ht="12.75">
      <c r="A740">
        <v>1999</v>
      </c>
    </row>
    <row r="742" spans="1:2" ht="12.75">
      <c r="A742" t="s">
        <v>84</v>
      </c>
      <c r="B742">
        <v>2</v>
      </c>
    </row>
    <row r="743" spans="1:6" ht="12.75">
      <c r="A743" t="s">
        <v>111</v>
      </c>
      <c r="B743" t="s">
        <v>109</v>
      </c>
      <c r="C743" t="s">
        <v>111</v>
      </c>
      <c r="D743" t="s">
        <v>111</v>
      </c>
      <c r="E743" t="s">
        <v>111</v>
      </c>
      <c r="F743" t="s">
        <v>111</v>
      </c>
    </row>
    <row r="745" spans="1:6" ht="12.75">
      <c r="A745" t="s">
        <v>111</v>
      </c>
      <c r="B745" t="s">
        <v>109</v>
      </c>
      <c r="C745" t="s">
        <v>111</v>
      </c>
      <c r="D745" t="s">
        <v>111</v>
      </c>
      <c r="E745" t="s">
        <v>111</v>
      </c>
      <c r="F745" t="s">
        <v>111</v>
      </c>
    </row>
    <row r="746" ht="12.75">
      <c r="A746" t="s">
        <v>66</v>
      </c>
    </row>
    <row r="747" spans="1:6" ht="12.75">
      <c r="A747" t="s">
        <v>67</v>
      </c>
      <c r="B747" t="s">
        <v>58</v>
      </c>
      <c r="C747" t="s">
        <v>59</v>
      </c>
      <c r="D747" t="s">
        <v>60</v>
      </c>
      <c r="E747" t="s">
        <v>61</v>
      </c>
      <c r="F747" t="s">
        <v>68</v>
      </c>
    </row>
    <row r="748" spans="1:6" ht="12.75">
      <c r="A748" t="s">
        <v>69</v>
      </c>
      <c r="B748" t="s">
        <v>108</v>
      </c>
      <c r="C748" t="s">
        <v>111</v>
      </c>
      <c r="D748" t="s">
        <v>63</v>
      </c>
      <c r="E748" t="s">
        <v>62</v>
      </c>
      <c r="F748" t="s">
        <v>111</v>
      </c>
    </row>
    <row r="749" spans="1:6" ht="12.75">
      <c r="A749" t="s">
        <v>70</v>
      </c>
      <c r="B749" t="s">
        <v>71</v>
      </c>
      <c r="C749" t="s">
        <v>112</v>
      </c>
      <c r="D749" t="s">
        <v>113</v>
      </c>
      <c r="E749" t="s">
        <v>72</v>
      </c>
      <c r="F749" t="s">
        <v>114</v>
      </c>
    </row>
    <row r="750" spans="1:6" ht="12.75">
      <c r="A750" t="s">
        <v>111</v>
      </c>
      <c r="B750" t="s">
        <v>109</v>
      </c>
      <c r="C750" t="s">
        <v>111</v>
      </c>
      <c r="D750" t="s">
        <v>111</v>
      </c>
      <c r="E750" t="s">
        <v>111</v>
      </c>
      <c r="F750" t="s">
        <v>111</v>
      </c>
    </row>
    <row r="751" ht="12.75">
      <c r="A751" t="s">
        <v>95</v>
      </c>
    </row>
    <row r="752" ht="12.75">
      <c r="A752">
        <v>1983</v>
      </c>
    </row>
    <row r="753" ht="12.75">
      <c r="A753">
        <v>1984</v>
      </c>
    </row>
    <row r="754" ht="12.75">
      <c r="A754">
        <v>1985</v>
      </c>
    </row>
    <row r="755" ht="12.75">
      <c r="A755">
        <v>1986</v>
      </c>
    </row>
    <row r="756" spans="1:3" ht="12.75">
      <c r="A756">
        <v>1987</v>
      </c>
      <c r="C756">
        <v>1</v>
      </c>
    </row>
    <row r="757" ht="12.75">
      <c r="A757">
        <v>1988</v>
      </c>
    </row>
    <row r="758" ht="12.75">
      <c r="A758">
        <v>1989</v>
      </c>
    </row>
    <row r="759" ht="12.75">
      <c r="A759">
        <v>1990</v>
      </c>
    </row>
    <row r="760" ht="12.75">
      <c r="A760">
        <v>1991</v>
      </c>
    </row>
    <row r="761" spans="1:4" ht="12.75">
      <c r="A761">
        <v>1992</v>
      </c>
      <c r="D761">
        <v>1</v>
      </c>
    </row>
    <row r="762" spans="1:4" ht="12.75">
      <c r="A762">
        <v>1993</v>
      </c>
      <c r="D762">
        <v>1</v>
      </c>
    </row>
    <row r="763" spans="1:2" ht="12.75">
      <c r="A763">
        <v>1994</v>
      </c>
      <c r="B763">
        <v>1</v>
      </c>
    </row>
    <row r="764" ht="12.75">
      <c r="A764">
        <v>1995</v>
      </c>
    </row>
    <row r="765" spans="1:2" ht="12.75">
      <c r="A765">
        <v>1996</v>
      </c>
      <c r="B765">
        <v>1</v>
      </c>
    </row>
    <row r="766" ht="12.75">
      <c r="A766">
        <v>1997</v>
      </c>
    </row>
    <row r="767" ht="12.75">
      <c r="A767">
        <v>1998</v>
      </c>
    </row>
    <row r="768" ht="12.75">
      <c r="A768">
        <v>1999</v>
      </c>
    </row>
    <row r="770" spans="1:4" ht="12.75">
      <c r="A770" t="s">
        <v>84</v>
      </c>
      <c r="B770">
        <v>2</v>
      </c>
      <c r="C770">
        <v>1</v>
      </c>
      <c r="D770">
        <v>2</v>
      </c>
    </row>
    <row r="771" spans="1:6" ht="12.75">
      <c r="A771" t="s">
        <v>111</v>
      </c>
      <c r="B771" t="s">
        <v>109</v>
      </c>
      <c r="C771" t="s">
        <v>111</v>
      </c>
      <c r="D771" t="s">
        <v>111</v>
      </c>
      <c r="E771" t="s">
        <v>111</v>
      </c>
      <c r="F771" t="s">
        <v>111</v>
      </c>
    </row>
    <row r="772" ht="12.75">
      <c r="A772" t="s">
        <v>92</v>
      </c>
    </row>
    <row r="773" ht="12.75">
      <c r="A773">
        <v>1983</v>
      </c>
    </row>
    <row r="774" ht="12.75">
      <c r="A774">
        <v>1984</v>
      </c>
    </row>
    <row r="775" ht="12.75">
      <c r="A775">
        <v>1985</v>
      </c>
    </row>
    <row r="776" ht="12.75">
      <c r="A776">
        <v>1986</v>
      </c>
    </row>
    <row r="777" ht="12.75">
      <c r="A777">
        <v>1987</v>
      </c>
    </row>
    <row r="778" ht="12.75">
      <c r="A778">
        <v>1988</v>
      </c>
    </row>
    <row r="779" ht="12.75">
      <c r="A779">
        <v>1989</v>
      </c>
    </row>
    <row r="780" ht="12.75">
      <c r="A780">
        <v>1990</v>
      </c>
    </row>
    <row r="781" ht="12.75">
      <c r="A781">
        <v>1991</v>
      </c>
    </row>
    <row r="782" ht="12.75">
      <c r="A782">
        <v>1992</v>
      </c>
    </row>
    <row r="783" ht="12.75">
      <c r="A783">
        <v>1993</v>
      </c>
    </row>
    <row r="784" ht="12.75">
      <c r="A784">
        <v>1994</v>
      </c>
    </row>
    <row r="785" ht="12.75">
      <c r="A785">
        <v>1995</v>
      </c>
    </row>
    <row r="786" ht="12.75">
      <c r="A786">
        <v>1996</v>
      </c>
    </row>
    <row r="787" ht="12.75">
      <c r="A787">
        <v>1997</v>
      </c>
    </row>
    <row r="788" ht="12.75">
      <c r="A788">
        <v>1998</v>
      </c>
    </row>
    <row r="789" ht="12.75">
      <c r="A789">
        <v>1999</v>
      </c>
    </row>
    <row r="791" ht="12.75">
      <c r="A791" t="s">
        <v>84</v>
      </c>
    </row>
    <row r="792" spans="1:6" ht="12.75">
      <c r="A792" t="s">
        <v>111</v>
      </c>
      <c r="B792" t="s">
        <v>109</v>
      </c>
      <c r="C792" t="s">
        <v>111</v>
      </c>
      <c r="D792" t="s">
        <v>111</v>
      </c>
      <c r="E792" t="s">
        <v>111</v>
      </c>
      <c r="F792" t="s">
        <v>111</v>
      </c>
    </row>
    <row r="793" ht="12.75">
      <c r="A793" t="s">
        <v>73</v>
      </c>
    </row>
    <row r="794" ht="12.75">
      <c r="A794">
        <v>1983</v>
      </c>
    </row>
    <row r="795" ht="12.75">
      <c r="A795">
        <v>1984</v>
      </c>
    </row>
    <row r="796" ht="12.75">
      <c r="A796">
        <v>1985</v>
      </c>
    </row>
    <row r="797" ht="12.75">
      <c r="A797">
        <v>1986</v>
      </c>
    </row>
    <row r="798" ht="12.75">
      <c r="A798">
        <v>1987</v>
      </c>
    </row>
    <row r="799" ht="12.75">
      <c r="A799">
        <v>1988</v>
      </c>
    </row>
    <row r="800" ht="12.75">
      <c r="A800">
        <v>1989</v>
      </c>
    </row>
    <row r="801" ht="12.75">
      <c r="A801">
        <v>1990</v>
      </c>
    </row>
    <row r="802" ht="12.75">
      <c r="A802">
        <v>1991</v>
      </c>
    </row>
    <row r="803" ht="12.75">
      <c r="A803">
        <v>1992</v>
      </c>
    </row>
    <row r="804" ht="12.75">
      <c r="A804">
        <v>1993</v>
      </c>
    </row>
    <row r="805" ht="12.75">
      <c r="A805">
        <v>1994</v>
      </c>
    </row>
    <row r="806" ht="12.75">
      <c r="A806">
        <v>1995</v>
      </c>
    </row>
    <row r="807" ht="12.75">
      <c r="A807">
        <v>1996</v>
      </c>
    </row>
    <row r="808" ht="12.75">
      <c r="A808">
        <v>1997</v>
      </c>
    </row>
    <row r="809" ht="12.75">
      <c r="A809">
        <v>1998</v>
      </c>
    </row>
    <row r="810" ht="12.75">
      <c r="A810">
        <v>1999</v>
      </c>
    </row>
    <row r="812" ht="12.75">
      <c r="A812" t="s">
        <v>84</v>
      </c>
    </row>
    <row r="813" spans="1:6" ht="12.75">
      <c r="A813" t="s">
        <v>111</v>
      </c>
      <c r="B813" t="s">
        <v>109</v>
      </c>
      <c r="C813" t="s">
        <v>111</v>
      </c>
      <c r="D813" t="s">
        <v>111</v>
      </c>
      <c r="E813" t="s">
        <v>111</v>
      </c>
      <c r="F813" t="s">
        <v>111</v>
      </c>
    </row>
    <row r="814" ht="12.75">
      <c r="A814" t="s">
        <v>93</v>
      </c>
    </row>
    <row r="815" ht="12.75">
      <c r="A815">
        <v>1983</v>
      </c>
    </row>
    <row r="816" ht="12.75">
      <c r="A816">
        <v>1984</v>
      </c>
    </row>
    <row r="817" ht="12.75">
      <c r="A817">
        <v>1985</v>
      </c>
    </row>
    <row r="818" ht="12.75">
      <c r="A818">
        <v>1986</v>
      </c>
    </row>
    <row r="819" ht="12.75">
      <c r="A819">
        <v>1987</v>
      </c>
    </row>
    <row r="820" ht="12.75">
      <c r="A820">
        <v>1988</v>
      </c>
    </row>
    <row r="821" ht="12.75">
      <c r="A821">
        <v>1989</v>
      </c>
    </row>
    <row r="822" ht="12.75">
      <c r="A822">
        <v>1990</v>
      </c>
    </row>
    <row r="823" ht="12.75">
      <c r="A823">
        <v>1991</v>
      </c>
    </row>
    <row r="824" ht="12.75">
      <c r="A824">
        <v>1992</v>
      </c>
    </row>
    <row r="825" ht="12.75">
      <c r="A825">
        <v>1993</v>
      </c>
    </row>
    <row r="826" ht="12.75">
      <c r="A826">
        <v>1994</v>
      </c>
    </row>
    <row r="827" ht="12.75">
      <c r="A827">
        <v>1995</v>
      </c>
    </row>
    <row r="828" ht="12.75">
      <c r="A828">
        <v>1996</v>
      </c>
    </row>
    <row r="829" ht="12.75">
      <c r="A829">
        <v>1997</v>
      </c>
    </row>
    <row r="830" ht="12.75">
      <c r="A830">
        <v>1998</v>
      </c>
    </row>
    <row r="831" ht="12.75">
      <c r="A831">
        <v>1999</v>
      </c>
    </row>
    <row r="833" ht="12.75">
      <c r="A833" t="s">
        <v>84</v>
      </c>
    </row>
    <row r="834" spans="1:6" ht="12.75">
      <c r="A834" t="s">
        <v>111</v>
      </c>
      <c r="B834" t="s">
        <v>109</v>
      </c>
      <c r="C834" t="s">
        <v>111</v>
      </c>
      <c r="D834" t="s">
        <v>111</v>
      </c>
      <c r="E834" t="s">
        <v>111</v>
      </c>
      <c r="F834" t="s">
        <v>111</v>
      </c>
    </row>
    <row r="836" spans="1:6" ht="12.75">
      <c r="A836" t="s">
        <v>111</v>
      </c>
      <c r="B836" t="s">
        <v>109</v>
      </c>
      <c r="C836" t="s">
        <v>111</v>
      </c>
      <c r="D836" t="s">
        <v>111</v>
      </c>
      <c r="E836" t="s">
        <v>111</v>
      </c>
      <c r="F836" t="s">
        <v>111</v>
      </c>
    </row>
    <row r="837" ht="12.75">
      <c r="A837" t="s">
        <v>66</v>
      </c>
    </row>
    <row r="838" spans="1:6" ht="12.75">
      <c r="A838" t="s">
        <v>67</v>
      </c>
      <c r="B838" t="s">
        <v>58</v>
      </c>
      <c r="C838" t="s">
        <v>59</v>
      </c>
      <c r="D838" t="s">
        <v>60</v>
      </c>
      <c r="E838" t="s">
        <v>61</v>
      </c>
      <c r="F838" t="s">
        <v>68</v>
      </c>
    </row>
    <row r="839" spans="1:6" ht="12.75">
      <c r="A839" t="s">
        <v>69</v>
      </c>
      <c r="B839" t="s">
        <v>108</v>
      </c>
      <c r="C839" t="s">
        <v>111</v>
      </c>
      <c r="D839" t="e">
        <f>--Hisp,All</f>
        <v>#NAME?</v>
      </c>
      <c r="E839" t="s">
        <v>109</v>
      </c>
      <c r="F839" t="s">
        <v>111</v>
      </c>
    </row>
    <row r="840" spans="1:6" ht="12.75">
      <c r="A840" t="s">
        <v>70</v>
      </c>
      <c r="B840" t="s">
        <v>71</v>
      </c>
      <c r="C840" t="s">
        <v>112</v>
      </c>
      <c r="D840" t="s">
        <v>113</v>
      </c>
      <c r="E840" t="s">
        <v>72</v>
      </c>
      <c r="F840" t="s">
        <v>114</v>
      </c>
    </row>
    <row r="841" spans="1:6" ht="12.75">
      <c r="A841" t="s">
        <v>111</v>
      </c>
      <c r="B841" t="s">
        <v>109</v>
      </c>
      <c r="C841" t="s">
        <v>111</v>
      </c>
      <c r="D841" t="s">
        <v>111</v>
      </c>
      <c r="E841" t="s">
        <v>111</v>
      </c>
      <c r="F841" t="s">
        <v>111</v>
      </c>
    </row>
    <row r="842" ht="12.75">
      <c r="A842" t="s">
        <v>95</v>
      </c>
    </row>
    <row r="843" spans="1:5" ht="12.75">
      <c r="A843">
        <v>1983</v>
      </c>
      <c r="C843">
        <v>1</v>
      </c>
      <c r="D843">
        <v>1</v>
      </c>
      <c r="E843">
        <v>1</v>
      </c>
    </row>
    <row r="844" spans="1:5" ht="12.75">
      <c r="A844">
        <v>1984</v>
      </c>
      <c r="C844">
        <v>1</v>
      </c>
      <c r="D844">
        <v>1</v>
      </c>
      <c r="E844">
        <v>1</v>
      </c>
    </row>
    <row r="845" spans="1:4" ht="12.75">
      <c r="A845">
        <v>1985</v>
      </c>
      <c r="D845">
        <v>2</v>
      </c>
    </row>
    <row r="846" spans="1:3" ht="12.75">
      <c r="A846">
        <v>1986</v>
      </c>
      <c r="C846">
        <v>3</v>
      </c>
    </row>
    <row r="847" spans="1:4" ht="12.75">
      <c r="A847">
        <v>1987</v>
      </c>
      <c r="C847">
        <v>2</v>
      </c>
      <c r="D847">
        <v>1</v>
      </c>
    </row>
    <row r="848" spans="1:2" ht="12.75">
      <c r="A848">
        <v>1988</v>
      </c>
      <c r="B848">
        <v>2</v>
      </c>
    </row>
    <row r="849" spans="1:4" ht="12.75">
      <c r="A849">
        <v>1989</v>
      </c>
      <c r="B849">
        <v>2</v>
      </c>
      <c r="C849">
        <v>1</v>
      </c>
      <c r="D849">
        <v>1</v>
      </c>
    </row>
    <row r="850" spans="1:2" ht="12.75">
      <c r="A850">
        <v>1990</v>
      </c>
      <c r="B850">
        <v>3</v>
      </c>
    </row>
    <row r="851" spans="1:3" ht="12.75">
      <c r="A851">
        <v>1991</v>
      </c>
      <c r="B851">
        <v>1</v>
      </c>
      <c r="C851">
        <v>2</v>
      </c>
    </row>
    <row r="852" spans="1:4" ht="12.75">
      <c r="A852">
        <v>1992</v>
      </c>
      <c r="B852">
        <v>1</v>
      </c>
      <c r="C852">
        <v>1</v>
      </c>
      <c r="D852">
        <v>1</v>
      </c>
    </row>
    <row r="853" spans="1:6" ht="12.75">
      <c r="A853">
        <v>1993</v>
      </c>
      <c r="B853">
        <v>2</v>
      </c>
      <c r="C853">
        <v>3</v>
      </c>
      <c r="D853">
        <v>2</v>
      </c>
      <c r="F853">
        <v>2</v>
      </c>
    </row>
    <row r="854" spans="1:6" ht="12.75">
      <c r="A854">
        <v>1994</v>
      </c>
      <c r="B854">
        <v>1</v>
      </c>
      <c r="D854">
        <v>1</v>
      </c>
      <c r="E854">
        <v>1</v>
      </c>
      <c r="F854">
        <v>1</v>
      </c>
    </row>
    <row r="855" spans="1:6" ht="12.75">
      <c r="A855">
        <v>1995</v>
      </c>
      <c r="B855">
        <v>7</v>
      </c>
      <c r="E855">
        <v>2</v>
      </c>
      <c r="F855">
        <v>1</v>
      </c>
    </row>
    <row r="856" spans="1:5" ht="12.75">
      <c r="A856">
        <v>1996</v>
      </c>
      <c r="B856">
        <v>1</v>
      </c>
      <c r="C856">
        <v>6</v>
      </c>
      <c r="D856">
        <v>1</v>
      </c>
      <c r="E856">
        <v>1</v>
      </c>
    </row>
    <row r="857" spans="1:5" ht="12.75">
      <c r="A857">
        <v>1997</v>
      </c>
      <c r="B857">
        <v>3</v>
      </c>
      <c r="E857">
        <v>2</v>
      </c>
    </row>
    <row r="858" spans="1:6" ht="12.75">
      <c r="A858">
        <v>1998</v>
      </c>
      <c r="B858">
        <v>2</v>
      </c>
      <c r="C858">
        <v>3</v>
      </c>
      <c r="D858">
        <v>1</v>
      </c>
      <c r="E858">
        <v>1</v>
      </c>
      <c r="F858">
        <v>2</v>
      </c>
    </row>
    <row r="859" spans="1:6" ht="12.75">
      <c r="A859">
        <v>1999</v>
      </c>
      <c r="B859">
        <v>33</v>
      </c>
      <c r="C859">
        <v>10</v>
      </c>
      <c r="D859">
        <v>8</v>
      </c>
      <c r="E859">
        <v>19</v>
      </c>
      <c r="F859">
        <v>8</v>
      </c>
    </row>
    <row r="861" spans="1:6" ht="12.75">
      <c r="A861" t="s">
        <v>84</v>
      </c>
      <c r="B861">
        <v>58</v>
      </c>
      <c r="C861">
        <v>33</v>
      </c>
      <c r="D861">
        <v>20</v>
      </c>
      <c r="E861">
        <v>28</v>
      </c>
      <c r="F861">
        <v>14</v>
      </c>
    </row>
    <row r="862" spans="1:6" ht="12.75">
      <c r="A862" t="s">
        <v>111</v>
      </c>
      <c r="B862" t="s">
        <v>109</v>
      </c>
      <c r="C862" t="s">
        <v>111</v>
      </c>
      <c r="D862" t="s">
        <v>111</v>
      </c>
      <c r="E862" t="s">
        <v>111</v>
      </c>
      <c r="F862" t="s">
        <v>111</v>
      </c>
    </row>
    <row r="863" ht="12.75">
      <c r="A863" t="s">
        <v>92</v>
      </c>
    </row>
    <row r="864" ht="12.75">
      <c r="A864">
        <v>1983</v>
      </c>
    </row>
    <row r="865" ht="12.75">
      <c r="A865">
        <v>1984</v>
      </c>
    </row>
    <row r="866" ht="12.75">
      <c r="A866">
        <v>1985</v>
      </c>
    </row>
    <row r="867" ht="12.75">
      <c r="A867">
        <v>1986</v>
      </c>
    </row>
    <row r="868" ht="12.75">
      <c r="A868">
        <v>1987</v>
      </c>
    </row>
    <row r="869" ht="12.75">
      <c r="A869">
        <v>1988</v>
      </c>
    </row>
    <row r="870" ht="12.75">
      <c r="A870">
        <v>1989</v>
      </c>
    </row>
    <row r="871" ht="12.75">
      <c r="A871">
        <v>1990</v>
      </c>
    </row>
    <row r="872" ht="12.75">
      <c r="A872">
        <v>1991</v>
      </c>
    </row>
    <row r="873" ht="12.75">
      <c r="A873">
        <v>1992</v>
      </c>
    </row>
    <row r="874" ht="12.75">
      <c r="A874">
        <v>1993</v>
      </c>
    </row>
    <row r="875" ht="12.75">
      <c r="A875">
        <v>1994</v>
      </c>
    </row>
    <row r="876" spans="1:3" ht="12.75">
      <c r="A876">
        <v>1995</v>
      </c>
      <c r="C876">
        <v>1</v>
      </c>
    </row>
    <row r="877" spans="1:4" ht="12.75">
      <c r="A877">
        <v>1996</v>
      </c>
      <c r="C877">
        <v>1</v>
      </c>
      <c r="D877">
        <v>1</v>
      </c>
    </row>
    <row r="878" ht="12.75">
      <c r="A878">
        <v>1997</v>
      </c>
    </row>
    <row r="879" ht="12.75">
      <c r="A879">
        <v>1998</v>
      </c>
    </row>
    <row r="880" spans="1:5" ht="12.75">
      <c r="A880">
        <v>1999</v>
      </c>
      <c r="C880">
        <v>2</v>
      </c>
      <c r="E880">
        <v>1</v>
      </c>
    </row>
    <row r="882" spans="1:5" ht="12.75">
      <c r="A882" t="s">
        <v>84</v>
      </c>
      <c r="C882">
        <v>4</v>
      </c>
      <c r="D882">
        <v>1</v>
      </c>
      <c r="E882">
        <v>1</v>
      </c>
    </row>
    <row r="883" spans="1:6" ht="12.75">
      <c r="A883" t="s">
        <v>111</v>
      </c>
      <c r="B883" t="s">
        <v>109</v>
      </c>
      <c r="C883" t="s">
        <v>111</v>
      </c>
      <c r="D883" t="s">
        <v>111</v>
      </c>
      <c r="E883" t="s">
        <v>111</v>
      </c>
      <c r="F883" t="s">
        <v>111</v>
      </c>
    </row>
    <row r="884" ht="12.75">
      <c r="A884" t="s">
        <v>73</v>
      </c>
    </row>
    <row r="885" ht="12.75">
      <c r="A885">
        <v>1983</v>
      </c>
    </row>
    <row r="886" ht="12.75">
      <c r="A886">
        <v>1984</v>
      </c>
    </row>
    <row r="887" ht="12.75">
      <c r="A887">
        <v>1985</v>
      </c>
    </row>
    <row r="888" ht="12.75">
      <c r="A888">
        <v>1986</v>
      </c>
    </row>
    <row r="889" ht="12.75">
      <c r="A889">
        <v>1987</v>
      </c>
    </row>
    <row r="890" ht="12.75">
      <c r="A890">
        <v>1988</v>
      </c>
    </row>
    <row r="891" ht="12.75">
      <c r="A891">
        <v>1989</v>
      </c>
    </row>
    <row r="892" ht="12.75">
      <c r="A892">
        <v>1990</v>
      </c>
    </row>
    <row r="893" ht="12.75">
      <c r="A893">
        <v>1991</v>
      </c>
    </row>
    <row r="894" ht="12.75">
      <c r="A894">
        <v>1992</v>
      </c>
    </row>
    <row r="895" ht="12.75">
      <c r="A895">
        <v>1993</v>
      </c>
    </row>
    <row r="896" ht="12.75">
      <c r="A896">
        <v>1994</v>
      </c>
    </row>
    <row r="897" ht="12.75">
      <c r="A897">
        <v>1995</v>
      </c>
    </row>
    <row r="898" ht="12.75">
      <c r="A898">
        <v>1996</v>
      </c>
    </row>
    <row r="899" ht="12.75">
      <c r="A899">
        <v>1997</v>
      </c>
    </row>
    <row r="900" ht="12.75">
      <c r="A900">
        <v>1998</v>
      </c>
    </row>
    <row r="901" ht="12.75">
      <c r="A901">
        <v>1999</v>
      </c>
    </row>
    <row r="903" ht="12.75">
      <c r="A903" t="s">
        <v>84</v>
      </c>
    </row>
    <row r="904" spans="1:6" ht="12.75">
      <c r="A904" t="s">
        <v>111</v>
      </c>
      <c r="B904" t="s">
        <v>109</v>
      </c>
      <c r="C904" t="s">
        <v>111</v>
      </c>
      <c r="D904" t="s">
        <v>111</v>
      </c>
      <c r="E904" t="s">
        <v>111</v>
      </c>
      <c r="F904" t="s">
        <v>111</v>
      </c>
    </row>
    <row r="905" ht="12.75">
      <c r="A905" t="s">
        <v>93</v>
      </c>
    </row>
    <row r="906" ht="12.75">
      <c r="A906">
        <v>1983</v>
      </c>
    </row>
    <row r="907" ht="12.75">
      <c r="A907">
        <v>1984</v>
      </c>
    </row>
    <row r="908" ht="12.75">
      <c r="A908">
        <v>1985</v>
      </c>
    </row>
    <row r="909" ht="12.75">
      <c r="A909">
        <v>1986</v>
      </c>
    </row>
    <row r="910" ht="12.75">
      <c r="A910">
        <v>1987</v>
      </c>
    </row>
    <row r="911" ht="12.75">
      <c r="A911">
        <v>1988</v>
      </c>
    </row>
    <row r="912" ht="12.75">
      <c r="A912">
        <v>1989</v>
      </c>
    </row>
    <row r="913" ht="12.75">
      <c r="A913">
        <v>1990</v>
      </c>
    </row>
    <row r="914" ht="12.75">
      <c r="A914">
        <v>1991</v>
      </c>
    </row>
    <row r="915" ht="12.75">
      <c r="A915">
        <v>1992</v>
      </c>
    </row>
    <row r="916" ht="12.75">
      <c r="A916">
        <v>1993</v>
      </c>
    </row>
    <row r="917" ht="12.75">
      <c r="A917">
        <v>1994</v>
      </c>
    </row>
    <row r="918" ht="12.75">
      <c r="A918">
        <v>1995</v>
      </c>
    </row>
    <row r="919" ht="12.75">
      <c r="A919">
        <v>1996</v>
      </c>
    </row>
    <row r="920" ht="12.75">
      <c r="A920">
        <v>1997</v>
      </c>
    </row>
    <row r="921" ht="12.75">
      <c r="A921">
        <v>1998</v>
      </c>
    </row>
    <row r="922" spans="1:5" ht="12.75">
      <c r="A922">
        <v>1999</v>
      </c>
      <c r="E922">
        <v>1</v>
      </c>
    </row>
    <row r="924" spans="1:5" ht="12.75">
      <c r="A924" t="s">
        <v>84</v>
      </c>
      <c r="E924">
        <v>1</v>
      </c>
    </row>
    <row r="925" spans="1:6" ht="12.75">
      <c r="A925" t="s">
        <v>111</v>
      </c>
      <c r="B925" t="s">
        <v>109</v>
      </c>
      <c r="C925" t="s">
        <v>111</v>
      </c>
      <c r="D925" t="s">
        <v>111</v>
      </c>
      <c r="E925" t="s">
        <v>111</v>
      </c>
      <c r="F925" t="s">
        <v>111</v>
      </c>
    </row>
    <row r="927" spans="1:6" ht="12.75">
      <c r="A927" t="s">
        <v>111</v>
      </c>
      <c r="B927" t="s">
        <v>109</v>
      </c>
      <c r="C927" t="s">
        <v>111</v>
      </c>
      <c r="D927" t="s">
        <v>111</v>
      </c>
      <c r="E927" t="s">
        <v>111</v>
      </c>
      <c r="F927" t="s">
        <v>111</v>
      </c>
    </row>
    <row r="928" ht="12.75">
      <c r="A928" t="s">
        <v>66</v>
      </c>
    </row>
    <row r="929" spans="1:6" ht="12.75">
      <c r="A929" t="s">
        <v>67</v>
      </c>
      <c r="B929" t="s">
        <v>58</v>
      </c>
      <c r="C929" t="s">
        <v>59</v>
      </c>
      <c r="D929" t="s">
        <v>60</v>
      </c>
      <c r="E929" t="s">
        <v>61</v>
      </c>
      <c r="F929" t="s">
        <v>68</v>
      </c>
    </row>
    <row r="930" spans="1:6" ht="12.75">
      <c r="A930" t="s">
        <v>69</v>
      </c>
      <c r="B930" t="s">
        <v>108</v>
      </c>
      <c r="C930" t="s">
        <v>111</v>
      </c>
      <c r="D930" t="s">
        <v>64</v>
      </c>
      <c r="E930" t="s">
        <v>65</v>
      </c>
      <c r="F930" t="s">
        <v>111</v>
      </c>
    </row>
    <row r="931" spans="1:6" ht="12.75">
      <c r="A931" t="s">
        <v>70</v>
      </c>
      <c r="B931" t="s">
        <v>71</v>
      </c>
      <c r="C931" t="s">
        <v>112</v>
      </c>
      <c r="D931" t="s">
        <v>113</v>
      </c>
      <c r="E931" t="s">
        <v>72</v>
      </c>
      <c r="F931" t="s">
        <v>114</v>
      </c>
    </row>
    <row r="932" spans="1:6" ht="12.75">
      <c r="A932" t="s">
        <v>111</v>
      </c>
      <c r="B932" t="s">
        <v>109</v>
      </c>
      <c r="C932" t="s">
        <v>111</v>
      </c>
      <c r="D932" t="s">
        <v>111</v>
      </c>
      <c r="E932" t="s">
        <v>111</v>
      </c>
      <c r="F932" t="s">
        <v>111</v>
      </c>
    </row>
    <row r="933" ht="12.75">
      <c r="A933" t="s">
        <v>95</v>
      </c>
    </row>
    <row r="934" ht="12.75">
      <c r="A934">
        <v>1983</v>
      </c>
    </row>
    <row r="935" spans="1:6" ht="12.75">
      <c r="A935">
        <v>1984</v>
      </c>
      <c r="F935">
        <v>1</v>
      </c>
    </row>
    <row r="936" spans="1:6" ht="12.75">
      <c r="A936">
        <v>1985</v>
      </c>
      <c r="F936">
        <v>1</v>
      </c>
    </row>
    <row r="937" spans="1:4" ht="12.75">
      <c r="A937">
        <v>1986</v>
      </c>
      <c r="B937">
        <v>1</v>
      </c>
      <c r="D937">
        <v>1</v>
      </c>
    </row>
    <row r="938" ht="12.75">
      <c r="A938">
        <v>1987</v>
      </c>
    </row>
    <row r="939" ht="12.75">
      <c r="A939">
        <v>1988</v>
      </c>
    </row>
    <row r="940" spans="1:2" ht="12.75">
      <c r="A940">
        <v>1989</v>
      </c>
      <c r="B940">
        <v>1</v>
      </c>
    </row>
    <row r="941" spans="1:4" ht="12.75">
      <c r="A941">
        <v>1990</v>
      </c>
      <c r="D941">
        <v>1</v>
      </c>
    </row>
    <row r="942" spans="1:3" ht="12.75">
      <c r="A942">
        <v>1991</v>
      </c>
      <c r="C942">
        <v>1</v>
      </c>
    </row>
    <row r="943" spans="1:5" ht="12.75">
      <c r="A943">
        <v>1992</v>
      </c>
      <c r="E943">
        <v>1</v>
      </c>
    </row>
    <row r="944" ht="12.75">
      <c r="A944">
        <v>1993</v>
      </c>
    </row>
    <row r="945" spans="1:6" ht="12.75">
      <c r="A945">
        <v>1994</v>
      </c>
      <c r="C945">
        <v>1</v>
      </c>
      <c r="D945">
        <v>2</v>
      </c>
      <c r="F945">
        <v>1</v>
      </c>
    </row>
    <row r="946" spans="1:2" ht="12.75">
      <c r="A946">
        <v>1995</v>
      </c>
      <c r="B946">
        <v>1</v>
      </c>
    </row>
    <row r="947" ht="12.75">
      <c r="A947">
        <v>1996</v>
      </c>
    </row>
    <row r="948" ht="12.75">
      <c r="A948">
        <v>1997</v>
      </c>
    </row>
    <row r="949" spans="1:5" ht="12.75">
      <c r="A949">
        <v>1998</v>
      </c>
      <c r="B949">
        <v>1</v>
      </c>
      <c r="E949">
        <v>1</v>
      </c>
    </row>
    <row r="950" spans="1:4" ht="12.75">
      <c r="A950">
        <v>1999</v>
      </c>
      <c r="D950">
        <v>1</v>
      </c>
    </row>
    <row r="952" spans="1:6" ht="12.75">
      <c r="A952" t="s">
        <v>84</v>
      </c>
      <c r="B952">
        <v>4</v>
      </c>
      <c r="C952">
        <v>2</v>
      </c>
      <c r="D952">
        <v>5</v>
      </c>
      <c r="E952">
        <v>2</v>
      </c>
      <c r="F952">
        <v>3</v>
      </c>
    </row>
    <row r="953" spans="1:6" ht="12.75">
      <c r="A953" t="s">
        <v>111</v>
      </c>
      <c r="B953" t="s">
        <v>109</v>
      </c>
      <c r="C953" t="s">
        <v>111</v>
      </c>
      <c r="D953" t="s">
        <v>111</v>
      </c>
      <c r="E953" t="s">
        <v>111</v>
      </c>
      <c r="F953" t="s">
        <v>111</v>
      </c>
    </row>
    <row r="954" ht="12.75">
      <c r="A954" t="s">
        <v>92</v>
      </c>
    </row>
    <row r="955" ht="12.75">
      <c r="A955">
        <v>1983</v>
      </c>
    </row>
    <row r="956" ht="12.75">
      <c r="A956">
        <v>1984</v>
      </c>
    </row>
    <row r="957" ht="12.75">
      <c r="A957">
        <v>1985</v>
      </c>
    </row>
    <row r="958" ht="12.75">
      <c r="A958">
        <v>1986</v>
      </c>
    </row>
    <row r="959" ht="12.75">
      <c r="A959">
        <v>1987</v>
      </c>
    </row>
    <row r="960" ht="12.75">
      <c r="A960">
        <v>1988</v>
      </c>
    </row>
    <row r="961" ht="12.75">
      <c r="A961">
        <v>1989</v>
      </c>
    </row>
    <row r="962" ht="12.75">
      <c r="A962">
        <v>1990</v>
      </c>
    </row>
    <row r="963" ht="12.75">
      <c r="A963">
        <v>1991</v>
      </c>
    </row>
    <row r="964" ht="12.75">
      <c r="A964">
        <v>1992</v>
      </c>
    </row>
    <row r="965" ht="12.75">
      <c r="A965">
        <v>1993</v>
      </c>
    </row>
    <row r="966" ht="12.75">
      <c r="A966">
        <v>1994</v>
      </c>
    </row>
    <row r="967" ht="12.75">
      <c r="A967">
        <v>1995</v>
      </c>
    </row>
    <row r="968" ht="12.75">
      <c r="A968">
        <v>1996</v>
      </c>
    </row>
    <row r="969" ht="12.75">
      <c r="A969">
        <v>1997</v>
      </c>
    </row>
    <row r="970" ht="12.75">
      <c r="A970">
        <v>1998</v>
      </c>
    </row>
    <row r="971" ht="12.75">
      <c r="A971">
        <v>1999</v>
      </c>
    </row>
    <row r="973" ht="12.75">
      <c r="A973" t="s">
        <v>84</v>
      </c>
    </row>
    <row r="974" spans="1:6" ht="12.75">
      <c r="A974" t="s">
        <v>111</v>
      </c>
      <c r="B974" t="s">
        <v>109</v>
      </c>
      <c r="C974" t="s">
        <v>111</v>
      </c>
      <c r="D974" t="s">
        <v>111</v>
      </c>
      <c r="E974" t="s">
        <v>111</v>
      </c>
      <c r="F974" t="s">
        <v>111</v>
      </c>
    </row>
    <row r="975" ht="12.75">
      <c r="A975" t="s">
        <v>73</v>
      </c>
    </row>
    <row r="976" ht="12.75">
      <c r="A976">
        <v>1983</v>
      </c>
    </row>
    <row r="977" ht="12.75">
      <c r="A977">
        <v>1984</v>
      </c>
    </row>
    <row r="978" ht="12.75">
      <c r="A978">
        <v>1985</v>
      </c>
    </row>
    <row r="979" ht="12.75">
      <c r="A979">
        <v>1986</v>
      </c>
    </row>
    <row r="980" ht="12.75">
      <c r="A980">
        <v>1987</v>
      </c>
    </row>
    <row r="981" ht="12.75">
      <c r="A981">
        <v>1988</v>
      </c>
    </row>
    <row r="982" ht="12.75">
      <c r="A982">
        <v>1989</v>
      </c>
    </row>
    <row r="983" ht="12.75">
      <c r="A983">
        <v>1990</v>
      </c>
    </row>
    <row r="984" ht="12.75">
      <c r="A984">
        <v>1991</v>
      </c>
    </row>
    <row r="985" ht="12.75">
      <c r="A985">
        <v>1992</v>
      </c>
    </row>
    <row r="986" ht="12.75">
      <c r="A986">
        <v>1993</v>
      </c>
    </row>
    <row r="987" ht="12.75">
      <c r="A987">
        <v>1994</v>
      </c>
    </row>
    <row r="988" spans="1:4" ht="12.75">
      <c r="A988">
        <v>1995</v>
      </c>
      <c r="D988">
        <v>1</v>
      </c>
    </row>
    <row r="989" ht="12.75">
      <c r="A989">
        <v>1996</v>
      </c>
    </row>
    <row r="990" ht="12.75">
      <c r="A990">
        <v>1997</v>
      </c>
    </row>
    <row r="991" ht="12.75">
      <c r="A991">
        <v>1998</v>
      </c>
    </row>
    <row r="992" ht="12.75">
      <c r="A992">
        <v>1999</v>
      </c>
    </row>
    <row r="994" spans="1:4" ht="12.75">
      <c r="A994" t="s">
        <v>84</v>
      </c>
      <c r="D994">
        <v>1</v>
      </c>
    </row>
    <row r="995" spans="1:6" ht="12.75">
      <c r="A995" t="s">
        <v>111</v>
      </c>
      <c r="B995" t="s">
        <v>109</v>
      </c>
      <c r="C995" t="s">
        <v>111</v>
      </c>
      <c r="D995" t="s">
        <v>111</v>
      </c>
      <c r="E995" t="s">
        <v>111</v>
      </c>
      <c r="F995" t="s">
        <v>111</v>
      </c>
    </row>
    <row r="996" ht="12.75">
      <c r="A996" t="s">
        <v>93</v>
      </c>
    </row>
    <row r="997" ht="12.75">
      <c r="A997">
        <v>1983</v>
      </c>
    </row>
    <row r="998" ht="12.75">
      <c r="A998">
        <v>1984</v>
      </c>
    </row>
    <row r="999" ht="12.75">
      <c r="A999">
        <v>1985</v>
      </c>
    </row>
    <row r="1000" ht="12.75">
      <c r="A1000">
        <v>1986</v>
      </c>
    </row>
    <row r="1001" ht="12.75">
      <c r="A1001">
        <v>1987</v>
      </c>
    </row>
    <row r="1002" ht="12.75">
      <c r="A1002">
        <v>1988</v>
      </c>
    </row>
    <row r="1003" spans="1:6" ht="12.75">
      <c r="A1003">
        <v>1989</v>
      </c>
      <c r="F1003">
        <v>1</v>
      </c>
    </row>
    <row r="1004" spans="1:6" ht="12.75">
      <c r="A1004">
        <v>1990</v>
      </c>
      <c r="F1004">
        <v>1</v>
      </c>
    </row>
    <row r="1005" ht="12.75">
      <c r="A1005">
        <v>1991</v>
      </c>
    </row>
    <row r="1006" ht="12.75">
      <c r="A1006">
        <v>1992</v>
      </c>
    </row>
    <row r="1007" ht="12.75">
      <c r="A1007">
        <v>1993</v>
      </c>
    </row>
    <row r="1008" ht="12.75">
      <c r="A1008">
        <v>1994</v>
      </c>
    </row>
    <row r="1009" ht="12.75">
      <c r="A1009">
        <v>1995</v>
      </c>
    </row>
    <row r="1010" ht="12.75">
      <c r="A1010">
        <v>1996</v>
      </c>
    </row>
    <row r="1011" ht="12.75">
      <c r="A1011">
        <v>1997</v>
      </c>
    </row>
    <row r="1012" ht="12.75">
      <c r="A1012">
        <v>1998</v>
      </c>
    </row>
    <row r="1013" ht="12.75">
      <c r="A1013">
        <v>1999</v>
      </c>
    </row>
    <row r="1014" ht="12.75">
      <c r="A1014" t="s">
        <v>164</v>
      </c>
    </row>
    <row r="1015" ht="12.75">
      <c r="A1015" t="s">
        <v>0</v>
      </c>
    </row>
    <row r="1016" ht="12.75">
      <c r="A1016" t="s">
        <v>157</v>
      </c>
    </row>
    <row r="1019" ht="12.75">
      <c r="A1019" t="s">
        <v>1</v>
      </c>
    </row>
    <row r="1020" ht="12.75">
      <c r="A1020" t="s">
        <v>1</v>
      </c>
    </row>
    <row r="1021" ht="12.75">
      <c r="A1021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2003-05-22T14:50:13Z</dcterms:modified>
  <cp:category/>
  <cp:version/>
  <cp:contentType/>
  <cp:contentStatus/>
</cp:coreProperties>
</file>