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chartsheets/sheet29.xml" ContentType="application/vnd.openxmlformats-officedocument.spreadsheetml.chartsheet+xml"/>
  <Override PartName="/xl/drawings/drawing29.xml" ContentType="application/vnd.openxmlformats-officedocument.drawing+xml"/>
  <Override PartName="/xl/chartsheets/sheet30.xml" ContentType="application/vnd.openxmlformats-officedocument.spreadsheetml.chartsheet+xml"/>
  <Override PartName="/xl/drawings/drawing30.xml" ContentType="application/vnd.openxmlformats-officedocument.drawing+xml"/>
  <Override PartName="/xl/chartsheets/sheet31.xml" ContentType="application/vnd.openxmlformats-officedocument.spreadsheetml.chartsheet+xml"/>
  <Override PartName="/xl/drawings/drawing31.xml" ContentType="application/vnd.openxmlformats-officedocument.drawing+xml"/>
  <Override PartName="/xl/chartsheets/sheet32.xml" ContentType="application/vnd.openxmlformats-officedocument.spreadsheetml.chartsheet+xml"/>
  <Override PartName="/xl/drawings/drawing32.xml" ContentType="application/vnd.openxmlformats-officedocument.drawing+xml"/>
  <Override PartName="/xl/chartsheets/sheet33.xml" ContentType="application/vnd.openxmlformats-officedocument.spreadsheetml.chartsheet+xml"/>
  <Override PartName="/xl/drawings/drawing33.xml" ContentType="application/vnd.openxmlformats-officedocument.drawing+xml"/>
  <Override PartName="/xl/chartsheets/sheet34.xml" ContentType="application/vnd.openxmlformats-officedocument.spreadsheetml.chartsheet+xml"/>
  <Override PartName="/xl/drawings/drawing34.xml" ContentType="application/vnd.openxmlformats-officedocument.drawing+xml"/>
  <Override PartName="/xl/chartsheets/sheet35.xml" ContentType="application/vnd.openxmlformats-officedocument.spreadsheetml.chartsheet+xml"/>
  <Override PartName="/xl/drawings/drawing35.xml" ContentType="application/vnd.openxmlformats-officedocument.drawing+xml"/>
  <Override PartName="/xl/chartsheets/sheet36.xml" ContentType="application/vnd.openxmlformats-officedocument.spreadsheetml.chartsheet+xml"/>
  <Override PartName="/xl/drawings/drawing36.xml" ContentType="application/vnd.openxmlformats-officedocument.drawing+xml"/>
  <Override PartName="/xl/chartsheets/sheet37.xml" ContentType="application/vnd.openxmlformats-officedocument.spreadsheetml.chartsheet+xml"/>
  <Override PartName="/xl/drawings/drawing37.xml" ContentType="application/vnd.openxmlformats-officedocument.drawing+xml"/>
  <Override PartName="/xl/chartsheets/sheet38.xml" ContentType="application/vnd.openxmlformats-officedocument.spreadsheetml.chartsheet+xml"/>
  <Override PartName="/xl/drawings/drawing38.xml" ContentType="application/vnd.openxmlformats-officedocument.drawing+xml"/>
  <Override PartName="/xl/chartsheets/sheet39.xml" ContentType="application/vnd.openxmlformats-officedocument.spreadsheetml.chartsheet+xml"/>
  <Override PartName="/xl/drawings/drawing39.xml" ContentType="application/vnd.openxmlformats-officedocument.drawing+xml"/>
  <Override PartName="/xl/chartsheets/sheet40.xml" ContentType="application/vnd.openxmlformats-officedocument.spreadsheetml.chartsheet+xml"/>
  <Override PartName="/xl/drawings/drawing40.xml" ContentType="application/vnd.openxmlformats-officedocument.drawing+xml"/>
  <Override PartName="/xl/chartsheets/sheet41.xml" ContentType="application/vnd.openxmlformats-officedocument.spreadsheetml.chartsheet+xml"/>
  <Override PartName="/xl/drawings/drawing41.xml" ContentType="application/vnd.openxmlformats-officedocument.drawing+xml"/>
  <Override PartName="/xl/chartsheets/sheet42.xml" ContentType="application/vnd.openxmlformats-officedocument.spreadsheetml.chartsheet+xml"/>
  <Override PartName="/xl/drawings/drawing42.xml" ContentType="application/vnd.openxmlformats-officedocument.drawing+xml"/>
  <Override PartName="/xl/chartsheets/sheet43.xml" ContentType="application/vnd.openxmlformats-officedocument.spreadsheetml.chartsheet+xml"/>
  <Override PartName="/xl/drawings/drawing43.xml" ContentType="application/vnd.openxmlformats-officedocument.drawing+xml"/>
  <Override PartName="/xl/chartsheets/sheet44.xml" ContentType="application/vnd.openxmlformats-officedocument.spreadsheetml.chartsheet+xml"/>
  <Override PartName="/xl/drawings/drawing44.xml" ContentType="application/vnd.openxmlformats-officedocument.drawing+xml"/>
  <Override PartName="/xl/chartsheets/sheet45.xml" ContentType="application/vnd.openxmlformats-officedocument.spreadsheetml.chartsheet+xml"/>
  <Override PartName="/xl/drawings/drawing45.xml" ContentType="application/vnd.openxmlformats-officedocument.drawing+xml"/>
  <Override PartName="/xl/chartsheets/sheet46.xml" ContentType="application/vnd.openxmlformats-officedocument.spreadsheetml.chartsheet+xml"/>
  <Override PartName="/xl/drawings/drawing4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845" windowHeight="7350" tabRatio="779" firstSheet="42" activeTab="46"/>
  </bookViews>
  <sheets>
    <sheet name="BW_POP_RATIO" sheetId="1" r:id="rId1"/>
    <sheet name="POP_%_NOT_BW" sheetId="2" r:id="rId2"/>
    <sheet name="WA_NEW_V" sheetId="3" r:id="rId3"/>
    <sheet name="WA_NEW_V_PC" sheetId="4" r:id="rId4"/>
    <sheet name="WA_NEW_R" sheetId="5" r:id="rId5"/>
    <sheet name="WA_NEW_R_PC" sheetId="6" r:id="rId6"/>
    <sheet name="WA_NEW_L" sheetId="7" r:id="rId7"/>
    <sheet name="WA_NEW_L_PC" sheetId="8" r:id="rId8"/>
    <sheet name="WA_NEW_D" sheetId="9" r:id="rId9"/>
    <sheet name="WA_NEW_D_PC" sheetId="10" r:id="rId10"/>
    <sheet name="WA_NEW_O" sheetId="11" r:id="rId11"/>
    <sheet name="WA_NEW_O_PC" sheetId="12" r:id="rId12"/>
    <sheet name="WA_NEW_T" sheetId="13" r:id="rId13"/>
    <sheet name="WA_NEW_T_PC" sheetId="14" r:id="rId14"/>
    <sheet name="WA_NEW_%" sheetId="15" r:id="rId15"/>
    <sheet name="WA_NEW_BNH_%" sheetId="16" r:id="rId16"/>
    <sheet name="WA_NEW_WNH_%" sheetId="17" r:id="rId17"/>
    <sheet name="WA_ADMIT_%" sheetId="18" r:id="rId18"/>
    <sheet name="WA_ADMIT_N" sheetId="19" r:id="rId19"/>
    <sheet name="WA_RACE_TOT" sheetId="20" r:id="rId20"/>
    <sheet name="WA_RACE_TOT_D" sheetId="21" r:id="rId21"/>
    <sheet name="WA_RACE_TOT_PC" sheetId="22" r:id="rId22"/>
    <sheet name="WA_RACE_TOT_PC_D" sheetId="23" r:id="rId23"/>
    <sheet name="WA_RACE_NEW" sheetId="24" r:id="rId24"/>
    <sheet name="WA_RACE_NEW_D" sheetId="25" r:id="rId25"/>
    <sheet name="WA_RACE_NEW_PC" sheetId="26" r:id="rId26"/>
    <sheet name="WA_RACE_NEW_PC_D" sheetId="27" r:id="rId27"/>
    <sheet name="WA_RACE_PP" sheetId="28" r:id="rId28"/>
    <sheet name="WA_RACE_PP_D" sheetId="29" r:id="rId29"/>
    <sheet name="WA_RACE_PP_PC" sheetId="30" r:id="rId30"/>
    <sheet name="WA_RACE_PP_PC_D" sheetId="31" r:id="rId31"/>
    <sheet name="WA_RACE_OTHER" sheetId="32" r:id="rId32"/>
    <sheet name="WA_RACE_OTHER_D" sheetId="33" r:id="rId33"/>
    <sheet name="WA_RACE_OTHER_PC" sheetId="34" r:id="rId34"/>
    <sheet name="WA_RACE_OTH_PC_D" sheetId="35" r:id="rId35"/>
    <sheet name="WA_RACE_PP+OTH" sheetId="36" r:id="rId36"/>
    <sheet name="WA_RACE_PP+OTH_D" sheetId="37" r:id="rId37"/>
    <sheet name="WA_RACE_PP+OTH_PC" sheetId="38" r:id="rId38"/>
    <sheet name="WA_RACE_PP+OTH_PC_D" sheetId="39" r:id="rId39"/>
    <sheet name="WA_RACE_%_TOT" sheetId="40" r:id="rId40"/>
    <sheet name="WA_RACEBAL_%_TOT" sheetId="41" r:id="rId41"/>
    <sheet name="WA_RACEBAL_TOT" sheetId="42" r:id="rId42"/>
    <sheet name="WA_RACEBAL_TOT_PC" sheetId="43" r:id="rId43"/>
    <sheet name="WA_RACEBAL_%_NEW" sheetId="44" r:id="rId44"/>
    <sheet name="WA_RACEBAL_NEW" sheetId="45" r:id="rId45"/>
    <sheet name="WA_RACEBAL_NEW_PC" sheetId="46" r:id="rId46"/>
    <sheet name="WA_Data1" sheetId="47" r:id="rId47"/>
    <sheet name="WA_Data2" sheetId="48" r:id="rId48"/>
    <sheet name="WA_Data3" sheetId="49" r:id="rId49"/>
    <sheet name="WA_Data4" sheetId="50" r:id="rId50"/>
    <sheet name="SCRATCH" sheetId="51" r:id="rId51"/>
  </sheets>
  <definedNames/>
  <calcPr fullCalcOnLoad="1"/>
</workbook>
</file>

<file path=xl/sharedStrings.xml><?xml version="1.0" encoding="utf-8"?>
<sst xmlns="http://schemas.openxmlformats.org/spreadsheetml/2006/main" count="1617" uniqueCount="163">
  <si>
    <t xml:space="preserve">       Total |          2           3           1           4          15</t>
  </si>
  <si>
    <t>---------</t>
  </si>
  <si>
    <t>Offense Cat</t>
  </si>
  <si>
    <t>egory, Aggr</t>
  </si>
  <si>
    <t>egated and Ra</t>
  </si>
  <si>
    <t>ce / Hispan</t>
  </si>
  <si>
    <t>ic</t>
  </si>
  <si>
    <t>--------</t>
  </si>
  <si>
    <t>Larceny/The</t>
  </si>
  <si>
    <t>ft --------</t>
  </si>
  <si>
    <t>--- Drugs -</t>
  </si>
  <si>
    <t>--- Total -</t>
  </si>
  <si>
    <t>------</t>
  </si>
  <si>
    <t>______</t>
  </si>
  <si>
    <t>___________</t>
  </si>
  <si>
    <t>____________</t>
  </si>
  <si>
    <t>_______</t>
  </si>
  <si>
    <t>WA: ta</t>
  </si>
  <si>
    <t>e year off_</t>
  </si>
  <si>
    <t>long if admi</t>
  </si>
  <si>
    <t>ttype_2==1 &amp;</t>
  </si>
  <si>
    <t>race==1 [fw</t>
  </si>
  <si>
    <t>=freq], col</t>
  </si>
  <si>
    <t>cell(10)</t>
  </si>
  <si>
    <t>O</t>
  </si>
  <si>
    <t>ffense Categ</t>
  </si>
  <si>
    <t>ory, Aggrega</t>
  </si>
  <si>
    <t>ted</t>
  </si>
  <si>
    <t>race==2 [fw</t>
  </si>
  <si>
    <t>WASHINGTON</t>
  </si>
  <si>
    <t>e year race</t>
  </si>
  <si>
    <t>hisp if admi</t>
  </si>
  <si>
    <t>ttype_2==1 [</t>
  </si>
  <si>
    <t>fw=freq], ce</t>
  </si>
  <si>
    <t>ll(10) forma</t>
  </si>
  <si>
    <t>t(%9.0f)</t>
  </si>
  <si>
    <t>Hispanic</t>
  </si>
  <si>
    <t>Amerind, N</t>
  </si>
  <si>
    <t>Asian/PI,</t>
  </si>
  <si>
    <t>Race/Hisp</t>
  </si>
  <si>
    <t>ttype_2==2|a</t>
  </si>
  <si>
    <t>dmittype_2==</t>
  </si>
  <si>
    <t>3 [fw=freq],</t>
  </si>
  <si>
    <t>cell(10) fo</t>
  </si>
  <si>
    <t>&gt; rmat</t>
  </si>
  <si>
    <t>9.0f)</t>
  </si>
  <si>
    <t>ttype_2==5 [</t>
  </si>
  <si>
    <t>_________</t>
  </si>
  <si>
    <t>__________</t>
  </si>
  <si>
    <t>______________________________</t>
  </si>
  <si>
    <t>WA: table</t>
  </si>
  <si>
    <t>ear racehi</t>
  </si>
  <si>
    <t>sp if admit</t>
  </si>
  <si>
    <t>type_2==1 &amp; racehisp&lt;3 &amp; off==2 [fw=freq], col</t>
  </si>
  <si>
    <t>R</t>
  </si>
  <si>
    <t>ace / Hispa</t>
  </si>
  <si>
    <t>nic</t>
  </si>
  <si>
    <t>type_2==1 &amp; racehisp&lt;3 &amp; off==3 [fw=freq], col</t>
  </si>
  <si>
    <t>type_2==1 &amp; racehisp&lt;3 &amp; off==4 [fw=freq], col</t>
  </si>
  <si>
    <t>type_2==1 &amp; racehisp&lt;3 &amp; off==5 [fw=freq], col</t>
  </si>
  <si>
    <t>type_2==1 &amp; racehisp&lt;3 [fw=freq], col</t>
  </si>
  <si>
    <t>Race</t>
  </si>
  <si>
    <t>/ Hispanic a</t>
  </si>
  <si>
    <t>nd Offense C</t>
  </si>
  <si>
    <t>ategory, Agg</t>
  </si>
  <si>
    <t>H ----------</t>
  </si>
  <si>
    <t>Asian/PI, N</t>
  </si>
  <si>
    <t>Race/Hisp N</t>
  </si>
  <si>
    <t>K ----------</t>
  </si>
  <si>
    <t>Admission</t>
  </si>
  <si>
    <t>Type,</t>
  </si>
  <si>
    <t>regated</t>
  </si>
  <si>
    <t>Aggregated</t>
  </si>
  <si>
    <t>and Year</t>
  </si>
  <si>
    <t>Violent</t>
  </si>
  <si>
    <t>Drugs</t>
  </si>
  <si>
    <t>Prob Rev</t>
  </si>
  <si>
    <t>Annual Admissions, by Race, Offense, and Admission-Type</t>
  </si>
  <si>
    <t>Other / NK</t>
  </si>
  <si>
    <t>Burg/Robb</t>
  </si>
  <si>
    <t>Theft/Larc.</t>
  </si>
  <si>
    <t>New Sentences</t>
  </si>
  <si>
    <t>Other/NK + PP</t>
  </si>
  <si>
    <t>Parole / Prob Rev</t>
  </si>
  <si>
    <t>All Admission-Types</t>
  </si>
  <si>
    <t>White, NH</t>
  </si>
  <si>
    <t>Black, NH</t>
  </si>
  <si>
    <t>Total</t>
  </si>
  <si>
    <t>VIOLENT</t>
  </si>
  <si>
    <t>BURGLARY / ROBBERY</t>
  </si>
  <si>
    <t>LARCENY / THEFT</t>
  </si>
  <si>
    <t>DRUGS</t>
  </si>
  <si>
    <t>OTHER/NK</t>
  </si>
  <si>
    <t>TOTAL</t>
  </si>
  <si>
    <t>YEAR</t>
  </si>
  <si>
    <t>Parole Rev</t>
  </si>
  <si>
    <t>Other/NK</t>
  </si>
  <si>
    <t>Parole/Prob</t>
  </si>
  <si>
    <t>New Sentence</t>
  </si>
  <si>
    <t>Year</t>
  </si>
  <si>
    <t>Hisp, All</t>
  </si>
  <si>
    <t>Race/Hisp NK</t>
  </si>
  <si>
    <t>Amerind, NH</t>
  </si>
  <si>
    <t>Asian/PI, NH</t>
  </si>
  <si>
    <t>Balance</t>
  </si>
  <si>
    <t>B/W Total</t>
  </si>
  <si>
    <t>% Black, NH</t>
  </si>
  <si>
    <t>B:W (NH) Ratio</t>
  </si>
  <si>
    <t>* Includes Race Not Known</t>
  </si>
  <si>
    <t>Probation Rev</t>
  </si>
  <si>
    <t>Prob/Parole</t>
  </si>
  <si>
    <t>----------</t>
  </si>
  <si>
    <t>-----------</t>
  </si>
  <si>
    <t>-------------</t>
  </si>
  <si>
    <t>------------</t>
  </si>
  <si>
    <t>Burglary/R</t>
  </si>
  <si>
    <t>Larceny/Th</t>
  </si>
  <si>
    <t>Other, NK</t>
  </si>
  <si>
    <t>Race /</t>
  </si>
  <si>
    <t>-------------------------------------------------------------------------------</t>
  </si>
  <si>
    <t xml:space="preserve">       log:  /home/j/jyocom/ncrp/state_graphics_tables_WA.log</t>
  </si>
  <si>
    <t xml:space="preserve">  log type:  text</t>
  </si>
  <si>
    <t xml:space="preserve"> opened on:  24 Dec 2002, 10:33:31</t>
  </si>
  <si>
    <t>*********************************************************************</t>
  </si>
  <si>
    <t>******************************** WA ********************************</t>
  </si>
  <si>
    <t>______________________________________________________________</t>
  </si>
  <si>
    <t xml:space="preserve">WA: table year racehisp off_long [fw=freq] if racehisp&lt;3 &amp; admittype_2==1, col </t>
  </si>
  <si>
    <t>&gt; scol</t>
  </si>
  <si>
    <t>------------------------------------------------------------------------------</t>
  </si>
  <si>
    <t xml:space="preserve">          |          Offense Category, Aggregated and Race / Hispanic         </t>
  </si>
  <si>
    <t xml:space="preserve">          | ----------- Violent -----------    ------- Burglary/Robbery ------</t>
  </si>
  <si>
    <t xml:space="preserve">     Year | White, NH  Black, NH      Total    White, NH  Black, NH      Total</t>
  </si>
  <si>
    <t>----------+-------------------------------------------------------------------</t>
  </si>
  <si>
    <t>WA: table year off_long if admittype_2==1  [fw=freq], col cell(10)</t>
  </si>
  <si>
    <t xml:space="preserve">       |                      Offense Category, Aggregated                     </t>
  </si>
  <si>
    <t xml:space="preserve">  Year |    Violent  Burglary/R  Larceny/Th       Drugs   Other, NK       Total</t>
  </si>
  <si>
    <t>-------+-----------------------------------------------------------------------</t>
  </si>
  <si>
    <t>WA: table year admittype_2 [fw=freq], col cell(10)</t>
  </si>
  <si>
    <t>----------------------------------------------------------------------</t>
  </si>
  <si>
    <t xml:space="preserve">          |                 Admission Type, Aggregated                </t>
  </si>
  <si>
    <t xml:space="preserve">     Year | New Senten  Parole Rev    Prob Rev    Other/NK       Total</t>
  </si>
  <si>
    <t>----------+-----------------------------------------------------------</t>
  </si>
  <si>
    <t>WA: table year racehisp [fw=freq], cell(10) format(%9.0f)</t>
  </si>
  <si>
    <t xml:space="preserve">       |                            Race / Hispanic                            </t>
  </si>
  <si>
    <t xml:space="preserve">  Year |  White, NH   Black, NH  Amerind, N  Asian/PI,    Hisp, All  Race/Hisp </t>
  </si>
  <si>
    <t>WA: table year racehisp if racehisp&lt;6, c(mean totpop) format(%12.0f) cell(12)</t>
  </si>
  <si>
    <t xml:space="preserve">         |                           Race / Hispanic                           </t>
  </si>
  <si>
    <t xml:space="preserve">    Year |    White, NH     Black, NH   Amerind, NH  Asian/PI, NH     Hisp, All</t>
  </si>
  <si>
    <t>---------+---------------------------------------------------------------------</t>
  </si>
  <si>
    <t>WA: table year racehisp if admittype_2==1 &amp; racehisp&lt;3 &amp; off==1 [fw=freq], col</t>
  </si>
  <si>
    <t>-------------------------------------------</t>
  </si>
  <si>
    <t xml:space="preserve">          |         Race / Hispanic        </t>
  </si>
  <si>
    <t xml:space="preserve">     Year | White, NH  Black, NH      Total</t>
  </si>
  <si>
    <t>----------+--------------------------------</t>
  </si>
  <si>
    <t>table year off_long racehisp [fweight=freq], by(admittype_2) cell(10) row</t>
  </si>
  <si>
    <t>-------------------------------------------------------------------------</t>
  </si>
  <si>
    <t>Admission    |</t>
  </si>
  <si>
    <t xml:space="preserve">Type,        |      Race / Hispanic and Offense Category, Aggregated     </t>
  </si>
  <si>
    <t>Aggregated   | ------------------------ White, NH -----------------------</t>
  </si>
  <si>
    <t>and Year     |    Violent  Burglary/R  Larceny/Th       Drugs   Other, NK</t>
  </si>
  <si>
    <t>-------------+-----------------------------------------------------------</t>
  </si>
  <si>
    <t>New Sentence |</t>
  </si>
  <si>
    <t xml:space="preserve">             |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</si>
</sst>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%"/>
    <numFmt numFmtId="169" formatCode="_(* #,##0.0_);_(* \(#,##0.0\);_(* &quot;-&quot;??_);_(@_)"/>
    <numFmt numFmtId="170" formatCode="_(* #,##0_);_(* \(#,##0\);_(* &quot;-&quot;??_);_(@_)"/>
    <numFmt numFmtId="171" formatCode="#,##0.0"/>
  </numFmts>
  <fonts count="1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1.5"/>
      <name val="Arial"/>
      <family val="2"/>
    </font>
    <font>
      <b/>
      <sz val="11.5"/>
      <color indexed="10"/>
      <name val="Arial"/>
      <family val="2"/>
    </font>
    <font>
      <sz val="9.75"/>
      <name val="Arial"/>
      <family val="0"/>
    </font>
    <font>
      <b/>
      <sz val="11.75"/>
      <name val="Arial"/>
      <family val="2"/>
    </font>
    <font>
      <b/>
      <sz val="12"/>
      <color indexed="39"/>
      <name val="Arial"/>
      <family val="2"/>
    </font>
    <font>
      <b/>
      <sz val="11"/>
      <name val="Arial"/>
      <family val="2"/>
    </font>
    <font>
      <b/>
      <sz val="10.75"/>
      <name val="Arial"/>
      <family val="2"/>
    </font>
    <font>
      <b/>
      <sz val="10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lightGray">
        <bgColor indexed="22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21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9" fontId="0" fillId="0" borderId="0" xfId="21" applyAlignment="1">
      <alignment/>
    </xf>
    <xf numFmtId="170" fontId="0" fillId="0" borderId="0" xfId="15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3" fontId="2" fillId="0" borderId="0" xfId="0" applyNumberFormat="1" applyFont="1" applyAlignment="1">
      <alignment/>
    </xf>
    <xf numFmtId="170" fontId="2" fillId="0" borderId="0" xfId="15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6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2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2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chartsheet" Target="chartsheets/sheet25.xml" /><Relationship Id="rId26" Type="http://schemas.openxmlformats.org/officeDocument/2006/relationships/chartsheet" Target="chartsheets/sheet26.xml" /><Relationship Id="rId27" Type="http://schemas.openxmlformats.org/officeDocument/2006/relationships/chartsheet" Target="chartsheets/sheet27.xml" /><Relationship Id="rId28" Type="http://schemas.openxmlformats.org/officeDocument/2006/relationships/chartsheet" Target="chartsheets/sheet28.xml" /><Relationship Id="rId29" Type="http://schemas.openxmlformats.org/officeDocument/2006/relationships/chartsheet" Target="chartsheets/sheet29.xml" /><Relationship Id="rId30" Type="http://schemas.openxmlformats.org/officeDocument/2006/relationships/chartsheet" Target="chartsheets/sheet30.xml" /><Relationship Id="rId31" Type="http://schemas.openxmlformats.org/officeDocument/2006/relationships/chartsheet" Target="chartsheets/sheet31.xml" /><Relationship Id="rId32" Type="http://schemas.openxmlformats.org/officeDocument/2006/relationships/chartsheet" Target="chartsheets/sheet32.xml" /><Relationship Id="rId33" Type="http://schemas.openxmlformats.org/officeDocument/2006/relationships/chartsheet" Target="chartsheets/sheet33.xml" /><Relationship Id="rId34" Type="http://schemas.openxmlformats.org/officeDocument/2006/relationships/chartsheet" Target="chartsheets/sheet34.xml" /><Relationship Id="rId35" Type="http://schemas.openxmlformats.org/officeDocument/2006/relationships/chartsheet" Target="chartsheets/sheet35.xml" /><Relationship Id="rId36" Type="http://schemas.openxmlformats.org/officeDocument/2006/relationships/chartsheet" Target="chartsheets/sheet36.xml" /><Relationship Id="rId37" Type="http://schemas.openxmlformats.org/officeDocument/2006/relationships/chartsheet" Target="chartsheets/sheet37.xml" /><Relationship Id="rId38" Type="http://schemas.openxmlformats.org/officeDocument/2006/relationships/chartsheet" Target="chartsheets/sheet38.xml" /><Relationship Id="rId39" Type="http://schemas.openxmlformats.org/officeDocument/2006/relationships/chartsheet" Target="chartsheets/sheet39.xml" /><Relationship Id="rId40" Type="http://schemas.openxmlformats.org/officeDocument/2006/relationships/chartsheet" Target="chartsheets/sheet40.xml" /><Relationship Id="rId41" Type="http://schemas.openxmlformats.org/officeDocument/2006/relationships/chartsheet" Target="chartsheets/sheet41.xml" /><Relationship Id="rId42" Type="http://schemas.openxmlformats.org/officeDocument/2006/relationships/chartsheet" Target="chartsheets/sheet42.xml" /><Relationship Id="rId43" Type="http://schemas.openxmlformats.org/officeDocument/2006/relationships/chartsheet" Target="chartsheets/sheet43.xml" /><Relationship Id="rId44" Type="http://schemas.openxmlformats.org/officeDocument/2006/relationships/chartsheet" Target="chartsheets/sheet44.xml" /><Relationship Id="rId45" Type="http://schemas.openxmlformats.org/officeDocument/2006/relationships/chartsheet" Target="chartsheets/sheet45.xml" /><Relationship Id="rId46" Type="http://schemas.openxmlformats.org/officeDocument/2006/relationships/chartsheet" Target="chartsheets/sheet46.xml" /><Relationship Id="rId47" Type="http://schemas.openxmlformats.org/officeDocument/2006/relationships/worksheet" Target="worksheets/sheet1.xml" /><Relationship Id="rId48" Type="http://schemas.openxmlformats.org/officeDocument/2006/relationships/worksheet" Target="worksheets/sheet2.xml" /><Relationship Id="rId49" Type="http://schemas.openxmlformats.org/officeDocument/2006/relationships/worksheet" Target="worksheets/sheet3.xml" /><Relationship Id="rId50" Type="http://schemas.openxmlformats.org/officeDocument/2006/relationships/worksheet" Target="worksheets/sheet4.xml" /><Relationship Id="rId51" Type="http://schemas.openxmlformats.org/officeDocument/2006/relationships/worksheet" Target="worksheets/sheet5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RACIAL DISTRIBUTION OF TOTAL POPULATION: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675"/>
          <c:w val="0.91"/>
          <c:h val="0.862"/>
        </c:manualLayout>
      </c:layout>
      <c:scatterChart>
        <c:scatterStyle val="line"/>
        <c:varyColors val="0"/>
        <c:ser>
          <c:idx val="1"/>
          <c:order val="1"/>
          <c:tx>
            <c:strRef>
              <c:f>WA_Data2!$AA$110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WA_Data2!$AA$111:$AA$127</c:f>
              <c:numCache>
                <c:ptCount val="17"/>
                <c:pt idx="0">
                  <c:v>89.41474426978374</c:v>
                </c:pt>
                <c:pt idx="1">
                  <c:v>89.06147012136093</c:v>
                </c:pt>
                <c:pt idx="2">
                  <c:v>88.69726201801686</c:v>
                </c:pt>
                <c:pt idx="3">
                  <c:v>88.33645089851679</c:v>
                </c:pt>
                <c:pt idx="4">
                  <c:v>87.95582773026635</c:v>
                </c:pt>
                <c:pt idx="5">
                  <c:v>87.546938023382</c:v>
                </c:pt>
                <c:pt idx="6">
                  <c:v>87.14536253936203</c:v>
                </c:pt>
                <c:pt idx="7">
                  <c:v>86.72484788135766</c:v>
                </c:pt>
                <c:pt idx="8">
                  <c:v>86.39162747038313</c:v>
                </c:pt>
                <c:pt idx="9">
                  <c:v>85.98407358925677</c:v>
                </c:pt>
                <c:pt idx="10">
                  <c:v>85.60783916166004</c:v>
                </c:pt>
                <c:pt idx="11">
                  <c:v>85.16927040377169</c:v>
                </c:pt>
                <c:pt idx="12">
                  <c:v>84.71715462866672</c:v>
                </c:pt>
                <c:pt idx="13">
                  <c:v>84.27069292479823</c:v>
                </c:pt>
                <c:pt idx="14">
                  <c:v>83.79955407687757</c:v>
                </c:pt>
                <c:pt idx="15">
                  <c:v>83.31969017369009</c:v>
                </c:pt>
                <c:pt idx="16">
                  <c:v>82.84850446314955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WA_Data2!$AB$110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WA_Data2!$AB$111:$AB$127</c:f>
              <c:numCache>
                <c:ptCount val="17"/>
                <c:pt idx="0">
                  <c:v>2.692967936461723</c:v>
                </c:pt>
                <c:pt idx="1">
                  <c:v>2.7368195678524194</c:v>
                </c:pt>
                <c:pt idx="2">
                  <c:v>2.7866399460739775</c:v>
                </c:pt>
                <c:pt idx="3">
                  <c:v>2.8290303896915305</c:v>
                </c:pt>
                <c:pt idx="4">
                  <c:v>2.8767007517609087</c:v>
                </c:pt>
                <c:pt idx="5">
                  <c:v>2.9290317992109736</c:v>
                </c:pt>
                <c:pt idx="6">
                  <c:v>2.9722779261264396</c:v>
                </c:pt>
                <c:pt idx="7">
                  <c:v>3.015846457094585</c:v>
                </c:pt>
                <c:pt idx="8">
                  <c:v>3.0256053574359973</c:v>
                </c:pt>
                <c:pt idx="9">
                  <c:v>3.055237671217283</c:v>
                </c:pt>
                <c:pt idx="10">
                  <c:v>3.05381172413688</c:v>
                </c:pt>
                <c:pt idx="11">
                  <c:v>3.0865081531111382</c:v>
                </c:pt>
                <c:pt idx="12">
                  <c:v>3.1267952415603393</c:v>
                </c:pt>
                <c:pt idx="13">
                  <c:v>3.1780794172302063</c:v>
                </c:pt>
                <c:pt idx="14">
                  <c:v>3.229596875861534</c:v>
                </c:pt>
                <c:pt idx="15">
                  <c:v>3.2342375794503075</c:v>
                </c:pt>
                <c:pt idx="16">
                  <c:v>3.2761670089836272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WA_Data2!$AF$110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WA_Data2!$AF$111:$AF$127</c:f>
              <c:numCache>
                <c:ptCount val="17"/>
                <c:pt idx="0">
                  <c:v>7.892287793754537</c:v>
                </c:pt>
                <c:pt idx="1">
                  <c:v>8.201710310786654</c:v>
                </c:pt>
                <c:pt idx="2">
                  <c:v>8.516098035909165</c:v>
                </c:pt>
                <c:pt idx="3">
                  <c:v>8.834518711791683</c:v>
                </c:pt>
                <c:pt idx="4">
                  <c:v>9.167471517972741</c:v>
                </c:pt>
                <c:pt idx="5">
                  <c:v>9.52403017740703</c:v>
                </c:pt>
                <c:pt idx="6">
                  <c:v>9.882359534511535</c:v>
                </c:pt>
                <c:pt idx="7">
                  <c:v>10.259305661547753</c:v>
                </c:pt>
                <c:pt idx="8">
                  <c:v>10.582767172180874</c:v>
                </c:pt>
                <c:pt idx="9">
                  <c:v>10.960688739525951</c:v>
                </c:pt>
                <c:pt idx="10">
                  <c:v>11.338349114203082</c:v>
                </c:pt>
                <c:pt idx="11">
                  <c:v>11.744221443117171</c:v>
                </c:pt>
                <c:pt idx="12">
                  <c:v>12.156050129772941</c:v>
                </c:pt>
                <c:pt idx="13">
                  <c:v>12.551227657971568</c:v>
                </c:pt>
                <c:pt idx="14">
                  <c:v>12.970849047260897</c:v>
                </c:pt>
                <c:pt idx="15">
                  <c:v>13.4460722468596</c:v>
                </c:pt>
                <c:pt idx="16">
                  <c:v>13.87532852786682</c:v>
                </c:pt>
              </c:numCache>
            </c:numRef>
          </c:yVal>
          <c:smooth val="0"/>
        </c:ser>
        <c:axId val="64865833"/>
        <c:axId val="46921586"/>
      </c:scatterChart>
      <c:scatterChart>
        <c:scatterStyle val="lineMarker"/>
        <c:varyColors val="0"/>
        <c:ser>
          <c:idx val="0"/>
          <c:order val="0"/>
          <c:tx>
            <c:strRef>
              <c:f>WA_Data2!$AG$110</c:f>
              <c:strCache>
                <c:ptCount val="1"/>
                <c:pt idx="0">
                  <c:v>B:W (NH) Ratio</c:v>
                </c:pt>
              </c:strCache>
            </c:strRef>
          </c:tx>
          <c:spPr>
            <a:ln w="254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WA_Data2!$AG$111:$AG$127</c:f>
              <c:numCache>
                <c:ptCount val="17"/>
                <c:pt idx="0">
                  <c:v>0.030117716697108176</c:v>
                </c:pt>
                <c:pt idx="1">
                  <c:v>0.030729557508123905</c:v>
                </c:pt>
                <c:pt idx="2">
                  <c:v>0.031417429159289426</c:v>
                </c:pt>
                <c:pt idx="3">
                  <c:v>0.03202562884195556</c:v>
                </c:pt>
                <c:pt idx="4">
                  <c:v>0.03270619839520891</c:v>
                </c:pt>
                <c:pt idx="5">
                  <c:v>0.033456701802965276</c:v>
                </c:pt>
                <c:pt idx="6">
                  <c:v>0.03410712675369173</c:v>
                </c:pt>
                <c:pt idx="7">
                  <c:v>0.0347748832170955</c:v>
                </c:pt>
                <c:pt idx="8">
                  <c:v>0.03502197430501282</c:v>
                </c:pt>
                <c:pt idx="9">
                  <c:v>0.03553259974413469</c:v>
                </c:pt>
                <c:pt idx="10">
                  <c:v>0.03567210379379073</c:v>
                </c:pt>
                <c:pt idx="11">
                  <c:v>0.03623969230308745</c:v>
                </c:pt>
                <c:pt idx="12">
                  <c:v>0.03690864329976316</c:v>
                </c:pt>
                <c:pt idx="13">
                  <c:v>0.03771274813257169</c:v>
                </c:pt>
                <c:pt idx="14">
                  <c:v>0.03853954727370872</c:v>
                </c:pt>
                <c:pt idx="15">
                  <c:v>0.03881720602546821</c:v>
                </c:pt>
                <c:pt idx="16">
                  <c:v>0.03954406938559578</c:v>
                </c:pt>
              </c:numCache>
            </c:numRef>
          </c:yVal>
          <c:smooth val="0"/>
        </c:ser>
        <c:axId val="19641091"/>
        <c:axId val="42552092"/>
      </c:scatterChart>
      <c:valAx>
        <c:axId val="64865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6921586"/>
        <c:crosses val="autoZero"/>
        <c:crossBetween val="midCat"/>
        <c:dispUnits/>
        <c:majorUnit val="1"/>
      </c:valAx>
      <c:valAx>
        <c:axId val="4692158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64865833"/>
        <c:crosses val="autoZero"/>
        <c:crossBetween val="midCat"/>
        <c:dispUnits/>
        <c:majorUnit val="10"/>
      </c:valAx>
      <c:valAx>
        <c:axId val="19641091"/>
        <c:scaling>
          <c:orientation val="minMax"/>
        </c:scaling>
        <c:axPos val="b"/>
        <c:delete val="1"/>
        <c:majorTickMark val="in"/>
        <c:minorTickMark val="none"/>
        <c:tickLblPos val="nextTo"/>
        <c:crossAx val="42552092"/>
        <c:crosses val="max"/>
        <c:crossBetween val="midCat"/>
        <c:dispUnits/>
      </c:valAx>
      <c:valAx>
        <c:axId val="42552092"/>
        <c:scaling>
          <c:orientation val="minMax"/>
          <c:max val="1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BLACK-TO-WHITE (NH)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9641091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"/>
          <c:y val="0.955"/>
          <c:w val="0.62"/>
          <c:h val="0.037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OFFENSES, PER 100,000:  WASHINGTON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1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WA_Data3!$L$64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WA_Data3!$L$65:$L$81</c:f>
              <c:numCache>
                <c:ptCount val="17"/>
                <c:pt idx="0">
                  <c:v>1.3003633995556398</c:v>
                </c:pt>
                <c:pt idx="2">
                  <c:v>1.460501131247806</c:v>
                </c:pt>
                <c:pt idx="3">
                  <c:v>1.881333132996778</c:v>
                </c:pt>
                <c:pt idx="4">
                  <c:v>3.687848464048746</c:v>
                </c:pt>
                <c:pt idx="5">
                  <c:v>4.480456592991876</c:v>
                </c:pt>
                <c:pt idx="6">
                  <c:v>7.470619793080755</c:v>
                </c:pt>
                <c:pt idx="7">
                  <c:v>9.670146821533322</c:v>
                </c:pt>
                <c:pt idx="8">
                  <c:v>9.142973244104686</c:v>
                </c:pt>
                <c:pt idx="9">
                  <c:v>12.220703183787382</c:v>
                </c:pt>
                <c:pt idx="10">
                  <c:v>10.395227900346493</c:v>
                </c:pt>
                <c:pt idx="11">
                  <c:v>10.233968323557143</c:v>
                </c:pt>
                <c:pt idx="12">
                  <c:v>12.192977670767434</c:v>
                </c:pt>
                <c:pt idx="13">
                  <c:v>13.094180756550752</c:v>
                </c:pt>
                <c:pt idx="14">
                  <c:v>15.67219558729743</c:v>
                </c:pt>
                <c:pt idx="15">
                  <c:v>16.754292601692647</c:v>
                </c:pt>
                <c:pt idx="16">
                  <c:v>16.41833326029307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WA_Data3!$M$43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WA_Data3!$M$65:$M$81</c:f>
              <c:numCache>
                <c:ptCount val="17"/>
                <c:pt idx="0">
                  <c:v>13.816329174042572</c:v>
                </c:pt>
                <c:pt idx="2">
                  <c:v>4.077804510051788</c:v>
                </c:pt>
                <c:pt idx="3">
                  <c:v>14.289229889893546</c:v>
                </c:pt>
                <c:pt idx="4">
                  <c:v>52.15963917802546</c:v>
                </c:pt>
                <c:pt idx="5">
                  <c:v>76.52460560395573</c:v>
                </c:pt>
                <c:pt idx="6">
                  <c:v>151.69343748670912</c:v>
                </c:pt>
                <c:pt idx="7">
                  <c:v>191.4749661705007</c:v>
                </c:pt>
                <c:pt idx="8">
                  <c:v>291.38950602226953</c:v>
                </c:pt>
                <c:pt idx="9">
                  <c:v>316.54236381353934</c:v>
                </c:pt>
                <c:pt idx="10">
                  <c:v>277.0584381142554</c:v>
                </c:pt>
                <c:pt idx="11">
                  <c:v>317.01303275801337</c:v>
                </c:pt>
                <c:pt idx="12">
                  <c:v>406.9086133897078</c:v>
                </c:pt>
                <c:pt idx="13">
                  <c:v>350.0636738982702</c:v>
                </c:pt>
                <c:pt idx="14">
                  <c:v>281.231007237969</c:v>
                </c:pt>
                <c:pt idx="15">
                  <c:v>354.4287282966764</c:v>
                </c:pt>
                <c:pt idx="16">
                  <c:v>274.67283178144953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WA_Data3!$N$64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WA_Data3!$N$65:$N$81</c:f>
              <c:numCache>
                <c:ptCount val="17"/>
                <c:pt idx="0">
                  <c:v>1.666294695830527</c:v>
                </c:pt>
                <c:pt idx="2">
                  <c:v>1.5402253449048973</c:v>
                </c:pt>
                <c:pt idx="3">
                  <c:v>2.266372695135921</c:v>
                </c:pt>
                <c:pt idx="4">
                  <c:v>5.22296852639166</c:v>
                </c:pt>
                <c:pt idx="5">
                  <c:v>6.812784213397364</c:v>
                </c:pt>
                <c:pt idx="6">
                  <c:v>12.227405426396281</c:v>
                </c:pt>
                <c:pt idx="7">
                  <c:v>15.779921482384925</c:v>
                </c:pt>
                <c:pt idx="8">
                  <c:v>18.693331655841043</c:v>
                </c:pt>
                <c:pt idx="9">
                  <c:v>22.66300095722222</c:v>
                </c:pt>
                <c:pt idx="10">
                  <c:v>19.580024592167</c:v>
                </c:pt>
                <c:pt idx="11">
                  <c:v>20.96273984496493</c:v>
                </c:pt>
                <c:pt idx="12">
                  <c:v>26.24283509815701</c:v>
                </c:pt>
                <c:pt idx="13">
                  <c:v>25.34038824131272</c:v>
                </c:pt>
                <c:pt idx="14">
                  <c:v>25.526915518211762</c:v>
                </c:pt>
                <c:pt idx="15">
                  <c:v>29.372083358216322</c:v>
                </c:pt>
                <c:pt idx="16">
                  <c:v>26.242287924089798</c:v>
                </c:pt>
              </c:numCache>
            </c:numRef>
          </c:yVal>
          <c:smooth val="1"/>
        </c:ser>
        <c:axId val="27625845"/>
        <c:axId val="47306014"/>
      </c:scatterChart>
      <c:valAx>
        <c:axId val="27625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7306014"/>
        <c:crossesAt val="0"/>
        <c:crossBetween val="midCat"/>
        <c:dispUnits/>
        <c:majorUnit val="1"/>
      </c:valAx>
      <c:valAx>
        <c:axId val="47306014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7625845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WA_Data1!$B$4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WA_Data1!$N$5:$N$21</c:f>
              <c:numCache>
                <c:ptCount val="17"/>
                <c:pt idx="0">
                  <c:v>318</c:v>
                </c:pt>
                <c:pt idx="2">
                  <c:v>175</c:v>
                </c:pt>
                <c:pt idx="3">
                  <c:v>178</c:v>
                </c:pt>
                <c:pt idx="4">
                  <c:v>207</c:v>
                </c:pt>
                <c:pt idx="5">
                  <c:v>278</c:v>
                </c:pt>
                <c:pt idx="6">
                  <c:v>244</c:v>
                </c:pt>
                <c:pt idx="7">
                  <c:v>252</c:v>
                </c:pt>
                <c:pt idx="8">
                  <c:v>219</c:v>
                </c:pt>
                <c:pt idx="9">
                  <c:v>212</c:v>
                </c:pt>
                <c:pt idx="10">
                  <c:v>245</c:v>
                </c:pt>
                <c:pt idx="11">
                  <c:v>250</c:v>
                </c:pt>
                <c:pt idx="12">
                  <c:v>286</c:v>
                </c:pt>
                <c:pt idx="13">
                  <c:v>430</c:v>
                </c:pt>
                <c:pt idx="14">
                  <c:v>560</c:v>
                </c:pt>
                <c:pt idx="15">
                  <c:v>645</c:v>
                </c:pt>
                <c:pt idx="16">
                  <c:v>629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WA_Data1!$C$4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WA_Data1!$O$5:$O$21</c:f>
              <c:numCache>
                <c:ptCount val="17"/>
                <c:pt idx="0">
                  <c:v>48</c:v>
                </c:pt>
                <c:pt idx="2">
                  <c:v>19</c:v>
                </c:pt>
                <c:pt idx="3">
                  <c:v>21</c:v>
                </c:pt>
                <c:pt idx="4">
                  <c:v>42</c:v>
                </c:pt>
                <c:pt idx="5">
                  <c:v>32</c:v>
                </c:pt>
                <c:pt idx="6">
                  <c:v>46</c:v>
                </c:pt>
                <c:pt idx="7">
                  <c:v>39</c:v>
                </c:pt>
                <c:pt idx="8">
                  <c:v>37</c:v>
                </c:pt>
                <c:pt idx="9">
                  <c:v>41</c:v>
                </c:pt>
                <c:pt idx="10">
                  <c:v>38</c:v>
                </c:pt>
                <c:pt idx="11">
                  <c:v>55</c:v>
                </c:pt>
                <c:pt idx="12">
                  <c:v>66</c:v>
                </c:pt>
                <c:pt idx="13">
                  <c:v>95</c:v>
                </c:pt>
                <c:pt idx="14">
                  <c:v>128</c:v>
                </c:pt>
                <c:pt idx="15">
                  <c:v>138</c:v>
                </c:pt>
                <c:pt idx="16">
                  <c:v>131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WA_Data1!$D$4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WA_Data1!$P$5:$P$21</c:f>
              <c:numCache>
                <c:ptCount val="17"/>
                <c:pt idx="0">
                  <c:v>366</c:v>
                </c:pt>
                <c:pt idx="2">
                  <c:v>194</c:v>
                </c:pt>
                <c:pt idx="3">
                  <c:v>199</c:v>
                </c:pt>
                <c:pt idx="4">
                  <c:v>249</c:v>
                </c:pt>
                <c:pt idx="5">
                  <c:v>310</c:v>
                </c:pt>
                <c:pt idx="6">
                  <c:v>290</c:v>
                </c:pt>
                <c:pt idx="7">
                  <c:v>291</c:v>
                </c:pt>
                <c:pt idx="8">
                  <c:v>256</c:v>
                </c:pt>
                <c:pt idx="9">
                  <c:v>253</c:v>
                </c:pt>
                <c:pt idx="10">
                  <c:v>283</c:v>
                </c:pt>
                <c:pt idx="11">
                  <c:v>305</c:v>
                </c:pt>
                <c:pt idx="12">
                  <c:v>352</c:v>
                </c:pt>
                <c:pt idx="13">
                  <c:v>525</c:v>
                </c:pt>
                <c:pt idx="14">
                  <c:v>688</c:v>
                </c:pt>
                <c:pt idx="15">
                  <c:v>783</c:v>
                </c:pt>
                <c:pt idx="16">
                  <c:v>760</c:v>
                </c:pt>
              </c:numCache>
            </c:numRef>
          </c:yVal>
          <c:smooth val="1"/>
        </c:ser>
        <c:axId val="23100943"/>
        <c:axId val="6581896"/>
      </c:scatterChart>
      <c:scatterChart>
        <c:scatterStyle val="lineMarker"/>
        <c:varyColors val="0"/>
        <c:ser>
          <c:idx val="5"/>
          <c:order val="3"/>
          <c:tx>
            <c:strRef>
              <c:f>WA_Data1!$A$23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WA_Data1!$O$28:$O$44</c:f>
              <c:numCache>
                <c:ptCount val="17"/>
                <c:pt idx="0">
                  <c:v>13.114754098360656</c:v>
                </c:pt>
                <c:pt idx="2">
                  <c:v>9.793814432989691</c:v>
                </c:pt>
                <c:pt idx="3">
                  <c:v>10.552763819095476</c:v>
                </c:pt>
                <c:pt idx="4">
                  <c:v>16.867469879518072</c:v>
                </c:pt>
                <c:pt idx="5">
                  <c:v>10.32258064516129</c:v>
                </c:pt>
                <c:pt idx="6">
                  <c:v>15.862068965517242</c:v>
                </c:pt>
                <c:pt idx="7">
                  <c:v>13.402061855670103</c:v>
                </c:pt>
                <c:pt idx="8">
                  <c:v>14.453125</c:v>
                </c:pt>
                <c:pt idx="9">
                  <c:v>16.205533596837945</c:v>
                </c:pt>
                <c:pt idx="10">
                  <c:v>13.427561837455832</c:v>
                </c:pt>
                <c:pt idx="11">
                  <c:v>18.0327868852459</c:v>
                </c:pt>
                <c:pt idx="12">
                  <c:v>18.75</c:v>
                </c:pt>
                <c:pt idx="13">
                  <c:v>18.095238095238095</c:v>
                </c:pt>
                <c:pt idx="14">
                  <c:v>18.6046511627907</c:v>
                </c:pt>
                <c:pt idx="15">
                  <c:v>17.624521072796934</c:v>
                </c:pt>
                <c:pt idx="16">
                  <c:v>17.236842105263158</c:v>
                </c:pt>
              </c:numCache>
            </c:numRef>
          </c:yVal>
          <c:smooth val="0"/>
        </c:ser>
        <c:axId val="59237065"/>
        <c:axId val="63371538"/>
      </c:scatterChart>
      <c:valAx>
        <c:axId val="23100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581896"/>
        <c:crossesAt val="0"/>
        <c:crossBetween val="midCat"/>
        <c:dispUnits/>
        <c:majorUnit val="1"/>
      </c:valAx>
      <c:valAx>
        <c:axId val="6581896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3100943"/>
        <c:crosses val="autoZero"/>
        <c:crossBetween val="midCat"/>
        <c:dispUnits/>
        <c:majorUnit val="100"/>
      </c:valAx>
      <c:valAx>
        <c:axId val="59237065"/>
        <c:scaling>
          <c:orientation val="minMax"/>
        </c:scaling>
        <c:axPos val="b"/>
        <c:delete val="1"/>
        <c:majorTickMark val="in"/>
        <c:minorTickMark val="none"/>
        <c:tickLblPos val="nextTo"/>
        <c:crossAx val="63371538"/>
        <c:crosses val="max"/>
        <c:crossBetween val="midCat"/>
        <c:dispUnits/>
      </c:valAx>
      <c:valAx>
        <c:axId val="63371538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923706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OFFENSES, PER 100,000: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7475"/>
          <c:w val="0.962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WA_Data3!$L$84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WA_Data3!$L$85:$L$101</c:f>
              <c:numCache>
                <c:ptCount val="17"/>
                <c:pt idx="0">
                  <c:v>8.27031122117387</c:v>
                </c:pt>
                <c:pt idx="2">
                  <c:v>4.483994701199404</c:v>
                </c:pt>
                <c:pt idx="3">
                  <c:v>4.525368887478737</c:v>
                </c:pt>
                <c:pt idx="4">
                  <c:v>5.19309273508905</c:v>
                </c:pt>
                <c:pt idx="5">
                  <c:v>6.843774356328251</c:v>
                </c:pt>
                <c:pt idx="6">
                  <c:v>5.899130192594512</c:v>
                </c:pt>
                <c:pt idx="7">
                  <c:v>5.9291411168525485</c:v>
                </c:pt>
                <c:pt idx="8">
                  <c:v>5.056341263785168</c:v>
                </c:pt>
                <c:pt idx="9">
                  <c:v>4.797757546227639</c:v>
                </c:pt>
                <c:pt idx="10">
                  <c:v>5.45359921966786</c:v>
                </c:pt>
                <c:pt idx="11">
                  <c:v>5.502133507288786</c:v>
                </c:pt>
                <c:pt idx="12">
                  <c:v>6.216027832155947</c:v>
                </c:pt>
                <c:pt idx="13">
                  <c:v>9.26068704821846</c:v>
                </c:pt>
                <c:pt idx="14">
                  <c:v>11.924496642508913</c:v>
                </c:pt>
                <c:pt idx="15">
                  <c:v>13.61022509835234</c:v>
                </c:pt>
                <c:pt idx="16">
                  <c:v>13.18918470079737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WA_Data3!$M$84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WA_Data3!$M$85:$M$101</c:f>
              <c:numCache>
                <c:ptCount val="17"/>
                <c:pt idx="0">
                  <c:v>41.448987522127716</c:v>
                </c:pt>
                <c:pt idx="2">
                  <c:v>15.495657138196796</c:v>
                </c:pt>
                <c:pt idx="3">
                  <c:v>16.670768204875802</c:v>
                </c:pt>
                <c:pt idx="4">
                  <c:v>32.21624772760396</c:v>
                </c:pt>
                <c:pt idx="5">
                  <c:v>23.54603249352484</c:v>
                </c:pt>
                <c:pt idx="6">
                  <c:v>32.60700058125523</c:v>
                </c:pt>
                <c:pt idx="7">
                  <c:v>26.387009472259813</c:v>
                </c:pt>
                <c:pt idx="8">
                  <c:v>24.392334214533875</c:v>
                </c:pt>
                <c:pt idx="9">
                  <c:v>26.113152749205458</c:v>
                </c:pt>
                <c:pt idx="10">
                  <c:v>23.712208667436276</c:v>
                </c:pt>
                <c:pt idx="11">
                  <c:v>33.40175632507804</c:v>
                </c:pt>
                <c:pt idx="12">
                  <c:v>38.8653668360647</c:v>
                </c:pt>
                <c:pt idx="13">
                  <c:v>54.2513034589489</c:v>
                </c:pt>
                <c:pt idx="14">
                  <c:v>70.72213934471517</c:v>
                </c:pt>
                <c:pt idx="15">
                  <c:v>75.01712347383642</c:v>
                </c:pt>
                <c:pt idx="16">
                  <c:v>69.46359259337815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WA_Data3!$N$84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WA_Data3!$N$85:$N$101</c:f>
              <c:numCache>
                <c:ptCount val="17"/>
                <c:pt idx="0">
                  <c:v>9.240361495060194</c:v>
                </c:pt>
                <c:pt idx="2">
                  <c:v>4.819414788895969</c:v>
                </c:pt>
                <c:pt idx="3">
                  <c:v>4.9022626775222635</c:v>
                </c:pt>
                <c:pt idx="4">
                  <c:v>6.048926339867551</c:v>
                </c:pt>
                <c:pt idx="5">
                  <c:v>7.384486385150989</c:v>
                </c:pt>
                <c:pt idx="6">
                  <c:v>6.7800144811757574</c:v>
                </c:pt>
                <c:pt idx="7">
                  <c:v>6.616652955870336</c:v>
                </c:pt>
                <c:pt idx="8">
                  <c:v>5.710612057154304</c:v>
                </c:pt>
                <c:pt idx="9">
                  <c:v>5.529160310681988</c:v>
                </c:pt>
                <c:pt idx="10">
                  <c:v>6.082488429838926</c:v>
                </c:pt>
                <c:pt idx="11">
                  <c:v>6.477847672456234</c:v>
                </c:pt>
                <c:pt idx="12">
                  <c:v>7.378177279993024</c:v>
                </c:pt>
                <c:pt idx="13">
                  <c:v>10.895744329802765</c:v>
                </c:pt>
                <c:pt idx="14">
                  <c:v>14.106440061469632</c:v>
                </c:pt>
                <c:pt idx="15">
                  <c:v>15.904800324677304</c:v>
                </c:pt>
                <c:pt idx="16">
                  <c:v>15.329853053273055</c:v>
                </c:pt>
              </c:numCache>
            </c:numRef>
          </c:yVal>
          <c:smooth val="1"/>
        </c:ser>
        <c:axId val="33472931"/>
        <c:axId val="32820924"/>
      </c:scatterChart>
      <c:valAx>
        <c:axId val="33472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2820924"/>
        <c:crossesAt val="0"/>
        <c:crossBetween val="midCat"/>
        <c:dispUnits/>
        <c:majorUnit val="1"/>
      </c:valAx>
      <c:valAx>
        <c:axId val="3282092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3472931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9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83"/>
          <c:w val="0.9205"/>
          <c:h val="0.85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WA_Data1!$B$4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WA_Data1!$Q$5:$Q$21</c:f>
              <c:numCache>
                <c:ptCount val="17"/>
                <c:pt idx="0">
                  <c:v>1369</c:v>
                </c:pt>
                <c:pt idx="2">
                  <c:v>1005</c:v>
                </c:pt>
                <c:pt idx="3">
                  <c:v>975</c:v>
                </c:pt>
                <c:pt idx="4">
                  <c:v>1154</c:v>
                </c:pt>
                <c:pt idx="5">
                  <c:v>1458</c:v>
                </c:pt>
                <c:pt idx="6">
                  <c:v>1706</c:v>
                </c:pt>
                <c:pt idx="7">
                  <c:v>1894</c:v>
                </c:pt>
                <c:pt idx="8">
                  <c:v>1919</c:v>
                </c:pt>
                <c:pt idx="9">
                  <c:v>2287</c:v>
                </c:pt>
                <c:pt idx="10">
                  <c:v>2240</c:v>
                </c:pt>
                <c:pt idx="11">
                  <c:v>2237</c:v>
                </c:pt>
                <c:pt idx="12">
                  <c:v>2400</c:v>
                </c:pt>
                <c:pt idx="13">
                  <c:v>2608</c:v>
                </c:pt>
                <c:pt idx="14">
                  <c:v>2904</c:v>
                </c:pt>
                <c:pt idx="15">
                  <c:v>3067</c:v>
                </c:pt>
                <c:pt idx="16">
                  <c:v>2986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WA_Data1!$C$4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WA_Data1!$R$5:$R$21</c:f>
              <c:numCache>
                <c:ptCount val="17"/>
                <c:pt idx="0">
                  <c:v>354</c:v>
                </c:pt>
                <c:pt idx="2">
                  <c:v>175</c:v>
                </c:pt>
                <c:pt idx="3">
                  <c:v>251</c:v>
                </c:pt>
                <c:pt idx="4">
                  <c:v>297</c:v>
                </c:pt>
                <c:pt idx="5">
                  <c:v>425</c:v>
                </c:pt>
                <c:pt idx="6">
                  <c:v>559</c:v>
                </c:pt>
                <c:pt idx="7">
                  <c:v>639</c:v>
                </c:pt>
                <c:pt idx="8">
                  <c:v>860</c:v>
                </c:pt>
                <c:pt idx="9">
                  <c:v>991</c:v>
                </c:pt>
                <c:pt idx="10">
                  <c:v>938</c:v>
                </c:pt>
                <c:pt idx="11">
                  <c:v>1079</c:v>
                </c:pt>
                <c:pt idx="12">
                  <c:v>1206</c:v>
                </c:pt>
                <c:pt idx="13">
                  <c:v>1203</c:v>
                </c:pt>
                <c:pt idx="14">
                  <c:v>1118</c:v>
                </c:pt>
                <c:pt idx="15">
                  <c:v>1305</c:v>
                </c:pt>
                <c:pt idx="16">
                  <c:v>1119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WA_Data1!$D$4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WA_Data1!$S$5:$S$21</c:f>
              <c:numCache>
                <c:ptCount val="17"/>
                <c:pt idx="0">
                  <c:v>1723</c:v>
                </c:pt>
                <c:pt idx="2">
                  <c:v>1180</c:v>
                </c:pt>
                <c:pt idx="3">
                  <c:v>1226</c:v>
                </c:pt>
                <c:pt idx="4">
                  <c:v>1451</c:v>
                </c:pt>
                <c:pt idx="5">
                  <c:v>1883</c:v>
                </c:pt>
                <c:pt idx="6">
                  <c:v>2265</c:v>
                </c:pt>
                <c:pt idx="7">
                  <c:v>2533</c:v>
                </c:pt>
                <c:pt idx="8">
                  <c:v>2779</c:v>
                </c:pt>
                <c:pt idx="9">
                  <c:v>3278</c:v>
                </c:pt>
                <c:pt idx="10">
                  <c:v>3178</c:v>
                </c:pt>
                <c:pt idx="11">
                  <c:v>3316</c:v>
                </c:pt>
                <c:pt idx="12">
                  <c:v>3606</c:v>
                </c:pt>
                <c:pt idx="13">
                  <c:v>3811</c:v>
                </c:pt>
                <c:pt idx="14">
                  <c:v>4022</c:v>
                </c:pt>
                <c:pt idx="15">
                  <c:v>4372</c:v>
                </c:pt>
                <c:pt idx="16">
                  <c:v>4105</c:v>
                </c:pt>
              </c:numCache>
            </c:numRef>
          </c:yVal>
          <c:smooth val="1"/>
        </c:ser>
        <c:axId val="26952861"/>
        <c:axId val="41249158"/>
      </c:scatterChart>
      <c:scatterChart>
        <c:scatterStyle val="lineMarker"/>
        <c:varyColors val="0"/>
        <c:ser>
          <c:idx val="5"/>
          <c:order val="3"/>
          <c:tx>
            <c:strRef>
              <c:f>WA_Data1!$A$23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WA_Data1!$R$28:$R$44</c:f>
              <c:numCache>
                <c:ptCount val="17"/>
                <c:pt idx="0">
                  <c:v>20.545560069645965</c:v>
                </c:pt>
                <c:pt idx="2">
                  <c:v>14.83050847457627</c:v>
                </c:pt>
                <c:pt idx="3">
                  <c:v>20.473083197389887</c:v>
                </c:pt>
                <c:pt idx="4">
                  <c:v>20.468642315644384</c:v>
                </c:pt>
                <c:pt idx="5">
                  <c:v>22.57036643653744</c:v>
                </c:pt>
                <c:pt idx="6">
                  <c:v>24.67991169977925</c:v>
                </c:pt>
                <c:pt idx="7">
                  <c:v>25.22700355309909</c:v>
                </c:pt>
                <c:pt idx="8">
                  <c:v>30.946383591219863</c:v>
                </c:pt>
                <c:pt idx="9">
                  <c:v>30.231848688224527</c:v>
                </c:pt>
                <c:pt idx="10">
                  <c:v>29.515418502202646</c:v>
                </c:pt>
                <c:pt idx="11">
                  <c:v>32.53920386007238</c:v>
                </c:pt>
                <c:pt idx="12">
                  <c:v>33.44425956738768</c:v>
                </c:pt>
                <c:pt idx="13">
                  <c:v>31.566517974284963</c:v>
                </c:pt>
                <c:pt idx="14">
                  <c:v>27.79711586275485</c:v>
                </c:pt>
                <c:pt idx="15">
                  <c:v>29.84903934126258</c:v>
                </c:pt>
                <c:pt idx="16">
                  <c:v>27.259439707673565</c:v>
                </c:pt>
              </c:numCache>
            </c:numRef>
          </c:yVal>
          <c:smooth val="0"/>
        </c:ser>
        <c:axId val="35698103"/>
        <c:axId val="52847472"/>
      </c:scatterChart>
      <c:valAx>
        <c:axId val="26952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1249158"/>
        <c:crossesAt val="0"/>
        <c:crossBetween val="midCat"/>
        <c:dispUnits/>
        <c:majorUnit val="1"/>
      </c:valAx>
      <c:valAx>
        <c:axId val="41249158"/>
        <c:scaling>
          <c:orientation val="minMax"/>
          <c:max val="5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6952861"/>
        <c:crosses val="autoZero"/>
        <c:crossBetween val="midCat"/>
        <c:dispUnits/>
        <c:majorUnit val="550"/>
      </c:valAx>
      <c:valAx>
        <c:axId val="35698103"/>
        <c:scaling>
          <c:orientation val="minMax"/>
        </c:scaling>
        <c:axPos val="b"/>
        <c:delete val="1"/>
        <c:majorTickMark val="in"/>
        <c:minorTickMark val="none"/>
        <c:tickLblPos val="nextTo"/>
        <c:crossAx val="52847472"/>
        <c:crosses val="max"/>
        <c:crossBetween val="midCat"/>
        <c:dispUnits/>
      </c:valAx>
      <c:valAx>
        <c:axId val="52847472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569810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OFFENSES, PER 100,000: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5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WA_Data3!$L$104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WA_Data3!$L$105:$L$121</c:f>
              <c:numCache>
                <c:ptCount val="17"/>
                <c:pt idx="0">
                  <c:v>35.603949879833415</c:v>
                </c:pt>
                <c:pt idx="2">
                  <c:v>25.75094099831658</c:v>
                </c:pt>
                <c:pt idx="3">
                  <c:v>24.78783519826836</c:v>
                </c:pt>
                <c:pt idx="4">
                  <c:v>28.95086481300852</c:v>
                </c:pt>
                <c:pt idx="5">
                  <c:v>35.892888530671186</c:v>
                </c:pt>
                <c:pt idx="6">
                  <c:v>41.245557821992776</c:v>
                </c:pt>
                <c:pt idx="7">
                  <c:v>44.56267172745527</c:v>
                </c:pt>
                <c:pt idx="8">
                  <c:v>44.30647892787095</c:v>
                </c:pt>
                <c:pt idx="9">
                  <c:v>51.75694107652175</c:v>
                </c:pt>
                <c:pt idx="10">
                  <c:v>49.861478579820435</c:v>
                </c:pt>
                <c:pt idx="11">
                  <c:v>49.233090623220065</c:v>
                </c:pt>
                <c:pt idx="12">
                  <c:v>52.16247131879117</c:v>
                </c:pt>
                <c:pt idx="13">
                  <c:v>56.16714377152033</c:v>
                </c:pt>
                <c:pt idx="14">
                  <c:v>61.837032589010505</c:v>
                </c:pt>
                <c:pt idx="15">
                  <c:v>64.71714787076996</c:v>
                </c:pt>
                <c:pt idx="16">
                  <c:v>62.611932458793234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WA_Data3!$M$104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WA_Data3!$M$105:$M$121</c:f>
              <c:numCache>
                <c:ptCount val="17"/>
                <c:pt idx="0">
                  <c:v>305.6862829756919</c:v>
                </c:pt>
                <c:pt idx="2">
                  <c:v>142.7231578518126</c:v>
                </c:pt>
                <c:pt idx="3">
                  <c:v>199.25537235351555</c:v>
                </c:pt>
                <c:pt idx="4">
                  <c:v>227.8148946451994</c:v>
                </c:pt>
                <c:pt idx="5">
                  <c:v>312.7207440546268</c:v>
                </c:pt>
                <c:pt idx="6">
                  <c:v>396.24594184612334</c:v>
                </c:pt>
                <c:pt idx="7">
                  <c:v>432.34100135317993</c:v>
                </c:pt>
                <c:pt idx="8">
                  <c:v>566.9569574188955</c:v>
                </c:pt>
                <c:pt idx="9">
                  <c:v>631.1740091332344</c:v>
                </c:pt>
                <c:pt idx="10">
                  <c:v>585.3171507909269</c:v>
                </c:pt>
                <c:pt idx="11">
                  <c:v>655.2817286319855</c:v>
                </c:pt>
                <c:pt idx="12">
                  <c:v>710.1762485499096</c:v>
                </c:pt>
                <c:pt idx="13">
                  <c:v>686.9928216959529</c:v>
                </c:pt>
                <c:pt idx="14">
                  <c:v>617.7136858389966</c:v>
                </c:pt>
                <c:pt idx="15">
                  <c:v>709.4010589373661</c:v>
                </c:pt>
                <c:pt idx="16">
                  <c:v>593.3569474197723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WA_Data3!$N$104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WA_Data3!$N$105:$N$121</c:f>
              <c:numCache>
                <c:ptCount val="17"/>
                <c:pt idx="0">
                  <c:v>43.50039031690905</c:v>
                </c:pt>
                <c:pt idx="2">
                  <c:v>29.313966241738367</c:v>
                </c:pt>
                <c:pt idx="3">
                  <c:v>30.201879611267813</c:v>
                </c:pt>
                <c:pt idx="4">
                  <c:v>35.24896433392697</c:v>
                </c:pt>
                <c:pt idx="5">
                  <c:v>44.85479955883649</c:v>
                </c:pt>
                <c:pt idx="6">
                  <c:v>52.95425103401066</c:v>
                </c:pt>
                <c:pt idx="7">
                  <c:v>57.594439646802606</c:v>
                </c:pt>
                <c:pt idx="8">
                  <c:v>61.991370729811756</c:v>
                </c:pt>
                <c:pt idx="9">
                  <c:v>71.63868576448837</c:v>
                </c:pt>
                <c:pt idx="10">
                  <c:v>68.3044107068131</c:v>
                </c:pt>
                <c:pt idx="11">
                  <c:v>70.42800944873728</c:v>
                </c:pt>
                <c:pt idx="12">
                  <c:v>75.58439565811035</c:v>
                </c:pt>
                <c:pt idx="13">
                  <c:v>79.09272693500637</c:v>
                </c:pt>
                <c:pt idx="14">
                  <c:v>82.46526442911463</c:v>
                </c:pt>
                <c:pt idx="15">
                  <c:v>88.80687997380481</c:v>
                </c:pt>
                <c:pt idx="16">
                  <c:v>82.80137734695512</c:v>
                </c:pt>
              </c:numCache>
            </c:numRef>
          </c:yVal>
          <c:smooth val="1"/>
        </c:ser>
        <c:axId val="5865201"/>
        <c:axId val="52786810"/>
      </c:scatterChart>
      <c:valAx>
        <c:axId val="5865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2786810"/>
        <c:crossesAt val="0"/>
        <c:crossBetween val="midCat"/>
        <c:dispUnits/>
        <c:majorUnit val="1"/>
      </c:valAx>
      <c:valAx>
        <c:axId val="52786810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865201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5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OFFENSES AS % OF TOTAL: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475"/>
          <c:w val="0.951"/>
          <c:h val="0.883"/>
        </c:manualLayout>
      </c:layout>
      <c:scatterChart>
        <c:scatterStyle val="line"/>
        <c:varyColors val="0"/>
        <c:ser>
          <c:idx val="0"/>
          <c:order val="0"/>
          <c:tx>
            <c:strRef>
              <c:f>WA_Data1!$J$48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WA_Data1!$J$49:$J$65</c:f>
              <c:numCache>
                <c:ptCount val="17"/>
                <c:pt idx="0">
                  <c:v>21.12676056338028</c:v>
                </c:pt>
                <c:pt idx="2">
                  <c:v>33.55654761904761</c:v>
                </c:pt>
                <c:pt idx="3">
                  <c:v>33.405797101449274</c:v>
                </c:pt>
                <c:pt idx="4">
                  <c:v>28.272251308900525</c:v>
                </c:pt>
                <c:pt idx="5">
                  <c:v>27.188737351517815</c:v>
                </c:pt>
                <c:pt idx="6">
                  <c:v>24.72027972027972</c:v>
                </c:pt>
                <c:pt idx="7">
                  <c:v>26.34233165232869</c:v>
                </c:pt>
                <c:pt idx="8">
                  <c:v>25.798592311857067</c:v>
                </c:pt>
                <c:pt idx="9">
                  <c:v>26.3265306122449</c:v>
                </c:pt>
                <c:pt idx="10">
                  <c:v>29.70505617977528</c:v>
                </c:pt>
                <c:pt idx="11">
                  <c:v>28.493894165535956</c:v>
                </c:pt>
                <c:pt idx="12">
                  <c:v>27.659124550644957</c:v>
                </c:pt>
                <c:pt idx="13">
                  <c:v>26.672038678485094</c:v>
                </c:pt>
                <c:pt idx="14">
                  <c:v>24.93653583284515</c:v>
                </c:pt>
                <c:pt idx="15">
                  <c:v>23.823583687027128</c:v>
                </c:pt>
                <c:pt idx="16">
                  <c:v>23.108424336973478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WA_Data1!$K$48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WA_Data1!$K$49:$K$65</c:f>
              <c:numCache>
                <c:ptCount val="17"/>
                <c:pt idx="0">
                  <c:v>36.72404799165363</c:v>
                </c:pt>
                <c:pt idx="2">
                  <c:v>37.05357142857143</c:v>
                </c:pt>
                <c:pt idx="3">
                  <c:v>36.52173913043478</c:v>
                </c:pt>
                <c:pt idx="4">
                  <c:v>34.3804537521815</c:v>
                </c:pt>
                <c:pt idx="5">
                  <c:v>32.38011438627365</c:v>
                </c:pt>
                <c:pt idx="6">
                  <c:v>26.888111888111887</c:v>
                </c:pt>
                <c:pt idx="7">
                  <c:v>21.32898249777514</c:v>
                </c:pt>
                <c:pt idx="8">
                  <c:v>23.659989171629668</c:v>
                </c:pt>
                <c:pt idx="9">
                  <c:v>22.244897959183675</c:v>
                </c:pt>
                <c:pt idx="10">
                  <c:v>19.616104868913858</c:v>
                </c:pt>
                <c:pt idx="11">
                  <c:v>20.081411126187245</c:v>
                </c:pt>
                <c:pt idx="12">
                  <c:v>17.699302178050328</c:v>
                </c:pt>
                <c:pt idx="13">
                  <c:v>17.183722804190168</c:v>
                </c:pt>
                <c:pt idx="14">
                  <c:v>18.60964655340754</c:v>
                </c:pt>
                <c:pt idx="15">
                  <c:v>18.010703081749398</c:v>
                </c:pt>
                <c:pt idx="16">
                  <c:v>18.545241809672387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WA_Data1!$L$48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WA_Data1!$L$49:$L$65</c:f>
              <c:numCache>
                <c:ptCount val="17"/>
                <c:pt idx="0">
                  <c:v>16.066770996348463</c:v>
                </c:pt>
                <c:pt idx="2">
                  <c:v>7.366071428571429</c:v>
                </c:pt>
                <c:pt idx="3">
                  <c:v>4.130434782608695</c:v>
                </c:pt>
                <c:pt idx="4">
                  <c:v>3.1995346131471787</c:v>
                </c:pt>
                <c:pt idx="5">
                  <c:v>4.135503739551254</c:v>
                </c:pt>
                <c:pt idx="6">
                  <c:v>4.86013986013986</c:v>
                </c:pt>
                <c:pt idx="7">
                  <c:v>4.212399881340848</c:v>
                </c:pt>
                <c:pt idx="8">
                  <c:v>4.168922577152139</c:v>
                </c:pt>
                <c:pt idx="9">
                  <c:v>4.71655328798186</c:v>
                </c:pt>
                <c:pt idx="10">
                  <c:v>5.641385767790262</c:v>
                </c:pt>
                <c:pt idx="11">
                  <c:v>5.495251017639077</c:v>
                </c:pt>
                <c:pt idx="12">
                  <c:v>5.328822161133432</c:v>
                </c:pt>
                <c:pt idx="13">
                  <c:v>6.224818694601128</c:v>
                </c:pt>
                <c:pt idx="14">
                  <c:v>5.604374145674673</c:v>
                </c:pt>
                <c:pt idx="15">
                  <c:v>5.536076766931168</c:v>
                </c:pt>
                <c:pt idx="16">
                  <c:v>7.3712948517940715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WA_Data1!$M$48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WA_Data1!$M$49:$M$65</c:f>
              <c:numCache>
                <c:ptCount val="17"/>
                <c:pt idx="0">
                  <c:v>5.268648930620762</c:v>
                </c:pt>
                <c:pt idx="2">
                  <c:v>6.026785714285714</c:v>
                </c:pt>
                <c:pt idx="3">
                  <c:v>10.434782608695652</c:v>
                </c:pt>
                <c:pt idx="4">
                  <c:v>17.975567190226876</c:v>
                </c:pt>
                <c:pt idx="5">
                  <c:v>21.33743950725913</c:v>
                </c:pt>
                <c:pt idx="6">
                  <c:v>32.2027972027972</c:v>
                </c:pt>
                <c:pt idx="7">
                  <c:v>38.415900326312666</c:v>
                </c:pt>
                <c:pt idx="8">
                  <c:v>38.68435300487277</c:v>
                </c:pt>
                <c:pt idx="9">
                  <c:v>40.249433106575964</c:v>
                </c:pt>
                <c:pt idx="10">
                  <c:v>37.42977528089887</c:v>
                </c:pt>
                <c:pt idx="11">
                  <c:v>38.059701492537314</c:v>
                </c:pt>
                <c:pt idx="12">
                  <c:v>40.89659547473038</c:v>
                </c:pt>
                <c:pt idx="13">
                  <c:v>37.9331184528606</c:v>
                </c:pt>
                <c:pt idx="14">
                  <c:v>35.481351298574495</c:v>
                </c:pt>
                <c:pt idx="15">
                  <c:v>35.83687027126776</c:v>
                </c:pt>
                <c:pt idx="16">
                  <c:v>34.14586583463339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WA_Data1!$N$48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WA_Data1!$N$49:$N$65</c:f>
              <c:numCache>
                <c:ptCount val="17"/>
                <c:pt idx="0">
                  <c:v>20.81377151799687</c:v>
                </c:pt>
                <c:pt idx="2">
                  <c:v>15.997023809523808</c:v>
                </c:pt>
                <c:pt idx="3">
                  <c:v>15.507246376811596</c:v>
                </c:pt>
                <c:pt idx="4">
                  <c:v>16.17219313554392</c:v>
                </c:pt>
                <c:pt idx="5">
                  <c:v>14.958205015398152</c:v>
                </c:pt>
                <c:pt idx="6">
                  <c:v>11.328671328671328</c:v>
                </c:pt>
                <c:pt idx="7">
                  <c:v>9.700385642242658</c:v>
                </c:pt>
                <c:pt idx="8">
                  <c:v>7.68814293448836</c:v>
                </c:pt>
                <c:pt idx="9">
                  <c:v>6.462585034013606</c:v>
                </c:pt>
                <c:pt idx="10">
                  <c:v>7.607677902621724</c:v>
                </c:pt>
                <c:pt idx="11">
                  <c:v>7.869742198100408</c:v>
                </c:pt>
                <c:pt idx="12">
                  <c:v>8.416155635440898</c:v>
                </c:pt>
                <c:pt idx="13">
                  <c:v>11.986301369863012</c:v>
                </c:pt>
                <c:pt idx="14">
                  <c:v>15.368092169498146</c:v>
                </c:pt>
                <c:pt idx="15">
                  <c:v>16.792766193024544</c:v>
                </c:pt>
                <c:pt idx="16">
                  <c:v>16.82917316692668</c:v>
                </c:pt>
              </c:numCache>
            </c:numRef>
          </c:yVal>
          <c:smooth val="0"/>
        </c:ser>
        <c:axId val="5319243"/>
        <c:axId val="47873188"/>
      </c:scatterChart>
      <c:valAx>
        <c:axId val="5319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7873188"/>
        <c:crosses val="autoZero"/>
        <c:crossBetween val="midCat"/>
        <c:dispUnits/>
        <c:majorUnit val="1"/>
      </c:valAx>
      <c:valAx>
        <c:axId val="47873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3192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BLACK NH ONLY,  NEW ADMISSIONS OFFENSES AS % OF TOTAL: WASHINGTON</a:t>
            </a:r>
          </a:p>
        </c:rich>
      </c:tx>
      <c:layout>
        <c:manualLayout>
          <c:xMode val="factor"/>
          <c:yMode val="factor"/>
          <c:x val="0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7925"/>
          <c:w val="0.9497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WA_Data1!$J$89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WA_Data1!$J$90:$J$106</c:f>
              <c:numCache>
                <c:ptCount val="17"/>
                <c:pt idx="0">
                  <c:v>23.728813559322035</c:v>
                </c:pt>
                <c:pt idx="2">
                  <c:v>33.714285714285715</c:v>
                </c:pt>
                <c:pt idx="3">
                  <c:v>30.677290836653388</c:v>
                </c:pt>
                <c:pt idx="4">
                  <c:v>24.915824915824917</c:v>
                </c:pt>
                <c:pt idx="5">
                  <c:v>27.52941176470588</c:v>
                </c:pt>
                <c:pt idx="6">
                  <c:v>18.783542039355993</c:v>
                </c:pt>
                <c:pt idx="7">
                  <c:v>22.37871674491393</c:v>
                </c:pt>
                <c:pt idx="8">
                  <c:v>18.372093023255815</c:v>
                </c:pt>
                <c:pt idx="9">
                  <c:v>17.860746720484357</c:v>
                </c:pt>
                <c:pt idx="10">
                  <c:v>21.428571428571427</c:v>
                </c:pt>
                <c:pt idx="11">
                  <c:v>22.057460611677477</c:v>
                </c:pt>
                <c:pt idx="12">
                  <c:v>19.071310116086234</c:v>
                </c:pt>
                <c:pt idx="13">
                  <c:v>18.86949293433084</c:v>
                </c:pt>
                <c:pt idx="14">
                  <c:v>19.856887298747765</c:v>
                </c:pt>
                <c:pt idx="15">
                  <c:v>18.773946360153257</c:v>
                </c:pt>
                <c:pt idx="16">
                  <c:v>20.732797140303845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WA_Data1!$K$89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WA_Data1!$K$90:$K$106</c:f>
              <c:numCache>
                <c:ptCount val="17"/>
                <c:pt idx="0">
                  <c:v>38.13559322033898</c:v>
                </c:pt>
                <c:pt idx="2">
                  <c:v>40.57142857142857</c:v>
                </c:pt>
                <c:pt idx="3">
                  <c:v>50.199203187250994</c:v>
                </c:pt>
                <c:pt idx="4">
                  <c:v>35.35353535353536</c:v>
                </c:pt>
                <c:pt idx="5">
                  <c:v>36.470588235294116</c:v>
                </c:pt>
                <c:pt idx="6">
                  <c:v>30.23255813953488</c:v>
                </c:pt>
                <c:pt idx="7">
                  <c:v>23.161189358372457</c:v>
                </c:pt>
                <c:pt idx="8">
                  <c:v>21.27906976744186</c:v>
                </c:pt>
                <c:pt idx="9">
                  <c:v>22.805247225025226</c:v>
                </c:pt>
                <c:pt idx="10">
                  <c:v>20.8955223880597</c:v>
                </c:pt>
                <c:pt idx="11">
                  <c:v>18.999073215940683</c:v>
                </c:pt>
                <c:pt idx="12">
                  <c:v>14.17910447761194</c:v>
                </c:pt>
                <c:pt idx="13">
                  <c:v>17.290108063175396</c:v>
                </c:pt>
                <c:pt idx="14">
                  <c:v>19.141323792486585</c:v>
                </c:pt>
                <c:pt idx="15">
                  <c:v>16.245210727969347</c:v>
                </c:pt>
                <c:pt idx="16">
                  <c:v>15.638963360142984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WA_Data1!$L$89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WA_Data1!$L$90:$L$106</c:f>
              <c:numCache>
                <c:ptCount val="17"/>
                <c:pt idx="0">
                  <c:v>20.056497175141246</c:v>
                </c:pt>
                <c:pt idx="2">
                  <c:v>12</c:v>
                </c:pt>
                <c:pt idx="3">
                  <c:v>3.5856573705179287</c:v>
                </c:pt>
                <c:pt idx="4">
                  <c:v>2.6936026936026933</c:v>
                </c:pt>
                <c:pt idx="5">
                  <c:v>4</c:v>
                </c:pt>
                <c:pt idx="6">
                  <c:v>4.47227191413238</c:v>
                </c:pt>
                <c:pt idx="7">
                  <c:v>4.068857589984351</c:v>
                </c:pt>
                <c:pt idx="8">
                  <c:v>4.651162790697675</c:v>
                </c:pt>
                <c:pt idx="9">
                  <c:v>5.045408678102927</c:v>
                </c:pt>
                <c:pt idx="10">
                  <c:v>6.28997867803838</c:v>
                </c:pt>
                <c:pt idx="11">
                  <c:v>5.4680259499536605</c:v>
                </c:pt>
                <c:pt idx="12">
                  <c:v>3.9800995024875623</c:v>
                </c:pt>
                <c:pt idx="13">
                  <c:v>4.987531172069826</c:v>
                </c:pt>
                <c:pt idx="14">
                  <c:v>4.025044722719142</c:v>
                </c:pt>
                <c:pt idx="15">
                  <c:v>4.444444444444445</c:v>
                </c:pt>
                <c:pt idx="16">
                  <c:v>5.630026809651475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WA_Data1!$M$89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WA_Data1!$M$90:$M$106</c:f>
              <c:numCache>
                <c:ptCount val="17"/>
                <c:pt idx="0">
                  <c:v>4.519774011299435</c:v>
                </c:pt>
                <c:pt idx="2">
                  <c:v>2.857142857142857</c:v>
                </c:pt>
                <c:pt idx="3">
                  <c:v>7.171314741035857</c:v>
                </c:pt>
                <c:pt idx="4">
                  <c:v>22.895622895622896</c:v>
                </c:pt>
                <c:pt idx="5">
                  <c:v>24.47058823529412</c:v>
                </c:pt>
                <c:pt idx="6">
                  <c:v>38.28264758497317</c:v>
                </c:pt>
                <c:pt idx="7">
                  <c:v>44.28794992175274</c:v>
                </c:pt>
                <c:pt idx="8">
                  <c:v>51.3953488372093</c:v>
                </c:pt>
                <c:pt idx="9">
                  <c:v>50.15136226034309</c:v>
                </c:pt>
                <c:pt idx="10">
                  <c:v>47.33475479744136</c:v>
                </c:pt>
                <c:pt idx="11">
                  <c:v>48.37812789620018</c:v>
                </c:pt>
                <c:pt idx="12">
                  <c:v>57.29684908789386</c:v>
                </c:pt>
                <c:pt idx="13">
                  <c:v>50.955943474646716</c:v>
                </c:pt>
                <c:pt idx="14">
                  <c:v>45.52772808586762</c:v>
                </c:pt>
                <c:pt idx="15">
                  <c:v>49.961685823754785</c:v>
                </c:pt>
                <c:pt idx="16">
                  <c:v>46.29133154602324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WA_Data1!$N$89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WA_Data1!$N$90:$N$106</c:f>
              <c:numCache>
                <c:ptCount val="17"/>
                <c:pt idx="0">
                  <c:v>13.559322033898304</c:v>
                </c:pt>
                <c:pt idx="2">
                  <c:v>10.857142857142858</c:v>
                </c:pt>
                <c:pt idx="3">
                  <c:v>8.366533864541832</c:v>
                </c:pt>
                <c:pt idx="4">
                  <c:v>14.14141414141414</c:v>
                </c:pt>
                <c:pt idx="5">
                  <c:v>7.529411764705881</c:v>
                </c:pt>
                <c:pt idx="6">
                  <c:v>8.228980322003578</c:v>
                </c:pt>
                <c:pt idx="7">
                  <c:v>6.103286384976526</c:v>
                </c:pt>
                <c:pt idx="8">
                  <c:v>4.302325581395349</c:v>
                </c:pt>
                <c:pt idx="9">
                  <c:v>4.137235116044399</c:v>
                </c:pt>
                <c:pt idx="10">
                  <c:v>4.051172707889126</c:v>
                </c:pt>
                <c:pt idx="11">
                  <c:v>5.097312326227989</c:v>
                </c:pt>
                <c:pt idx="12">
                  <c:v>5.472636815920398</c:v>
                </c:pt>
                <c:pt idx="13">
                  <c:v>7.896924355777224</c:v>
                </c:pt>
                <c:pt idx="14">
                  <c:v>11.449016100178891</c:v>
                </c:pt>
                <c:pt idx="15">
                  <c:v>10.574712643678161</c:v>
                </c:pt>
                <c:pt idx="16">
                  <c:v>11.706881143878462</c:v>
                </c:pt>
              </c:numCache>
            </c:numRef>
          </c:yVal>
          <c:smooth val="0"/>
        </c:ser>
        <c:axId val="28205509"/>
        <c:axId val="52522990"/>
      </c:scatterChart>
      <c:valAx>
        <c:axId val="28205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52522990"/>
        <c:crosses val="autoZero"/>
        <c:crossBetween val="midCat"/>
        <c:dispUnits/>
        <c:majorUnit val="1"/>
      </c:valAx>
      <c:valAx>
        <c:axId val="52522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82055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WHITE NH ONLY, NEW ADMISSIONS OFFENSES AS % OF TOTAL: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9375"/>
          <c:w val="0.95125"/>
          <c:h val="0.8505"/>
        </c:manualLayout>
      </c:layout>
      <c:scatterChart>
        <c:scatterStyle val="line"/>
        <c:varyColors val="0"/>
        <c:ser>
          <c:idx val="0"/>
          <c:order val="0"/>
          <c:tx>
            <c:strRef>
              <c:f>WA_Data1!$B$89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WA_Data1!$B$90:$B$106</c:f>
              <c:numCache>
                <c:ptCount val="17"/>
                <c:pt idx="0">
                  <c:v>19.576333089846603</c:v>
                </c:pt>
                <c:pt idx="2">
                  <c:v>32.537313432835816</c:v>
                </c:pt>
                <c:pt idx="3">
                  <c:v>34.46153846153846</c:v>
                </c:pt>
                <c:pt idx="4">
                  <c:v>27.989601386481805</c:v>
                </c:pt>
                <c:pt idx="5">
                  <c:v>28.052126200274348</c:v>
                </c:pt>
                <c:pt idx="6">
                  <c:v>29.66002344665885</c:v>
                </c:pt>
                <c:pt idx="7">
                  <c:v>32.78775079197466</c:v>
                </c:pt>
                <c:pt idx="8">
                  <c:v>32.464825429911414</c:v>
                </c:pt>
                <c:pt idx="9">
                  <c:v>33.231307389593354</c:v>
                </c:pt>
                <c:pt idx="10">
                  <c:v>36.74107142857143</c:v>
                </c:pt>
                <c:pt idx="11">
                  <c:v>35.22574877067501</c:v>
                </c:pt>
                <c:pt idx="12">
                  <c:v>33.541666666666664</c:v>
                </c:pt>
                <c:pt idx="13">
                  <c:v>31.25</c:v>
                </c:pt>
                <c:pt idx="14">
                  <c:v>26.825068870523417</c:v>
                </c:pt>
                <c:pt idx="15">
                  <c:v>25.823280078252363</c:v>
                </c:pt>
                <c:pt idx="16">
                  <c:v>22.806430006697923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WA_Data1!$C$89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WA_Data1!$C$90:$C$106</c:f>
              <c:numCache>
                <c:ptCount val="17"/>
                <c:pt idx="0">
                  <c:v>37.69174579985391</c:v>
                </c:pt>
                <c:pt idx="2">
                  <c:v>37.51243781094528</c:v>
                </c:pt>
                <c:pt idx="3">
                  <c:v>34.97435897435898</c:v>
                </c:pt>
                <c:pt idx="4">
                  <c:v>37.34835355285962</c:v>
                </c:pt>
                <c:pt idx="5">
                  <c:v>35.390946502057616</c:v>
                </c:pt>
                <c:pt idx="6">
                  <c:v>31.594372801875732</c:v>
                </c:pt>
                <c:pt idx="7">
                  <c:v>26.399155227032733</c:v>
                </c:pt>
                <c:pt idx="8">
                  <c:v>29.96352266805628</c:v>
                </c:pt>
                <c:pt idx="9">
                  <c:v>27.503279405334503</c:v>
                </c:pt>
                <c:pt idx="10">
                  <c:v>24.196428571428573</c:v>
                </c:pt>
                <c:pt idx="11">
                  <c:v>25.48055431381314</c:v>
                </c:pt>
                <c:pt idx="12">
                  <c:v>23.333333333333332</c:v>
                </c:pt>
                <c:pt idx="13">
                  <c:v>20.0920245398773</c:v>
                </c:pt>
                <c:pt idx="14">
                  <c:v>21.03994490358127</c:v>
                </c:pt>
                <c:pt idx="15">
                  <c:v>20.215194000652104</c:v>
                </c:pt>
                <c:pt idx="16">
                  <c:v>20.495646349631613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WA_Data1!$D$89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WA_Data1!$D$90:$D$106</c:f>
              <c:numCache>
                <c:ptCount val="17"/>
                <c:pt idx="0">
                  <c:v>15.85098612125639</c:v>
                </c:pt>
                <c:pt idx="2">
                  <c:v>6.865671641791045</c:v>
                </c:pt>
                <c:pt idx="3">
                  <c:v>4.717948717948718</c:v>
                </c:pt>
                <c:pt idx="4">
                  <c:v>3.9861351819757362</c:v>
                </c:pt>
                <c:pt idx="5">
                  <c:v>5.0068587105624145</c:v>
                </c:pt>
                <c:pt idx="6">
                  <c:v>6.3305978898007025</c:v>
                </c:pt>
                <c:pt idx="7">
                  <c:v>5.807814149947202</c:v>
                </c:pt>
                <c:pt idx="8">
                  <c:v>5.523710265763419</c:v>
                </c:pt>
                <c:pt idx="9">
                  <c:v>6.3839090511587235</c:v>
                </c:pt>
                <c:pt idx="10">
                  <c:v>7.276785714285714</c:v>
                </c:pt>
                <c:pt idx="11">
                  <c:v>7.331247206079571</c:v>
                </c:pt>
                <c:pt idx="12">
                  <c:v>7.833333333333334</c:v>
                </c:pt>
                <c:pt idx="13">
                  <c:v>8.857361963190185</c:v>
                </c:pt>
                <c:pt idx="14">
                  <c:v>7.506887052341598</c:v>
                </c:pt>
                <c:pt idx="15">
                  <c:v>7.0427127486142815</c:v>
                </c:pt>
                <c:pt idx="16">
                  <c:v>9.410582719357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WA_Data1!$E$89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WA_Data1!$E$90:$E$106</c:f>
              <c:numCache>
                <c:ptCount val="17"/>
                <c:pt idx="0">
                  <c:v>3.6523009495982466</c:v>
                </c:pt>
                <c:pt idx="2">
                  <c:v>5.6716417910447765</c:v>
                </c:pt>
                <c:pt idx="3">
                  <c:v>7.58974358974359</c:v>
                </c:pt>
                <c:pt idx="4">
                  <c:v>12.738301559792028</c:v>
                </c:pt>
                <c:pt idx="5">
                  <c:v>12.482853223593965</c:v>
                </c:pt>
                <c:pt idx="6">
                  <c:v>18.112543962485343</c:v>
                </c:pt>
                <c:pt idx="7">
                  <c:v>21.700105596620908</c:v>
                </c:pt>
                <c:pt idx="8">
                  <c:v>20.635747785304847</c:v>
                </c:pt>
                <c:pt idx="9">
                  <c:v>23.611718408395276</c:v>
                </c:pt>
                <c:pt idx="10">
                  <c:v>20.84821428571429</c:v>
                </c:pt>
                <c:pt idx="11">
                  <c:v>20.78676799284756</c:v>
                </c:pt>
                <c:pt idx="12">
                  <c:v>23.375</c:v>
                </c:pt>
                <c:pt idx="13">
                  <c:v>23.31288343558282</c:v>
                </c:pt>
                <c:pt idx="14">
                  <c:v>25.344352617079892</c:v>
                </c:pt>
                <c:pt idx="15">
                  <c:v>25.888490381480274</c:v>
                </c:pt>
                <c:pt idx="16">
                  <c:v>26.222371064969856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WA_Data1!$F$89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WA_Data1!$F$90:$F$106</c:f>
              <c:numCache>
                <c:ptCount val="17"/>
                <c:pt idx="0">
                  <c:v>23.228634039444852</c:v>
                </c:pt>
                <c:pt idx="2">
                  <c:v>17.412935323383085</c:v>
                </c:pt>
                <c:pt idx="3">
                  <c:v>18.25641025641026</c:v>
                </c:pt>
                <c:pt idx="4">
                  <c:v>17.937608318890817</c:v>
                </c:pt>
                <c:pt idx="5">
                  <c:v>19.06721536351166</c:v>
                </c:pt>
                <c:pt idx="6">
                  <c:v>14.302461899179367</c:v>
                </c:pt>
                <c:pt idx="7">
                  <c:v>13.305174234424499</c:v>
                </c:pt>
                <c:pt idx="8">
                  <c:v>11.412193850964043</c:v>
                </c:pt>
                <c:pt idx="9">
                  <c:v>9.269785745518146</c:v>
                </c:pt>
                <c:pt idx="10">
                  <c:v>10.9375</c:v>
                </c:pt>
                <c:pt idx="11">
                  <c:v>11.175681716584712</c:v>
                </c:pt>
                <c:pt idx="12">
                  <c:v>11.916666666666668</c:v>
                </c:pt>
                <c:pt idx="13">
                  <c:v>16.487730061349694</c:v>
                </c:pt>
                <c:pt idx="14">
                  <c:v>19.28374655647383</c:v>
                </c:pt>
                <c:pt idx="15">
                  <c:v>21.030322791000977</c:v>
                </c:pt>
                <c:pt idx="16">
                  <c:v>21.064969859343606</c:v>
                </c:pt>
              </c:numCache>
            </c:numRef>
          </c:yVal>
          <c:smooth val="0"/>
        </c:ser>
        <c:axId val="2944863"/>
        <c:axId val="26503768"/>
      </c:scatterChart>
      <c:valAx>
        <c:axId val="2944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26503768"/>
        <c:crosses val="autoZero"/>
        <c:crossBetween val="midCat"/>
        <c:dispUnits/>
        <c:majorUnit val="1"/>
      </c:valAx>
      <c:valAx>
        <c:axId val="26503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9448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 TYPES AS % OF TOTAL: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675"/>
          <c:w val="0.95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WA_Data1!$J$109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WA_Data1!$J$110:$J$126</c:f>
              <c:numCache>
                <c:ptCount val="17"/>
                <c:pt idx="0">
                  <c:v>79.94161801501251</c:v>
                </c:pt>
                <c:pt idx="2">
                  <c:v>55.97667638483965</c:v>
                </c:pt>
                <c:pt idx="3">
                  <c:v>59.66277561608301</c:v>
                </c:pt>
                <c:pt idx="4">
                  <c:v>66.70547147846332</c:v>
                </c:pt>
                <c:pt idx="5">
                  <c:v>63.65163819658359</c:v>
                </c:pt>
                <c:pt idx="6">
                  <c:v>83.92018779342723</c:v>
                </c:pt>
                <c:pt idx="7">
                  <c:v>82.54162585700294</c:v>
                </c:pt>
                <c:pt idx="8">
                  <c:v>84.74420738701536</c:v>
                </c:pt>
                <c:pt idx="9">
                  <c:v>89.05492730210017</c:v>
                </c:pt>
                <c:pt idx="10">
                  <c:v>88.10063930707362</c:v>
                </c:pt>
                <c:pt idx="11">
                  <c:v>85.69767441860465</c:v>
                </c:pt>
                <c:pt idx="12">
                  <c:v>86.31137068808177</c:v>
                </c:pt>
                <c:pt idx="13">
                  <c:v>86.49590520996689</c:v>
                </c:pt>
                <c:pt idx="14">
                  <c:v>86.7671975601491</c:v>
                </c:pt>
                <c:pt idx="15">
                  <c:v>87.22034443907934</c:v>
                </c:pt>
                <c:pt idx="16">
                  <c:v>87.44884038199181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WA_Data1!$K$109</c:f>
              <c:strCache>
                <c:ptCount val="1"/>
                <c:pt idx="0">
                  <c:v>Parole/Prob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WA_Data1!$K$110:$K$126</c:f>
              <c:numCache>
                <c:ptCount val="17"/>
                <c:pt idx="0">
                  <c:v>18.932443703085905</c:v>
                </c:pt>
                <c:pt idx="2">
                  <c:v>33.27780091628488</c:v>
                </c:pt>
                <c:pt idx="3">
                  <c:v>21.227842628620838</c:v>
                </c:pt>
                <c:pt idx="4">
                  <c:v>17.384555684904928</c:v>
                </c:pt>
                <c:pt idx="5">
                  <c:v>7.112853542425091</c:v>
                </c:pt>
                <c:pt idx="6">
                  <c:v>13.556338028169016</c:v>
                </c:pt>
                <c:pt idx="7">
                  <c:v>13.491674828599413</c:v>
                </c:pt>
                <c:pt idx="8">
                  <c:v>8.075246616196376</c:v>
                </c:pt>
                <c:pt idx="9">
                  <c:v>1.797253634894992</c:v>
                </c:pt>
                <c:pt idx="10">
                  <c:v>1.4642194266859148</c:v>
                </c:pt>
                <c:pt idx="11">
                  <c:v>1.1046511627906976</c:v>
                </c:pt>
                <c:pt idx="12">
                  <c:v>1.2228508851980289</c:v>
                </c:pt>
                <c:pt idx="13">
                  <c:v>0.9757797525701342</c:v>
                </c:pt>
                <c:pt idx="14">
                  <c:v>0.9149440867502542</c:v>
                </c:pt>
                <c:pt idx="15">
                  <c:v>0.9174311926605505</c:v>
                </c:pt>
                <c:pt idx="16">
                  <c:v>0.665075034106412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WA_Data1!$L$109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WA_Data1!$L$110:$L$126</c:f>
              <c:numCache>
                <c:ptCount val="17"/>
                <c:pt idx="0">
                  <c:v>1.1259382819015846</c:v>
                </c:pt>
                <c:pt idx="2">
                  <c:v>10.745522698875469</c:v>
                </c:pt>
                <c:pt idx="3">
                  <c:v>19.109381755296152</c:v>
                </c:pt>
                <c:pt idx="4">
                  <c:v>15.909972836631741</c:v>
                </c:pt>
                <c:pt idx="5">
                  <c:v>29.235508260991317</c:v>
                </c:pt>
                <c:pt idx="6">
                  <c:v>2.523474178403756</c:v>
                </c:pt>
                <c:pt idx="7">
                  <c:v>3.9666993143976494</c:v>
                </c:pt>
                <c:pt idx="8">
                  <c:v>7.180545996788254</c:v>
                </c:pt>
                <c:pt idx="9">
                  <c:v>9.147819063004846</c:v>
                </c:pt>
                <c:pt idx="10">
                  <c:v>10.435141266240462</c:v>
                </c:pt>
                <c:pt idx="11">
                  <c:v>13.197674418604652</c:v>
                </c:pt>
                <c:pt idx="12">
                  <c:v>12.465778426720204</c:v>
                </c:pt>
                <c:pt idx="13">
                  <c:v>12.528315037462972</c:v>
                </c:pt>
                <c:pt idx="14">
                  <c:v>12.317858353100645</c:v>
                </c:pt>
                <c:pt idx="15">
                  <c:v>11.8622243682601</c:v>
                </c:pt>
                <c:pt idx="16">
                  <c:v>11.886084583901773</c:v>
                </c:pt>
              </c:numCache>
            </c:numRef>
          </c:yVal>
          <c:smooth val="0"/>
        </c:ser>
        <c:axId val="37207321"/>
        <c:axId val="66430434"/>
      </c:scatterChart>
      <c:valAx>
        <c:axId val="37207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6430434"/>
        <c:crosses val="autoZero"/>
        <c:crossBetween val="midCat"/>
        <c:dispUnits/>
        <c:majorUnit val="1"/>
      </c:valAx>
      <c:valAx>
        <c:axId val="66430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72073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3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ADMISSIONS BY ADMISSIONS-TYPE (W&amp;B NH ONLY):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65"/>
          <c:w val="0.962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WA_Data1!$B$109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WA_Data1!$B$110:$B$126</c:f>
              <c:numCache>
                <c:ptCount val="17"/>
                <c:pt idx="0">
                  <c:v>1917</c:v>
                </c:pt>
                <c:pt idx="2">
                  <c:v>1344</c:v>
                </c:pt>
                <c:pt idx="3">
                  <c:v>1380</c:v>
                </c:pt>
                <c:pt idx="4">
                  <c:v>1719</c:v>
                </c:pt>
                <c:pt idx="5">
                  <c:v>2273</c:v>
                </c:pt>
                <c:pt idx="6">
                  <c:v>2860</c:v>
                </c:pt>
                <c:pt idx="7">
                  <c:v>3371</c:v>
                </c:pt>
                <c:pt idx="8">
                  <c:v>3694</c:v>
                </c:pt>
                <c:pt idx="9">
                  <c:v>4410</c:v>
                </c:pt>
                <c:pt idx="10">
                  <c:v>4272</c:v>
                </c:pt>
                <c:pt idx="11">
                  <c:v>4422</c:v>
                </c:pt>
                <c:pt idx="12">
                  <c:v>4729</c:v>
                </c:pt>
                <c:pt idx="13">
                  <c:v>4964</c:v>
                </c:pt>
                <c:pt idx="14">
                  <c:v>5121</c:v>
                </c:pt>
                <c:pt idx="15">
                  <c:v>5419</c:v>
                </c:pt>
                <c:pt idx="16">
                  <c:v>5128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WA_Data1!$F$109</c:f>
              <c:strCache>
                <c:ptCount val="1"/>
                <c:pt idx="0">
                  <c:v>Prob/Parole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WA_Data1!$F$110:$F$126</c:f>
              <c:numCache>
                <c:ptCount val="17"/>
                <c:pt idx="0">
                  <c:v>454</c:v>
                </c:pt>
                <c:pt idx="2">
                  <c:v>799</c:v>
                </c:pt>
                <c:pt idx="3">
                  <c:v>491</c:v>
                </c:pt>
                <c:pt idx="4">
                  <c:v>448</c:v>
                </c:pt>
                <c:pt idx="5">
                  <c:v>254</c:v>
                </c:pt>
                <c:pt idx="6">
                  <c:v>462</c:v>
                </c:pt>
                <c:pt idx="7">
                  <c:v>551</c:v>
                </c:pt>
                <c:pt idx="8">
                  <c:v>352</c:v>
                </c:pt>
                <c:pt idx="9">
                  <c:v>89</c:v>
                </c:pt>
                <c:pt idx="10">
                  <c:v>71</c:v>
                </c:pt>
                <c:pt idx="11">
                  <c:v>57</c:v>
                </c:pt>
                <c:pt idx="12">
                  <c:v>67</c:v>
                </c:pt>
                <c:pt idx="13">
                  <c:v>56</c:v>
                </c:pt>
                <c:pt idx="14">
                  <c:v>54</c:v>
                </c:pt>
                <c:pt idx="15">
                  <c:v>57</c:v>
                </c:pt>
                <c:pt idx="16">
                  <c:v>39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WA_Data1!$E$109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WA_Data1!$E$110:$E$126</c:f>
              <c:numCache>
                <c:ptCount val="17"/>
                <c:pt idx="0">
                  <c:v>27</c:v>
                </c:pt>
                <c:pt idx="2">
                  <c:v>258</c:v>
                </c:pt>
                <c:pt idx="3">
                  <c:v>442</c:v>
                </c:pt>
                <c:pt idx="4">
                  <c:v>410</c:v>
                </c:pt>
                <c:pt idx="5">
                  <c:v>1044</c:v>
                </c:pt>
                <c:pt idx="6">
                  <c:v>86</c:v>
                </c:pt>
                <c:pt idx="7">
                  <c:v>162</c:v>
                </c:pt>
                <c:pt idx="8">
                  <c:v>313</c:v>
                </c:pt>
                <c:pt idx="9">
                  <c:v>453</c:v>
                </c:pt>
                <c:pt idx="10">
                  <c:v>506</c:v>
                </c:pt>
                <c:pt idx="11">
                  <c:v>681</c:v>
                </c:pt>
                <c:pt idx="12">
                  <c:v>683</c:v>
                </c:pt>
                <c:pt idx="13">
                  <c:v>719</c:v>
                </c:pt>
                <c:pt idx="14">
                  <c:v>727</c:v>
                </c:pt>
                <c:pt idx="15">
                  <c:v>737</c:v>
                </c:pt>
                <c:pt idx="16">
                  <c:v>697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WA_Data1!$G$109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WA_Data1!$G$110:$G$126</c:f>
              <c:numCache>
                <c:ptCount val="17"/>
                <c:pt idx="0">
                  <c:v>2398</c:v>
                </c:pt>
                <c:pt idx="2">
                  <c:v>2401</c:v>
                </c:pt>
                <c:pt idx="3">
                  <c:v>2313</c:v>
                </c:pt>
                <c:pt idx="4">
                  <c:v>2577</c:v>
                </c:pt>
                <c:pt idx="5">
                  <c:v>3571</c:v>
                </c:pt>
                <c:pt idx="6">
                  <c:v>3408</c:v>
                </c:pt>
                <c:pt idx="7">
                  <c:v>4084</c:v>
                </c:pt>
                <c:pt idx="8">
                  <c:v>4359</c:v>
                </c:pt>
                <c:pt idx="9">
                  <c:v>4952</c:v>
                </c:pt>
                <c:pt idx="10">
                  <c:v>4849</c:v>
                </c:pt>
                <c:pt idx="11">
                  <c:v>5160</c:v>
                </c:pt>
                <c:pt idx="12">
                  <c:v>5479</c:v>
                </c:pt>
                <c:pt idx="13">
                  <c:v>5739</c:v>
                </c:pt>
                <c:pt idx="14">
                  <c:v>5902</c:v>
                </c:pt>
                <c:pt idx="15">
                  <c:v>6213</c:v>
                </c:pt>
                <c:pt idx="16">
                  <c:v>5864</c:v>
                </c:pt>
              </c:numCache>
            </c:numRef>
          </c:yVal>
          <c:smooth val="0"/>
        </c:ser>
        <c:axId val="61002995"/>
        <c:axId val="12156044"/>
      </c:scatterChart>
      <c:valAx>
        <c:axId val="61002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2156044"/>
        <c:crosses val="autoZero"/>
        <c:crossBetween val="midCat"/>
        <c:dispUnits/>
        <c:majorUnit val="1"/>
      </c:valAx>
      <c:valAx>
        <c:axId val="12156044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1002995"/>
        <c:crosses val="autoZero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POPULATION, BY RACE: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7475"/>
          <c:w val="0.9535"/>
          <c:h val="0.862"/>
        </c:manualLayout>
      </c:layout>
      <c:scatterChart>
        <c:scatterStyle val="line"/>
        <c:varyColors val="0"/>
        <c:ser>
          <c:idx val="0"/>
          <c:order val="0"/>
          <c:tx>
            <c:strRef>
              <c:f>WA_Data2!$AC$110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WA_Data2!$AC$111:$AC$127</c:f>
              <c:numCache>
                <c:ptCount val="17"/>
                <c:pt idx="0">
                  <c:v>1.4347225316340309</c:v>
                </c:pt>
                <c:pt idx="1">
                  <c:v>1.4492863728818242</c:v>
                </c:pt>
                <c:pt idx="2">
                  <c:v>1.4651705801365513</c:v>
                </c:pt>
                <c:pt idx="3">
                  <c:v>1.4823051132485778</c:v>
                </c:pt>
                <c:pt idx="4">
                  <c:v>1.5048016358726914</c:v>
                </c:pt>
                <c:pt idx="5">
                  <c:v>1.5296251316031935</c:v>
                </c:pt>
                <c:pt idx="6">
                  <c:v>1.5521900518422038</c:v>
                </c:pt>
                <c:pt idx="7">
                  <c:v>1.575157423920274</c:v>
                </c:pt>
                <c:pt idx="8">
                  <c:v>1.5816276359380173</c:v>
                </c:pt>
                <c:pt idx="9">
                  <c:v>1.5834953456997856</c:v>
                </c:pt>
                <c:pt idx="10">
                  <c:v>1.583511570012333</c:v>
                </c:pt>
                <c:pt idx="11">
                  <c:v>1.5867788238046254</c:v>
                </c:pt>
                <c:pt idx="12">
                  <c:v>1.588116716110995</c:v>
                </c:pt>
                <c:pt idx="13">
                  <c:v>1.5855278882997943</c:v>
                </c:pt>
                <c:pt idx="14">
                  <c:v>1.5795207263247208</c:v>
                </c:pt>
                <c:pt idx="15">
                  <c:v>1.5913972142637123</c:v>
                </c:pt>
                <c:pt idx="16">
                  <c:v>1.5998996588295973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WA_Data2!$AD$110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WA_Data2!$AD$111:$AD$127</c:f>
              <c:numCache>
                <c:ptCount val="17"/>
                <c:pt idx="0">
                  <c:v>3.1414509866115505</c:v>
                </c:pt>
                <c:pt idx="1">
                  <c:v>3.287530892761971</c:v>
                </c:pt>
                <c:pt idx="2">
                  <c:v>3.439420267984697</c:v>
                </c:pt>
                <c:pt idx="3">
                  <c:v>3.5930341114557436</c:v>
                </c:pt>
                <c:pt idx="4">
                  <c:v>3.741637324623507</c:v>
                </c:pt>
                <c:pt idx="5">
                  <c:v>3.8991830634098403</c:v>
                </c:pt>
                <c:pt idx="6">
                  <c:v>4.0628688379180025</c:v>
                </c:pt>
                <c:pt idx="7">
                  <c:v>4.24201861744457</c:v>
                </c:pt>
                <c:pt idx="8">
                  <c:v>4.389518340988419</c:v>
                </c:pt>
                <c:pt idx="9">
                  <c:v>4.559554357832664</c:v>
                </c:pt>
                <c:pt idx="10">
                  <c:v>4.725514243943637</c:v>
                </c:pt>
                <c:pt idx="11">
                  <c:v>4.895971730283026</c:v>
                </c:pt>
                <c:pt idx="12">
                  <c:v>5.0569100780994525</c:v>
                </c:pt>
                <c:pt idx="13">
                  <c:v>5.204989579784837</c:v>
                </c:pt>
                <c:pt idx="14">
                  <c:v>5.362337072556635</c:v>
                </c:pt>
                <c:pt idx="15">
                  <c:v>5.566409134447009</c:v>
                </c:pt>
                <c:pt idx="16">
                  <c:v>5.731989359249706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WA_Data2!$AE$110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WA_Data2!$AE$111:$AE$127</c:f>
              <c:numCache>
                <c:ptCount val="17"/>
                <c:pt idx="0">
                  <c:v>3.316114275508956</c:v>
                </c:pt>
                <c:pt idx="1">
                  <c:v>3.4648930451428575</c:v>
                </c:pt>
                <c:pt idx="2">
                  <c:v>3.611507187787919</c:v>
                </c:pt>
                <c:pt idx="3">
                  <c:v>3.759179487087351</c:v>
                </c:pt>
                <c:pt idx="4">
                  <c:v>3.9210325574765337</c:v>
                </c:pt>
                <c:pt idx="5">
                  <c:v>4.095221982393999</c:v>
                </c:pt>
                <c:pt idx="6">
                  <c:v>4.267300644751329</c:v>
                </c:pt>
                <c:pt idx="7">
                  <c:v>4.442129620182909</c:v>
                </c:pt>
                <c:pt idx="8">
                  <c:v>4.611621195254439</c:v>
                </c:pt>
                <c:pt idx="9">
                  <c:v>4.817639035993501</c:v>
                </c:pt>
                <c:pt idx="10">
                  <c:v>5.029323300247118</c:v>
                </c:pt>
                <c:pt idx="11">
                  <c:v>5.261470889029515</c:v>
                </c:pt>
                <c:pt idx="12">
                  <c:v>5.511023335562502</c:v>
                </c:pt>
                <c:pt idx="13">
                  <c:v>5.760710189886938</c:v>
                </c:pt>
                <c:pt idx="14">
                  <c:v>6.028991248379536</c:v>
                </c:pt>
                <c:pt idx="15">
                  <c:v>6.2882658981488895</c:v>
                </c:pt>
                <c:pt idx="16">
                  <c:v>6.54343950978752</c:v>
                </c:pt>
              </c:numCache>
            </c:numRef>
          </c:yVal>
          <c:smooth val="0"/>
        </c:ser>
        <c:axId val="47424509"/>
        <c:axId val="24167398"/>
      </c:scatterChart>
      <c:valAx>
        <c:axId val="4742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4167398"/>
        <c:crosses val="autoZero"/>
        <c:crossBetween val="midCat"/>
        <c:dispUnits/>
        <c:majorUnit val="1"/>
      </c:valAx>
      <c:valAx>
        <c:axId val="24167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74245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325"/>
          <c:y val="0.9495"/>
          <c:w val="0.443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WA_Data2!$K$3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WA_Data2!$K$4:$K$20</c:f>
              <c:numCache>
                <c:ptCount val="17"/>
                <c:pt idx="0">
                  <c:v>1721</c:v>
                </c:pt>
                <c:pt idx="2">
                  <c:v>1781</c:v>
                </c:pt>
                <c:pt idx="3">
                  <c:v>1631</c:v>
                </c:pt>
                <c:pt idx="4">
                  <c:v>1691</c:v>
                </c:pt>
                <c:pt idx="5">
                  <c:v>2145</c:v>
                </c:pt>
                <c:pt idx="6">
                  <c:v>2050</c:v>
                </c:pt>
                <c:pt idx="7">
                  <c:v>2312</c:v>
                </c:pt>
                <c:pt idx="8">
                  <c:v>2268</c:v>
                </c:pt>
                <c:pt idx="9">
                  <c:v>2508</c:v>
                </c:pt>
                <c:pt idx="10">
                  <c:v>2472</c:v>
                </c:pt>
                <c:pt idx="11">
                  <c:v>2537</c:v>
                </c:pt>
                <c:pt idx="12">
                  <c:v>2719</c:v>
                </c:pt>
                <c:pt idx="13">
                  <c:v>2944</c:v>
                </c:pt>
                <c:pt idx="14">
                  <c:v>3276</c:v>
                </c:pt>
                <c:pt idx="15">
                  <c:v>3485</c:v>
                </c:pt>
                <c:pt idx="16">
                  <c:v>3368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WA_Data2!$L$4:$L$20</c:f>
              <c:numCache>
                <c:ptCount val="17"/>
                <c:pt idx="0">
                  <c:v>435</c:v>
                </c:pt>
                <c:pt idx="2">
                  <c:v>378</c:v>
                </c:pt>
                <c:pt idx="3">
                  <c:v>446</c:v>
                </c:pt>
                <c:pt idx="4">
                  <c:v>507</c:v>
                </c:pt>
                <c:pt idx="5">
                  <c:v>897</c:v>
                </c:pt>
                <c:pt idx="6">
                  <c:v>715</c:v>
                </c:pt>
                <c:pt idx="7">
                  <c:v>844</c:v>
                </c:pt>
                <c:pt idx="8">
                  <c:v>1104</c:v>
                </c:pt>
                <c:pt idx="9">
                  <c:v>1238</c:v>
                </c:pt>
                <c:pt idx="10">
                  <c:v>1208</c:v>
                </c:pt>
                <c:pt idx="11">
                  <c:v>1417</c:v>
                </c:pt>
                <c:pt idx="12">
                  <c:v>1536</c:v>
                </c:pt>
                <c:pt idx="13">
                  <c:v>1558</c:v>
                </c:pt>
                <c:pt idx="14">
                  <c:v>1436</c:v>
                </c:pt>
                <c:pt idx="15">
                  <c:v>1594</c:v>
                </c:pt>
                <c:pt idx="16">
                  <c:v>1391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WA_Data2!$M$3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WA_Data2!$M$4:$M$20</c:f>
              <c:numCache>
                <c:ptCount val="17"/>
                <c:pt idx="0">
                  <c:v>242</c:v>
                </c:pt>
                <c:pt idx="2">
                  <c:v>242</c:v>
                </c:pt>
                <c:pt idx="3">
                  <c:v>236</c:v>
                </c:pt>
                <c:pt idx="4">
                  <c:v>379</c:v>
                </c:pt>
                <c:pt idx="5">
                  <c:v>529</c:v>
                </c:pt>
                <c:pt idx="6">
                  <c:v>643</c:v>
                </c:pt>
                <c:pt idx="7">
                  <c:v>928</c:v>
                </c:pt>
                <c:pt idx="8">
                  <c:v>987</c:v>
                </c:pt>
                <c:pt idx="9">
                  <c:v>1206</c:v>
                </c:pt>
                <c:pt idx="10">
                  <c:v>1169</c:v>
                </c:pt>
                <c:pt idx="11">
                  <c:v>1206</c:v>
                </c:pt>
                <c:pt idx="12">
                  <c:v>1224</c:v>
                </c:pt>
                <c:pt idx="13">
                  <c:v>1237</c:v>
                </c:pt>
                <c:pt idx="14">
                  <c:v>1190</c:v>
                </c:pt>
                <c:pt idx="15">
                  <c:v>1134</c:v>
                </c:pt>
                <c:pt idx="16">
                  <c:v>1105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WA_Data2!$N$3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WA_Data2!$N$4:$N$20</c:f>
              <c:numCache>
                <c:ptCount val="17"/>
                <c:pt idx="0">
                  <c:v>2398</c:v>
                </c:pt>
                <c:pt idx="2">
                  <c:v>2401</c:v>
                </c:pt>
                <c:pt idx="3">
                  <c:v>2313</c:v>
                </c:pt>
                <c:pt idx="4">
                  <c:v>2577</c:v>
                </c:pt>
                <c:pt idx="5">
                  <c:v>3571</c:v>
                </c:pt>
                <c:pt idx="6">
                  <c:v>3408</c:v>
                </c:pt>
                <c:pt idx="7">
                  <c:v>4084</c:v>
                </c:pt>
                <c:pt idx="8">
                  <c:v>4359</c:v>
                </c:pt>
                <c:pt idx="9">
                  <c:v>4952</c:v>
                </c:pt>
                <c:pt idx="10">
                  <c:v>4849</c:v>
                </c:pt>
                <c:pt idx="11">
                  <c:v>5160</c:v>
                </c:pt>
                <c:pt idx="12">
                  <c:v>5479</c:v>
                </c:pt>
                <c:pt idx="13">
                  <c:v>5739</c:v>
                </c:pt>
                <c:pt idx="14">
                  <c:v>5902</c:v>
                </c:pt>
                <c:pt idx="15">
                  <c:v>6213</c:v>
                </c:pt>
                <c:pt idx="16">
                  <c:v>5864</c:v>
                </c:pt>
              </c:numCache>
            </c:numRef>
          </c:yVal>
          <c:smooth val="0"/>
        </c:ser>
        <c:axId val="42295533"/>
        <c:axId val="45115478"/>
      </c:scatterChart>
      <c:valAx>
        <c:axId val="42295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5115478"/>
        <c:crosses val="autoZero"/>
        <c:crossBetween val="midCat"/>
        <c:dispUnits/>
        <c:majorUnit val="1"/>
      </c:valAx>
      <c:valAx>
        <c:axId val="45115478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2295533"/>
        <c:crosses val="autoZero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WA_Data2!$K$3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WA_Data2!$K$4:$K$20</c:f>
              <c:numCache>
                <c:ptCount val="17"/>
                <c:pt idx="0">
                  <c:v>1721</c:v>
                </c:pt>
                <c:pt idx="2">
                  <c:v>1781</c:v>
                </c:pt>
                <c:pt idx="3">
                  <c:v>1631</c:v>
                </c:pt>
                <c:pt idx="4">
                  <c:v>1691</c:v>
                </c:pt>
                <c:pt idx="5">
                  <c:v>2145</c:v>
                </c:pt>
                <c:pt idx="6">
                  <c:v>2050</c:v>
                </c:pt>
                <c:pt idx="7">
                  <c:v>2312</c:v>
                </c:pt>
                <c:pt idx="8">
                  <c:v>2268</c:v>
                </c:pt>
                <c:pt idx="9">
                  <c:v>2508</c:v>
                </c:pt>
                <c:pt idx="10">
                  <c:v>2472</c:v>
                </c:pt>
                <c:pt idx="11">
                  <c:v>2537</c:v>
                </c:pt>
                <c:pt idx="12">
                  <c:v>2719</c:v>
                </c:pt>
                <c:pt idx="13">
                  <c:v>2944</c:v>
                </c:pt>
                <c:pt idx="14">
                  <c:v>3276</c:v>
                </c:pt>
                <c:pt idx="15">
                  <c:v>3485</c:v>
                </c:pt>
                <c:pt idx="16">
                  <c:v>3368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WA_Data2!$L$4:$L$20</c:f>
              <c:numCache>
                <c:ptCount val="17"/>
                <c:pt idx="0">
                  <c:v>435</c:v>
                </c:pt>
                <c:pt idx="2">
                  <c:v>378</c:v>
                </c:pt>
                <c:pt idx="3">
                  <c:v>446</c:v>
                </c:pt>
                <c:pt idx="4">
                  <c:v>507</c:v>
                </c:pt>
                <c:pt idx="5">
                  <c:v>897</c:v>
                </c:pt>
                <c:pt idx="6">
                  <c:v>715</c:v>
                </c:pt>
                <c:pt idx="7">
                  <c:v>844</c:v>
                </c:pt>
                <c:pt idx="8">
                  <c:v>1104</c:v>
                </c:pt>
                <c:pt idx="9">
                  <c:v>1238</c:v>
                </c:pt>
                <c:pt idx="10">
                  <c:v>1208</c:v>
                </c:pt>
                <c:pt idx="11">
                  <c:v>1417</c:v>
                </c:pt>
                <c:pt idx="12">
                  <c:v>1536</c:v>
                </c:pt>
                <c:pt idx="13">
                  <c:v>1558</c:v>
                </c:pt>
                <c:pt idx="14">
                  <c:v>1436</c:v>
                </c:pt>
                <c:pt idx="15">
                  <c:v>1594</c:v>
                </c:pt>
                <c:pt idx="16">
                  <c:v>1391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WA_Data2!$D$4:$D$20</c:f>
              <c:numCache>
                <c:ptCount val="17"/>
                <c:pt idx="0">
                  <c:v>85</c:v>
                </c:pt>
                <c:pt idx="2">
                  <c:v>71</c:v>
                </c:pt>
                <c:pt idx="3">
                  <c:v>88</c:v>
                </c:pt>
                <c:pt idx="4">
                  <c:v>97</c:v>
                </c:pt>
                <c:pt idx="5">
                  <c:v>115</c:v>
                </c:pt>
                <c:pt idx="6">
                  <c:v>109</c:v>
                </c:pt>
                <c:pt idx="7">
                  <c:v>130</c:v>
                </c:pt>
                <c:pt idx="8">
                  <c:v>132</c:v>
                </c:pt>
                <c:pt idx="9">
                  <c:v>159</c:v>
                </c:pt>
                <c:pt idx="10">
                  <c:v>124</c:v>
                </c:pt>
                <c:pt idx="11">
                  <c:v>124</c:v>
                </c:pt>
                <c:pt idx="12">
                  <c:v>147</c:v>
                </c:pt>
                <c:pt idx="13">
                  <c:v>164</c:v>
                </c:pt>
                <c:pt idx="14">
                  <c:v>179</c:v>
                </c:pt>
                <c:pt idx="15">
                  <c:v>179</c:v>
                </c:pt>
                <c:pt idx="16">
                  <c:v>215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WA_Data2!$E$3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WA_Data2!$E$4:$E$20</c:f>
              <c:numCache>
                <c:ptCount val="17"/>
                <c:pt idx="0">
                  <c:v>13</c:v>
                </c:pt>
                <c:pt idx="2">
                  <c:v>20</c:v>
                </c:pt>
                <c:pt idx="3">
                  <c:v>8</c:v>
                </c:pt>
                <c:pt idx="4">
                  <c:v>37</c:v>
                </c:pt>
                <c:pt idx="5">
                  <c:v>33</c:v>
                </c:pt>
                <c:pt idx="6">
                  <c:v>28</c:v>
                </c:pt>
                <c:pt idx="7">
                  <c:v>28</c:v>
                </c:pt>
                <c:pt idx="8">
                  <c:v>63</c:v>
                </c:pt>
                <c:pt idx="9">
                  <c:v>78</c:v>
                </c:pt>
                <c:pt idx="10">
                  <c:v>96</c:v>
                </c:pt>
                <c:pt idx="11">
                  <c:v>109</c:v>
                </c:pt>
                <c:pt idx="12">
                  <c:v>115</c:v>
                </c:pt>
                <c:pt idx="13">
                  <c:v>108</c:v>
                </c:pt>
                <c:pt idx="14">
                  <c:v>98</c:v>
                </c:pt>
                <c:pt idx="15">
                  <c:v>116</c:v>
                </c:pt>
                <c:pt idx="16">
                  <c:v>108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WA_Data2!$F$3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WA_Data2!$F$4:$F$20</c:f>
              <c:numCache>
                <c:ptCount val="17"/>
                <c:pt idx="0">
                  <c:v>144</c:v>
                </c:pt>
                <c:pt idx="2">
                  <c:v>151</c:v>
                </c:pt>
                <c:pt idx="3">
                  <c:v>140</c:v>
                </c:pt>
                <c:pt idx="4">
                  <c:v>245</c:v>
                </c:pt>
                <c:pt idx="5">
                  <c:v>381</c:v>
                </c:pt>
                <c:pt idx="6">
                  <c:v>506</c:v>
                </c:pt>
                <c:pt idx="7">
                  <c:v>770</c:v>
                </c:pt>
                <c:pt idx="8">
                  <c:v>792</c:v>
                </c:pt>
                <c:pt idx="9">
                  <c:v>969</c:v>
                </c:pt>
                <c:pt idx="10">
                  <c:v>949</c:v>
                </c:pt>
                <c:pt idx="11">
                  <c:v>973</c:v>
                </c:pt>
                <c:pt idx="12">
                  <c:v>962</c:v>
                </c:pt>
                <c:pt idx="13">
                  <c:v>965</c:v>
                </c:pt>
                <c:pt idx="14">
                  <c:v>913</c:v>
                </c:pt>
                <c:pt idx="15">
                  <c:v>839</c:v>
                </c:pt>
                <c:pt idx="16">
                  <c:v>782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WA_Data2!$G$3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WA_Data2!$G$4:$G$20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WA_Data2!$N$3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WA_Data2!$N$4:$N$20</c:f>
              <c:numCache>
                <c:ptCount val="17"/>
                <c:pt idx="0">
                  <c:v>2398</c:v>
                </c:pt>
                <c:pt idx="2">
                  <c:v>2401</c:v>
                </c:pt>
                <c:pt idx="3">
                  <c:v>2313</c:v>
                </c:pt>
                <c:pt idx="4">
                  <c:v>2577</c:v>
                </c:pt>
                <c:pt idx="5">
                  <c:v>3571</c:v>
                </c:pt>
                <c:pt idx="6">
                  <c:v>3408</c:v>
                </c:pt>
                <c:pt idx="7">
                  <c:v>4084</c:v>
                </c:pt>
                <c:pt idx="8">
                  <c:v>4359</c:v>
                </c:pt>
                <c:pt idx="9">
                  <c:v>4952</c:v>
                </c:pt>
                <c:pt idx="10">
                  <c:v>4849</c:v>
                </c:pt>
                <c:pt idx="11">
                  <c:v>5160</c:v>
                </c:pt>
                <c:pt idx="12">
                  <c:v>5479</c:v>
                </c:pt>
                <c:pt idx="13">
                  <c:v>5739</c:v>
                </c:pt>
                <c:pt idx="14">
                  <c:v>5902</c:v>
                </c:pt>
                <c:pt idx="15">
                  <c:v>6213</c:v>
                </c:pt>
                <c:pt idx="16">
                  <c:v>5864</c:v>
                </c:pt>
              </c:numCache>
            </c:numRef>
          </c:yVal>
          <c:smooth val="0"/>
        </c:ser>
        <c:axId val="3386119"/>
        <c:axId val="30475072"/>
      </c:scatterChart>
      <c:valAx>
        <c:axId val="3386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0475072"/>
        <c:crosses val="autoZero"/>
        <c:crossBetween val="midCat"/>
        <c:dispUnits/>
        <c:majorUnit val="1"/>
      </c:valAx>
      <c:valAx>
        <c:axId val="30475072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386119"/>
        <c:crosses val="autoZero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6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WA_Data2!$AK$3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WA_Data2!$AK$4:$AK$20</c:f>
              <c:numCache>
                <c:ptCount val="17"/>
                <c:pt idx="0">
                  <c:v>44.758508212705124</c:v>
                </c:pt>
                <c:pt idx="2">
                  <c:v>45.63425464477794</c:v>
                </c:pt>
                <c:pt idx="3">
                  <c:v>41.46559918807763</c:v>
                </c:pt>
                <c:pt idx="4">
                  <c:v>42.422801038819244</c:v>
                </c:pt>
                <c:pt idx="5">
                  <c:v>52.805381274547116</c:v>
                </c:pt>
                <c:pt idx="6">
                  <c:v>49.56236432302767</c:v>
                </c:pt>
                <c:pt idx="7">
                  <c:v>54.3975169133456</c:v>
                </c:pt>
                <c:pt idx="8">
                  <c:v>52.36430130714503</c:v>
                </c:pt>
                <c:pt idx="9">
                  <c:v>56.75837700914583</c:v>
                </c:pt>
                <c:pt idx="10">
                  <c:v>55.02570314701613</c:v>
                </c:pt>
                <c:pt idx="11">
                  <c:v>55.8356508319666</c:v>
                </c:pt>
                <c:pt idx="12">
                  <c:v>59.09573313158049</c:v>
                </c:pt>
                <c:pt idx="13">
                  <c:v>63.40340155803522</c:v>
                </c:pt>
                <c:pt idx="14">
                  <c:v>69.75830535867715</c:v>
                </c:pt>
                <c:pt idx="15">
                  <c:v>73.53741777946962</c:v>
                </c:pt>
                <c:pt idx="16">
                  <c:v>70.62189836611374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WA_Data2!$AL$4:$AL$20</c:f>
              <c:numCache>
                <c:ptCount val="17"/>
                <c:pt idx="0">
                  <c:v>375.6314494192824</c:v>
                </c:pt>
                <c:pt idx="2">
                  <c:v>308.2820209599152</c:v>
                </c:pt>
                <c:pt idx="3">
                  <c:v>354.0553628273623</c:v>
                </c:pt>
                <c:pt idx="4">
                  <c:v>388.89613328321917</c:v>
                </c:pt>
                <c:pt idx="5">
                  <c:v>660.0247233341182</c:v>
                </c:pt>
                <c:pt idx="6">
                  <c:v>506.82620468690186</c:v>
                </c:pt>
                <c:pt idx="7">
                  <c:v>571.041948579161</c:v>
                </c:pt>
                <c:pt idx="8">
                  <c:v>727.8145127796054</c:v>
                </c:pt>
                <c:pt idx="9">
                  <c:v>788.489831793082</c:v>
                </c:pt>
                <c:pt idx="10">
                  <c:v>753.7986334279742</c:v>
                </c:pt>
                <c:pt idx="11">
                  <c:v>860.5507038661016</c:v>
                </c:pt>
                <c:pt idx="12">
                  <c:v>904.5030827302331</c:v>
                </c:pt>
                <c:pt idx="13">
                  <c:v>889.7213767267618</c:v>
                </c:pt>
                <c:pt idx="14">
                  <c:v>793.4140007735234</c:v>
                </c:pt>
                <c:pt idx="15">
                  <c:v>866.5021363572121</c:v>
                </c:pt>
                <c:pt idx="16">
                  <c:v>737.5866969266337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WA_Data2!$AR$3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WA_Data2!$AR$4:$AR$20</c:f>
              <c:numCache>
                <c:ptCount val="17"/>
                <c:pt idx="0">
                  <c:v>71.30439906891776</c:v>
                </c:pt>
                <c:pt idx="2">
                  <c:v>64.58207126978493</c:v>
                </c:pt>
                <c:pt idx="3">
                  <c:v>59.99333972245454</c:v>
                </c:pt>
                <c:pt idx="4">
                  <c:v>91.22418524045636</c:v>
                </c:pt>
                <c:pt idx="5">
                  <c:v>119.70898722576119</c:v>
                </c:pt>
                <c:pt idx="6">
                  <c:v>137.08589081311334</c:v>
                </c:pt>
                <c:pt idx="7">
                  <c:v>184.57156722740888</c:v>
                </c:pt>
                <c:pt idx="8">
                  <c:v>186.02950461869605</c:v>
                </c:pt>
                <c:pt idx="9">
                  <c:v>214.1065313144117</c:v>
                </c:pt>
                <c:pt idx="10">
                  <c:v>196.46959763228085</c:v>
                </c:pt>
                <c:pt idx="11">
                  <c:v>192.48510075940638</c:v>
                </c:pt>
                <c:pt idx="12">
                  <c:v>185.3989257768124</c:v>
                </c:pt>
                <c:pt idx="13">
                  <c:v>178.86888924877957</c:v>
                </c:pt>
                <c:pt idx="14">
                  <c:v>163.70890081166596</c:v>
                </c:pt>
                <c:pt idx="15">
                  <c:v>148.27599733260112</c:v>
                </c:pt>
                <c:pt idx="16">
                  <c:v>138.34739343494667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WA_Data2!$AQ$3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WA_Data2!$AQ$4:$AQ$20</c:f>
              <c:numCache>
                <c:ptCount val="17"/>
                <c:pt idx="0">
                  <c:v>55.76388853361436</c:v>
                </c:pt>
                <c:pt idx="2">
                  <c:v>54.566916857836475</c:v>
                </c:pt>
                <c:pt idx="3">
                  <c:v>51.94569530087966</c:v>
                </c:pt>
                <c:pt idx="4">
                  <c:v>56.8636549892065</c:v>
                </c:pt>
                <c:pt idx="5">
                  <c:v>76.96294851499871</c:v>
                </c:pt>
                <c:pt idx="6">
                  <c:v>71.80290607935486</c:v>
                </c:pt>
                <c:pt idx="7">
                  <c:v>83.33367341525226</c:v>
                </c:pt>
                <c:pt idx="8">
                  <c:v>86.94623634895221</c:v>
                </c:pt>
                <c:pt idx="9">
                  <c:v>96.3609534986401</c:v>
                </c:pt>
                <c:pt idx="10">
                  <c:v>92.4023153744952</c:v>
                </c:pt>
                <c:pt idx="11">
                  <c:v>96.72166055345784</c:v>
                </c:pt>
                <c:pt idx="12">
                  <c:v>100.88336932409062</c:v>
                </c:pt>
                <c:pt idx="13">
                  <c:v>104.1567792741984</c:v>
                </c:pt>
                <c:pt idx="14">
                  <c:v>105.31565700499901</c:v>
                </c:pt>
                <c:pt idx="15">
                  <c:v>109.23318410248405</c:v>
                </c:pt>
                <c:pt idx="16">
                  <c:v>101.86991399601241</c:v>
                </c:pt>
              </c:numCache>
            </c:numRef>
          </c:yVal>
          <c:smooth val="0"/>
        </c:ser>
        <c:axId val="5840193"/>
        <c:axId val="52561738"/>
      </c:scatterChart>
      <c:valAx>
        <c:axId val="5840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2561738"/>
        <c:crosses val="autoZero"/>
        <c:crossBetween val="midCat"/>
        <c:dispUnits/>
        <c:majorUnit val="1"/>
      </c:valAx>
      <c:valAx>
        <c:axId val="52561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840193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27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WA_Data2!$AK$3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WA_Data2!$AK$4:$AK$20</c:f>
              <c:numCache>
                <c:ptCount val="17"/>
                <c:pt idx="0">
                  <c:v>44.758508212705124</c:v>
                </c:pt>
                <c:pt idx="2">
                  <c:v>45.63425464477794</c:v>
                </c:pt>
                <c:pt idx="3">
                  <c:v>41.46559918807763</c:v>
                </c:pt>
                <c:pt idx="4">
                  <c:v>42.422801038819244</c:v>
                </c:pt>
                <c:pt idx="5">
                  <c:v>52.805381274547116</c:v>
                </c:pt>
                <c:pt idx="6">
                  <c:v>49.56236432302767</c:v>
                </c:pt>
                <c:pt idx="7">
                  <c:v>54.3975169133456</c:v>
                </c:pt>
                <c:pt idx="8">
                  <c:v>52.36430130714503</c:v>
                </c:pt>
                <c:pt idx="9">
                  <c:v>56.75837700914583</c:v>
                </c:pt>
                <c:pt idx="10">
                  <c:v>55.02570314701613</c:v>
                </c:pt>
                <c:pt idx="11">
                  <c:v>55.8356508319666</c:v>
                </c:pt>
                <c:pt idx="12">
                  <c:v>59.09573313158049</c:v>
                </c:pt>
                <c:pt idx="13">
                  <c:v>63.40340155803522</c:v>
                </c:pt>
                <c:pt idx="14">
                  <c:v>69.75830535867715</c:v>
                </c:pt>
                <c:pt idx="15">
                  <c:v>73.53741777946962</c:v>
                </c:pt>
                <c:pt idx="16">
                  <c:v>70.62189836611374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WA_Data2!$AL$4:$AL$20</c:f>
              <c:numCache>
                <c:ptCount val="17"/>
                <c:pt idx="0">
                  <c:v>375.6314494192824</c:v>
                </c:pt>
                <c:pt idx="2">
                  <c:v>308.2820209599152</c:v>
                </c:pt>
                <c:pt idx="3">
                  <c:v>354.0553628273623</c:v>
                </c:pt>
                <c:pt idx="4">
                  <c:v>388.89613328321917</c:v>
                </c:pt>
                <c:pt idx="5">
                  <c:v>660.0247233341182</c:v>
                </c:pt>
                <c:pt idx="6">
                  <c:v>506.82620468690186</c:v>
                </c:pt>
                <c:pt idx="7">
                  <c:v>571.041948579161</c:v>
                </c:pt>
                <c:pt idx="8">
                  <c:v>727.8145127796054</c:v>
                </c:pt>
                <c:pt idx="9">
                  <c:v>788.489831793082</c:v>
                </c:pt>
                <c:pt idx="10">
                  <c:v>753.7986334279742</c:v>
                </c:pt>
                <c:pt idx="11">
                  <c:v>860.5507038661016</c:v>
                </c:pt>
                <c:pt idx="12">
                  <c:v>904.5030827302331</c:v>
                </c:pt>
                <c:pt idx="13">
                  <c:v>889.7213767267618</c:v>
                </c:pt>
                <c:pt idx="14">
                  <c:v>793.4140007735234</c:v>
                </c:pt>
                <c:pt idx="15">
                  <c:v>866.5021363572121</c:v>
                </c:pt>
                <c:pt idx="16">
                  <c:v>737.5866969266337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WA_Data2!$AM$4:$AM$20</c:f>
              <c:numCache>
                <c:ptCount val="17"/>
                <c:pt idx="0">
                  <c:v>137.77006985752953</c:v>
                </c:pt>
                <c:pt idx="2">
                  <c:v>110.13045029393972</c:v>
                </c:pt>
                <c:pt idx="3">
                  <c:v>133.3272730027423</c:v>
                </c:pt>
                <c:pt idx="4">
                  <c:v>142.23708135374508</c:v>
                </c:pt>
                <c:pt idx="5">
                  <c:v>162.0334493398898</c:v>
                </c:pt>
                <c:pt idx="6">
                  <c:v>147.95308936909547</c:v>
                </c:pt>
                <c:pt idx="7">
                  <c:v>168.40468942289007</c:v>
                </c:pt>
                <c:pt idx="8">
                  <c:v>166.46908971675032</c:v>
                </c:pt>
                <c:pt idx="9">
                  <c:v>195.38930397168699</c:v>
                </c:pt>
                <c:pt idx="10">
                  <c:v>149.22140123709357</c:v>
                </c:pt>
                <c:pt idx="11">
                  <c:v>146.48033737729318</c:v>
                </c:pt>
                <c:pt idx="12">
                  <c:v>170.43280657615563</c:v>
                </c:pt>
                <c:pt idx="13">
                  <c:v>187.72464000366293</c:v>
                </c:pt>
                <c:pt idx="14">
                  <c:v>202.2187577667819</c:v>
                </c:pt>
                <c:pt idx="15">
                  <c:v>197.7550930222281</c:v>
                </c:pt>
                <c:pt idx="16">
                  <c:v>233.45205003474635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WA_Data2!$AN$3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WA_Data2!$AN$4:$AN$20</c:f>
              <c:numCache>
                <c:ptCount val="17"/>
                <c:pt idx="0">
                  <c:v>9.623142918477175</c:v>
                </c:pt>
                <c:pt idx="2">
                  <c:v>13.215451505900699</c:v>
                </c:pt>
                <c:pt idx="3">
                  <c:v>5.0003750281271095</c:v>
                </c:pt>
                <c:pt idx="4">
                  <c:v>21.820283427789605</c:v>
                </c:pt>
                <c:pt idx="5">
                  <c:v>18.24030776373827</c:v>
                </c:pt>
                <c:pt idx="6">
                  <c:v>14.520035055513205</c:v>
                </c:pt>
                <c:pt idx="7">
                  <c:v>13.468531737633002</c:v>
                </c:pt>
                <c:pt idx="8">
                  <c:v>28.627775303772506</c:v>
                </c:pt>
                <c:pt idx="9">
                  <c:v>33.288379794807014</c:v>
                </c:pt>
                <c:pt idx="10">
                  <c:v>38.71264330735016</c:v>
                </c:pt>
                <c:pt idx="11">
                  <c:v>41.73127356955531</c:v>
                </c:pt>
                <c:pt idx="12">
                  <c:v>41.87269245053561</c:v>
                </c:pt>
                <c:pt idx="13">
                  <c:v>37.65782288968001</c:v>
                </c:pt>
                <c:pt idx="14">
                  <c:v>32.61111906053356</c:v>
                </c:pt>
                <c:pt idx="15">
                  <c:v>36.638366686880936</c:v>
                </c:pt>
                <c:pt idx="16">
                  <c:v>32.73183534674531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WA_Data2!$AO$3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WA_Data2!$AO$4:$AO$20</c:f>
              <c:numCache>
                <c:ptCount val="17"/>
                <c:pt idx="0">
                  <c:v>100.98035090671941</c:v>
                </c:pt>
                <c:pt idx="2">
                  <c:v>95.02233968913221</c:v>
                </c:pt>
                <c:pt idx="3">
                  <c:v>83.63901401550906</c:v>
                </c:pt>
                <c:pt idx="4">
                  <c:v>137.87514701992717</c:v>
                </c:pt>
                <c:pt idx="5">
                  <c:v>200.5115412548549</c:v>
                </c:pt>
                <c:pt idx="6">
                  <c:v>249.8271946282216</c:v>
                </c:pt>
                <c:pt idx="7">
                  <c:v>353.6993739061732</c:v>
                </c:pt>
                <c:pt idx="8">
                  <c:v>342.5590719763323</c:v>
                </c:pt>
                <c:pt idx="9">
                  <c:v>391.39022291874517</c:v>
                </c:pt>
                <c:pt idx="10">
                  <c:v>359.57321046968065</c:v>
                </c:pt>
                <c:pt idx="11">
                  <c:v>346.64082595281695</c:v>
                </c:pt>
                <c:pt idx="12">
                  <c:v>321.41126944087137</c:v>
                </c:pt>
                <c:pt idx="13">
                  <c:v>304.0203142278357</c:v>
                </c:pt>
                <c:pt idx="14">
                  <c:v>270.22147506000806</c:v>
                </c:pt>
                <c:pt idx="15">
                  <c:v>234.5763925002656</c:v>
                </c:pt>
                <c:pt idx="16">
                  <c:v>207.61208928912774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WA_Data2!$AQ$3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WA_Data2!$AQ$4:$AQ$20</c:f>
              <c:numCache>
                <c:ptCount val="17"/>
                <c:pt idx="0">
                  <c:v>55.76388853361436</c:v>
                </c:pt>
                <c:pt idx="2">
                  <c:v>54.566916857836475</c:v>
                </c:pt>
                <c:pt idx="3">
                  <c:v>51.94569530087966</c:v>
                </c:pt>
                <c:pt idx="4">
                  <c:v>56.8636549892065</c:v>
                </c:pt>
                <c:pt idx="5">
                  <c:v>76.96294851499871</c:v>
                </c:pt>
                <c:pt idx="6">
                  <c:v>71.80290607935486</c:v>
                </c:pt>
                <c:pt idx="7">
                  <c:v>83.33367341525226</c:v>
                </c:pt>
                <c:pt idx="8">
                  <c:v>86.94623634895221</c:v>
                </c:pt>
                <c:pt idx="9">
                  <c:v>96.3609534986401</c:v>
                </c:pt>
                <c:pt idx="10">
                  <c:v>92.4023153744952</c:v>
                </c:pt>
                <c:pt idx="11">
                  <c:v>96.72166055345784</c:v>
                </c:pt>
                <c:pt idx="12">
                  <c:v>100.88336932409062</c:v>
                </c:pt>
                <c:pt idx="13">
                  <c:v>104.1567792741984</c:v>
                </c:pt>
                <c:pt idx="14">
                  <c:v>105.31565700499901</c:v>
                </c:pt>
                <c:pt idx="15">
                  <c:v>109.23318410248405</c:v>
                </c:pt>
                <c:pt idx="16">
                  <c:v>101.86991399601241</c:v>
                </c:pt>
              </c:numCache>
            </c:numRef>
          </c:yVal>
          <c:smooth val="0"/>
        </c:ser>
        <c:axId val="3293595"/>
        <c:axId val="29642356"/>
      </c:scatterChart>
      <c:valAx>
        <c:axId val="3293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9642356"/>
        <c:crosses val="autoZero"/>
        <c:crossBetween val="midCat"/>
        <c:dispUnits/>
        <c:majorUnit val="1"/>
      </c:valAx>
      <c:valAx>
        <c:axId val="29642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293595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7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WA_Data2!$K$24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WA_Data2!$K$25:$K$41</c:f>
              <c:numCache>
                <c:ptCount val="17"/>
                <c:pt idx="0">
                  <c:v>1369</c:v>
                </c:pt>
                <c:pt idx="2">
                  <c:v>1005</c:v>
                </c:pt>
                <c:pt idx="3">
                  <c:v>975</c:v>
                </c:pt>
                <c:pt idx="4">
                  <c:v>1154</c:v>
                </c:pt>
                <c:pt idx="5">
                  <c:v>1458</c:v>
                </c:pt>
                <c:pt idx="6">
                  <c:v>1706</c:v>
                </c:pt>
                <c:pt idx="7">
                  <c:v>1894</c:v>
                </c:pt>
                <c:pt idx="8">
                  <c:v>1919</c:v>
                </c:pt>
                <c:pt idx="9">
                  <c:v>2287</c:v>
                </c:pt>
                <c:pt idx="10">
                  <c:v>2240</c:v>
                </c:pt>
                <c:pt idx="11">
                  <c:v>2237</c:v>
                </c:pt>
                <c:pt idx="12">
                  <c:v>2400</c:v>
                </c:pt>
                <c:pt idx="13">
                  <c:v>2608</c:v>
                </c:pt>
                <c:pt idx="14">
                  <c:v>2904</c:v>
                </c:pt>
                <c:pt idx="15">
                  <c:v>3067</c:v>
                </c:pt>
                <c:pt idx="16">
                  <c:v>2986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WA_Data2!$L$24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WA_Data2!$L$25:$L$41</c:f>
              <c:numCache>
                <c:ptCount val="17"/>
                <c:pt idx="0">
                  <c:v>354</c:v>
                </c:pt>
                <c:pt idx="2">
                  <c:v>175</c:v>
                </c:pt>
                <c:pt idx="3">
                  <c:v>251</c:v>
                </c:pt>
                <c:pt idx="4">
                  <c:v>297</c:v>
                </c:pt>
                <c:pt idx="5">
                  <c:v>425</c:v>
                </c:pt>
                <c:pt idx="6">
                  <c:v>559</c:v>
                </c:pt>
                <c:pt idx="7">
                  <c:v>639</c:v>
                </c:pt>
                <c:pt idx="8">
                  <c:v>860</c:v>
                </c:pt>
                <c:pt idx="9">
                  <c:v>991</c:v>
                </c:pt>
                <c:pt idx="10">
                  <c:v>938</c:v>
                </c:pt>
                <c:pt idx="11">
                  <c:v>1079</c:v>
                </c:pt>
                <c:pt idx="12">
                  <c:v>1206</c:v>
                </c:pt>
                <c:pt idx="13">
                  <c:v>1203</c:v>
                </c:pt>
                <c:pt idx="14">
                  <c:v>1118</c:v>
                </c:pt>
                <c:pt idx="15">
                  <c:v>1305</c:v>
                </c:pt>
                <c:pt idx="16">
                  <c:v>1119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WA_Data2!$M$24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WA_Data2!$M$25:$M$41</c:f>
              <c:numCache>
                <c:ptCount val="17"/>
                <c:pt idx="0">
                  <c:v>255</c:v>
                </c:pt>
                <c:pt idx="2">
                  <c:v>174</c:v>
                </c:pt>
                <c:pt idx="3">
                  <c:v>165</c:v>
                </c:pt>
                <c:pt idx="4">
                  <c:v>281</c:v>
                </c:pt>
                <c:pt idx="5">
                  <c:v>410</c:v>
                </c:pt>
                <c:pt idx="6">
                  <c:v>638</c:v>
                </c:pt>
                <c:pt idx="7">
                  <c:v>859</c:v>
                </c:pt>
                <c:pt idx="8">
                  <c:v>926</c:v>
                </c:pt>
                <c:pt idx="9">
                  <c:v>1136</c:v>
                </c:pt>
                <c:pt idx="10">
                  <c:v>1101</c:v>
                </c:pt>
                <c:pt idx="11">
                  <c:v>1114</c:v>
                </c:pt>
                <c:pt idx="12">
                  <c:v>1132</c:v>
                </c:pt>
                <c:pt idx="13">
                  <c:v>1163</c:v>
                </c:pt>
                <c:pt idx="14">
                  <c:v>1110</c:v>
                </c:pt>
                <c:pt idx="15">
                  <c:v>1066</c:v>
                </c:pt>
                <c:pt idx="16">
                  <c:v>1036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WA_Data2!$N$24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WA_Data2!$N$25:$N$41</c:f>
              <c:numCache>
                <c:ptCount val="17"/>
                <c:pt idx="0">
                  <c:v>1978</c:v>
                </c:pt>
                <c:pt idx="2">
                  <c:v>1354</c:v>
                </c:pt>
                <c:pt idx="3">
                  <c:v>1391</c:v>
                </c:pt>
                <c:pt idx="4">
                  <c:v>1732</c:v>
                </c:pt>
                <c:pt idx="5">
                  <c:v>2293</c:v>
                </c:pt>
                <c:pt idx="6">
                  <c:v>2903</c:v>
                </c:pt>
                <c:pt idx="7">
                  <c:v>3392</c:v>
                </c:pt>
                <c:pt idx="8">
                  <c:v>3705</c:v>
                </c:pt>
                <c:pt idx="9">
                  <c:v>4414</c:v>
                </c:pt>
                <c:pt idx="10">
                  <c:v>4279</c:v>
                </c:pt>
                <c:pt idx="11">
                  <c:v>4430</c:v>
                </c:pt>
                <c:pt idx="12">
                  <c:v>4738</c:v>
                </c:pt>
                <c:pt idx="13">
                  <c:v>4974</c:v>
                </c:pt>
                <c:pt idx="14">
                  <c:v>5132</c:v>
                </c:pt>
                <c:pt idx="15">
                  <c:v>5438</c:v>
                </c:pt>
                <c:pt idx="16">
                  <c:v>5141</c:v>
                </c:pt>
              </c:numCache>
            </c:numRef>
          </c:yVal>
          <c:smooth val="0"/>
        </c:ser>
        <c:axId val="65454613"/>
        <c:axId val="52220606"/>
      </c:scatterChart>
      <c:valAx>
        <c:axId val="65454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2220606"/>
        <c:crosses val="autoZero"/>
        <c:crossBetween val="midCat"/>
        <c:dispUnits/>
        <c:majorUnit val="1"/>
      </c:valAx>
      <c:valAx>
        <c:axId val="52220606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5454613"/>
        <c:crosses val="autoZero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WASHINGTON</a:t>
            </a:r>
          </a:p>
        </c:rich>
      </c:tx>
      <c:layout>
        <c:manualLayout>
          <c:xMode val="factor"/>
          <c:yMode val="factor"/>
          <c:x val="0.041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WA_Data2!$B$24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WA_Data2!$B$25:$B$41</c:f>
              <c:numCache>
                <c:ptCount val="17"/>
                <c:pt idx="0">
                  <c:v>1369</c:v>
                </c:pt>
                <c:pt idx="2">
                  <c:v>1005</c:v>
                </c:pt>
                <c:pt idx="3">
                  <c:v>975</c:v>
                </c:pt>
                <c:pt idx="4">
                  <c:v>1154</c:v>
                </c:pt>
                <c:pt idx="5">
                  <c:v>1458</c:v>
                </c:pt>
                <c:pt idx="6">
                  <c:v>1706</c:v>
                </c:pt>
                <c:pt idx="7">
                  <c:v>1894</c:v>
                </c:pt>
                <c:pt idx="8">
                  <c:v>1919</c:v>
                </c:pt>
                <c:pt idx="9">
                  <c:v>2287</c:v>
                </c:pt>
                <c:pt idx="10">
                  <c:v>2240</c:v>
                </c:pt>
                <c:pt idx="11">
                  <c:v>2237</c:v>
                </c:pt>
                <c:pt idx="12">
                  <c:v>2400</c:v>
                </c:pt>
                <c:pt idx="13">
                  <c:v>2608</c:v>
                </c:pt>
                <c:pt idx="14">
                  <c:v>2904</c:v>
                </c:pt>
                <c:pt idx="15">
                  <c:v>3067</c:v>
                </c:pt>
                <c:pt idx="16">
                  <c:v>2986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WA_Data2!$C$24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WA_Data2!$C$25:$C$41</c:f>
              <c:numCache>
                <c:ptCount val="17"/>
                <c:pt idx="0">
                  <c:v>354</c:v>
                </c:pt>
                <c:pt idx="2">
                  <c:v>175</c:v>
                </c:pt>
                <c:pt idx="3">
                  <c:v>251</c:v>
                </c:pt>
                <c:pt idx="4">
                  <c:v>297</c:v>
                </c:pt>
                <c:pt idx="5">
                  <c:v>425</c:v>
                </c:pt>
                <c:pt idx="6">
                  <c:v>559</c:v>
                </c:pt>
                <c:pt idx="7">
                  <c:v>639</c:v>
                </c:pt>
                <c:pt idx="8">
                  <c:v>860</c:v>
                </c:pt>
                <c:pt idx="9">
                  <c:v>991</c:v>
                </c:pt>
                <c:pt idx="10">
                  <c:v>938</c:v>
                </c:pt>
                <c:pt idx="11">
                  <c:v>1079</c:v>
                </c:pt>
                <c:pt idx="12">
                  <c:v>1206</c:v>
                </c:pt>
                <c:pt idx="13">
                  <c:v>1203</c:v>
                </c:pt>
                <c:pt idx="14">
                  <c:v>1118</c:v>
                </c:pt>
                <c:pt idx="15">
                  <c:v>1305</c:v>
                </c:pt>
                <c:pt idx="16">
                  <c:v>1119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WA_Data2!$D$25:$D$41</c:f>
              <c:numCache>
                <c:ptCount val="17"/>
                <c:pt idx="0">
                  <c:v>54</c:v>
                </c:pt>
                <c:pt idx="2">
                  <c:v>38</c:v>
                </c:pt>
                <c:pt idx="3">
                  <c:v>37</c:v>
                </c:pt>
                <c:pt idx="4">
                  <c:v>55</c:v>
                </c:pt>
                <c:pt idx="5">
                  <c:v>60</c:v>
                </c:pt>
                <c:pt idx="6">
                  <c:v>85</c:v>
                </c:pt>
                <c:pt idx="7">
                  <c:v>88</c:v>
                </c:pt>
                <c:pt idx="8">
                  <c:v>106</c:v>
                </c:pt>
                <c:pt idx="9">
                  <c:v>140</c:v>
                </c:pt>
                <c:pt idx="10">
                  <c:v>103</c:v>
                </c:pt>
                <c:pt idx="11">
                  <c:v>101</c:v>
                </c:pt>
                <c:pt idx="12">
                  <c:v>121</c:v>
                </c:pt>
                <c:pt idx="13">
                  <c:v>141</c:v>
                </c:pt>
                <c:pt idx="14">
                  <c:v>152</c:v>
                </c:pt>
                <c:pt idx="15">
                  <c:v>150</c:v>
                </c:pt>
                <c:pt idx="16">
                  <c:v>189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WA_Data2!$E$24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WA_Data2!$E$25:$E$41</c:f>
              <c:numCache>
                <c:ptCount val="17"/>
                <c:pt idx="0">
                  <c:v>10</c:v>
                </c:pt>
                <c:pt idx="2">
                  <c:v>13</c:v>
                </c:pt>
                <c:pt idx="3">
                  <c:v>6</c:v>
                </c:pt>
                <c:pt idx="4">
                  <c:v>20</c:v>
                </c:pt>
                <c:pt idx="5">
                  <c:v>25</c:v>
                </c:pt>
                <c:pt idx="6">
                  <c:v>24</c:v>
                </c:pt>
                <c:pt idx="7">
                  <c:v>26</c:v>
                </c:pt>
                <c:pt idx="8">
                  <c:v>59</c:v>
                </c:pt>
                <c:pt idx="9">
                  <c:v>75</c:v>
                </c:pt>
                <c:pt idx="10">
                  <c:v>93</c:v>
                </c:pt>
                <c:pt idx="11">
                  <c:v>99</c:v>
                </c:pt>
                <c:pt idx="12">
                  <c:v>108</c:v>
                </c:pt>
                <c:pt idx="13">
                  <c:v>106</c:v>
                </c:pt>
                <c:pt idx="14">
                  <c:v>96</c:v>
                </c:pt>
                <c:pt idx="15">
                  <c:v>114</c:v>
                </c:pt>
                <c:pt idx="16">
                  <c:v>101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WA_Data2!$F$24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WA_Data2!$F$25:$F$41</c:f>
              <c:numCache>
                <c:ptCount val="17"/>
                <c:pt idx="0">
                  <c:v>130</c:v>
                </c:pt>
                <c:pt idx="2">
                  <c:v>113</c:v>
                </c:pt>
                <c:pt idx="3">
                  <c:v>111</c:v>
                </c:pt>
                <c:pt idx="4">
                  <c:v>193</c:v>
                </c:pt>
                <c:pt idx="5">
                  <c:v>305</c:v>
                </c:pt>
                <c:pt idx="6">
                  <c:v>486</c:v>
                </c:pt>
                <c:pt idx="7">
                  <c:v>724</c:v>
                </c:pt>
                <c:pt idx="8">
                  <c:v>750</c:v>
                </c:pt>
                <c:pt idx="9">
                  <c:v>917</c:v>
                </c:pt>
                <c:pt idx="10">
                  <c:v>898</c:v>
                </c:pt>
                <c:pt idx="11">
                  <c:v>906</c:v>
                </c:pt>
                <c:pt idx="12">
                  <c:v>894</c:v>
                </c:pt>
                <c:pt idx="13">
                  <c:v>906</c:v>
                </c:pt>
                <c:pt idx="14">
                  <c:v>851</c:v>
                </c:pt>
                <c:pt idx="15">
                  <c:v>783</c:v>
                </c:pt>
                <c:pt idx="16">
                  <c:v>733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WA_Data2!$G$24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WA_Data2!$G$25:$G$41</c:f>
              <c:numCache>
                <c:ptCount val="17"/>
                <c:pt idx="0">
                  <c:v>61</c:v>
                </c:pt>
                <c:pt idx="2">
                  <c:v>10</c:v>
                </c:pt>
                <c:pt idx="3">
                  <c:v>11</c:v>
                </c:pt>
                <c:pt idx="4">
                  <c:v>13</c:v>
                </c:pt>
                <c:pt idx="5">
                  <c:v>20</c:v>
                </c:pt>
                <c:pt idx="6">
                  <c:v>43</c:v>
                </c:pt>
                <c:pt idx="7">
                  <c:v>21</c:v>
                </c:pt>
                <c:pt idx="8">
                  <c:v>11</c:v>
                </c:pt>
                <c:pt idx="9">
                  <c:v>4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19</c:v>
                </c:pt>
                <c:pt idx="16">
                  <c:v>13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WA_Data2!$N$3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WA_Data2!$H$25:$H$41</c:f>
              <c:numCache>
                <c:ptCount val="17"/>
                <c:pt idx="0">
                  <c:v>1978</c:v>
                </c:pt>
                <c:pt idx="2">
                  <c:v>1354</c:v>
                </c:pt>
                <c:pt idx="3">
                  <c:v>1391</c:v>
                </c:pt>
                <c:pt idx="4">
                  <c:v>1732</c:v>
                </c:pt>
                <c:pt idx="5">
                  <c:v>2293</c:v>
                </c:pt>
                <c:pt idx="6">
                  <c:v>2903</c:v>
                </c:pt>
                <c:pt idx="7">
                  <c:v>3392</c:v>
                </c:pt>
                <c:pt idx="8">
                  <c:v>3705</c:v>
                </c:pt>
                <c:pt idx="9">
                  <c:v>4414</c:v>
                </c:pt>
                <c:pt idx="10">
                  <c:v>4279</c:v>
                </c:pt>
                <c:pt idx="11">
                  <c:v>4430</c:v>
                </c:pt>
                <c:pt idx="12">
                  <c:v>4738</c:v>
                </c:pt>
                <c:pt idx="13">
                  <c:v>4974</c:v>
                </c:pt>
                <c:pt idx="14">
                  <c:v>5132</c:v>
                </c:pt>
                <c:pt idx="15">
                  <c:v>5438</c:v>
                </c:pt>
                <c:pt idx="16">
                  <c:v>5141</c:v>
                </c:pt>
              </c:numCache>
            </c:numRef>
          </c:yVal>
          <c:smooth val="0"/>
        </c:ser>
        <c:axId val="223407"/>
        <c:axId val="2010664"/>
      </c:scatterChart>
      <c:valAx>
        <c:axId val="223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010664"/>
        <c:crosses val="autoZero"/>
        <c:crossBetween val="midCat"/>
        <c:dispUnits/>
        <c:majorUnit val="1"/>
      </c:valAx>
      <c:valAx>
        <c:axId val="2010664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23407"/>
        <c:crosses val="autoZero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WA_Data2!$AK$24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WA_Data2!$AK$25:$AK$41</c:f>
              <c:numCache>
                <c:ptCount val="17"/>
                <c:pt idx="0">
                  <c:v>35.603949879833415</c:v>
                </c:pt>
                <c:pt idx="2">
                  <c:v>25.75094099831658</c:v>
                </c:pt>
                <c:pt idx="3">
                  <c:v>24.78783519826836</c:v>
                </c:pt>
                <c:pt idx="4">
                  <c:v>28.95086481300852</c:v>
                </c:pt>
                <c:pt idx="5">
                  <c:v>35.892888530671186</c:v>
                </c:pt>
                <c:pt idx="6">
                  <c:v>41.245557821992776</c:v>
                </c:pt>
                <c:pt idx="7">
                  <c:v>44.56267172745527</c:v>
                </c:pt>
                <c:pt idx="8">
                  <c:v>44.30647892787095</c:v>
                </c:pt>
                <c:pt idx="9">
                  <c:v>51.75694107652175</c:v>
                </c:pt>
                <c:pt idx="10">
                  <c:v>49.861478579820435</c:v>
                </c:pt>
                <c:pt idx="11">
                  <c:v>49.233090623220065</c:v>
                </c:pt>
                <c:pt idx="12">
                  <c:v>52.16247131879117</c:v>
                </c:pt>
                <c:pt idx="13">
                  <c:v>56.16714377152033</c:v>
                </c:pt>
                <c:pt idx="14">
                  <c:v>61.837032589010505</c:v>
                </c:pt>
                <c:pt idx="15">
                  <c:v>64.71714787076996</c:v>
                </c:pt>
                <c:pt idx="16">
                  <c:v>62.611932458793234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WA_Data2!$AL$25:$AL$41</c:f>
              <c:numCache>
                <c:ptCount val="17"/>
                <c:pt idx="0">
                  <c:v>305.6862829756919</c:v>
                </c:pt>
                <c:pt idx="2">
                  <c:v>142.7231578518126</c:v>
                </c:pt>
                <c:pt idx="3">
                  <c:v>199.25537235351555</c:v>
                </c:pt>
                <c:pt idx="4">
                  <c:v>227.8148946451994</c:v>
                </c:pt>
                <c:pt idx="5">
                  <c:v>312.7207440546268</c:v>
                </c:pt>
                <c:pt idx="6">
                  <c:v>396.24594184612334</c:v>
                </c:pt>
                <c:pt idx="7">
                  <c:v>432.34100135317993</c:v>
                </c:pt>
                <c:pt idx="8">
                  <c:v>566.9569574188955</c:v>
                </c:pt>
                <c:pt idx="9">
                  <c:v>631.1740091332344</c:v>
                </c:pt>
                <c:pt idx="10">
                  <c:v>585.3171507909269</c:v>
                </c:pt>
                <c:pt idx="11">
                  <c:v>655.2817286319855</c:v>
                </c:pt>
                <c:pt idx="12">
                  <c:v>710.1762485499096</c:v>
                </c:pt>
                <c:pt idx="13">
                  <c:v>686.9928216959529</c:v>
                </c:pt>
                <c:pt idx="14">
                  <c:v>617.7136858389966</c:v>
                </c:pt>
                <c:pt idx="15">
                  <c:v>709.4010589373661</c:v>
                </c:pt>
                <c:pt idx="16">
                  <c:v>593.3569474197723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WA_Data2!$AR$24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WA_Data2!$AR$25:$AR$41</c:f>
              <c:numCache>
                <c:ptCount val="17"/>
                <c:pt idx="0">
                  <c:v>57.16137776599193</c:v>
                </c:pt>
                <c:pt idx="2">
                  <c:v>43.76636234811871</c:v>
                </c:pt>
                <c:pt idx="3">
                  <c:v>39.14819625956779</c:v>
                </c:pt>
                <c:pt idx="4">
                  <c:v>64.5068117267607</c:v>
                </c:pt>
                <c:pt idx="5">
                  <c:v>88.25426279403943</c:v>
                </c:pt>
                <c:pt idx="6">
                  <c:v>126.85241840404734</c:v>
                </c:pt>
                <c:pt idx="7">
                  <c:v>166.67130747475068</c:v>
                </c:pt>
                <c:pt idx="8">
                  <c:v>172.45896324833524</c:v>
                </c:pt>
                <c:pt idx="9">
                  <c:v>200.96898295846938</c:v>
                </c:pt>
                <c:pt idx="10">
                  <c:v>183.86461916998738</c:v>
                </c:pt>
                <c:pt idx="11">
                  <c:v>176.5244788058901</c:v>
                </c:pt>
                <c:pt idx="12">
                  <c:v>170.10048500601334</c:v>
                </c:pt>
                <c:pt idx="13">
                  <c:v>166.72257825694655</c:v>
                </c:pt>
                <c:pt idx="14">
                  <c:v>151.18998486724445</c:v>
                </c:pt>
                <c:pt idx="15">
                  <c:v>136.90032557957085</c:v>
                </c:pt>
                <c:pt idx="16">
                  <c:v>128.0808900307244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WA_Data2!$AQ$24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WA_Data2!$AQ$25:$AQ$41</c:f>
              <c:numCache>
                <c:ptCount val="17"/>
                <c:pt idx="0">
                  <c:v>45.99706902397382</c:v>
                </c:pt>
                <c:pt idx="2">
                  <c:v>30.772013921495454</c:v>
                </c:pt>
                <c:pt idx="3">
                  <c:v>31.23928325271233</c:v>
                </c:pt>
                <c:pt idx="4">
                  <c:v>38.21802500632738</c:v>
                </c:pt>
                <c:pt idx="5">
                  <c:v>49.41922177118232</c:v>
                </c:pt>
                <c:pt idx="6">
                  <c:v>61.16309752006078</c:v>
                </c:pt>
                <c:pt idx="7">
                  <c:v>69.21347214116936</c:v>
                </c:pt>
                <c:pt idx="8">
                  <c:v>73.90130894078182</c:v>
                </c:pt>
                <c:pt idx="9">
                  <c:v>85.89201307411095</c:v>
                </c:pt>
                <c:pt idx="10">
                  <c:v>81.54042224942566</c:v>
                </c:pt>
                <c:pt idx="11">
                  <c:v>83.03816981624384</c:v>
                </c:pt>
                <c:pt idx="12">
                  <c:v>87.23953346551222</c:v>
                </c:pt>
                <c:pt idx="13">
                  <c:v>90.27283849274487</c:v>
                </c:pt>
                <c:pt idx="14">
                  <c:v>91.57572886303879</c:v>
                </c:pt>
                <c:pt idx="15">
                  <c:v>95.60760585052442</c:v>
                </c:pt>
                <c:pt idx="16">
                  <c:v>89.30989560939628</c:v>
                </c:pt>
              </c:numCache>
            </c:numRef>
          </c:yVal>
          <c:smooth val="0"/>
        </c:ser>
        <c:axId val="18095977"/>
        <c:axId val="28646066"/>
      </c:scatterChart>
      <c:valAx>
        <c:axId val="18095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8646066"/>
        <c:crosses val="autoZero"/>
        <c:crossBetween val="midCat"/>
        <c:dispUnits/>
        <c:majorUnit val="1"/>
      </c:valAx>
      <c:valAx>
        <c:axId val="286460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80959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WA_Data2!$AK$24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WA_Data2!$AK$25:$AK$41</c:f>
              <c:numCache>
                <c:ptCount val="17"/>
                <c:pt idx="0">
                  <c:v>35.603949879833415</c:v>
                </c:pt>
                <c:pt idx="2">
                  <c:v>25.75094099831658</c:v>
                </c:pt>
                <c:pt idx="3">
                  <c:v>24.78783519826836</c:v>
                </c:pt>
                <c:pt idx="4">
                  <c:v>28.95086481300852</c:v>
                </c:pt>
                <c:pt idx="5">
                  <c:v>35.892888530671186</c:v>
                </c:pt>
                <c:pt idx="6">
                  <c:v>41.245557821992776</c:v>
                </c:pt>
                <c:pt idx="7">
                  <c:v>44.56267172745527</c:v>
                </c:pt>
                <c:pt idx="8">
                  <c:v>44.30647892787095</c:v>
                </c:pt>
                <c:pt idx="9">
                  <c:v>51.75694107652175</c:v>
                </c:pt>
                <c:pt idx="10">
                  <c:v>49.861478579820435</c:v>
                </c:pt>
                <c:pt idx="11">
                  <c:v>49.233090623220065</c:v>
                </c:pt>
                <c:pt idx="12">
                  <c:v>52.16247131879117</c:v>
                </c:pt>
                <c:pt idx="13">
                  <c:v>56.16714377152033</c:v>
                </c:pt>
                <c:pt idx="14">
                  <c:v>61.837032589010505</c:v>
                </c:pt>
                <c:pt idx="15">
                  <c:v>64.71714787076996</c:v>
                </c:pt>
                <c:pt idx="16">
                  <c:v>62.611932458793234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WA_Data2!$AL$25:$AL$41</c:f>
              <c:numCache>
                <c:ptCount val="17"/>
                <c:pt idx="0">
                  <c:v>305.6862829756919</c:v>
                </c:pt>
                <c:pt idx="2">
                  <c:v>142.7231578518126</c:v>
                </c:pt>
                <c:pt idx="3">
                  <c:v>199.25537235351555</c:v>
                </c:pt>
                <c:pt idx="4">
                  <c:v>227.8148946451994</c:v>
                </c:pt>
                <c:pt idx="5">
                  <c:v>312.7207440546268</c:v>
                </c:pt>
                <c:pt idx="6">
                  <c:v>396.24594184612334</c:v>
                </c:pt>
                <c:pt idx="7">
                  <c:v>432.34100135317993</c:v>
                </c:pt>
                <c:pt idx="8">
                  <c:v>566.9569574188955</c:v>
                </c:pt>
                <c:pt idx="9">
                  <c:v>631.1740091332344</c:v>
                </c:pt>
                <c:pt idx="10">
                  <c:v>585.3171507909269</c:v>
                </c:pt>
                <c:pt idx="11">
                  <c:v>655.2817286319855</c:v>
                </c:pt>
                <c:pt idx="12">
                  <c:v>710.1762485499096</c:v>
                </c:pt>
                <c:pt idx="13">
                  <c:v>686.9928216959529</c:v>
                </c:pt>
                <c:pt idx="14">
                  <c:v>617.7136858389966</c:v>
                </c:pt>
                <c:pt idx="15">
                  <c:v>709.4010589373661</c:v>
                </c:pt>
                <c:pt idx="16">
                  <c:v>593.3569474197723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WA_Data2!$AM$25:$AM$41</c:f>
              <c:numCache>
                <c:ptCount val="17"/>
                <c:pt idx="0">
                  <c:v>87.52451496831289</c:v>
                </c:pt>
                <c:pt idx="2">
                  <c:v>58.943057903798724</c:v>
                </c:pt>
                <c:pt idx="3">
                  <c:v>56.058057967062105</c:v>
                </c:pt>
                <c:pt idx="4">
                  <c:v>80.64989148923691</c:v>
                </c:pt>
                <c:pt idx="5">
                  <c:v>84.53919095994252</c:v>
                </c:pt>
                <c:pt idx="6">
                  <c:v>115.37626235204692</c:v>
                </c:pt>
                <c:pt idx="7">
                  <c:v>113.9970205324179</c:v>
                </c:pt>
                <c:pt idx="8">
                  <c:v>133.6797235604207</c:v>
                </c:pt>
                <c:pt idx="9">
                  <c:v>172.0408965788439</c:v>
                </c:pt>
                <c:pt idx="10">
                  <c:v>123.95003489855351</c:v>
                </c:pt>
                <c:pt idx="11">
                  <c:v>119.31059737989203</c:v>
                </c:pt>
                <c:pt idx="12">
                  <c:v>140.28822854227778</c:v>
                </c:pt>
                <c:pt idx="13">
                  <c:v>161.39740390558825</c:v>
                </c:pt>
                <c:pt idx="14">
                  <c:v>171.7164870421835</c:v>
                </c:pt>
                <c:pt idx="15">
                  <c:v>165.7165583985152</c:v>
                </c:pt>
                <c:pt idx="16">
                  <c:v>205.22063933287004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WA_Data2!$AN$24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WA_Data2!$AN$25:$AN$41</c:f>
              <c:numCache>
                <c:ptCount val="17"/>
                <c:pt idx="0">
                  <c:v>7.402417629597827</c:v>
                </c:pt>
                <c:pt idx="2">
                  <c:v>8.590043478835454</c:v>
                </c:pt>
                <c:pt idx="3">
                  <c:v>3.7502812710953317</c:v>
                </c:pt>
                <c:pt idx="4">
                  <c:v>11.794747798805192</c:v>
                </c:pt>
                <c:pt idx="5">
                  <c:v>13.818414972528991</c:v>
                </c:pt>
                <c:pt idx="6">
                  <c:v>12.445744333297034</c:v>
                </c:pt>
                <c:pt idx="7">
                  <c:v>12.506493756373501</c:v>
                </c:pt>
                <c:pt idx="8">
                  <c:v>26.810138776548854</c:v>
                </c:pt>
                <c:pt idx="9">
                  <c:v>32.00805749500674</c:v>
                </c:pt>
                <c:pt idx="10">
                  <c:v>37.50287320399546</c:v>
                </c:pt>
                <c:pt idx="11">
                  <c:v>37.90271636133923</c:v>
                </c:pt>
                <c:pt idx="12">
                  <c:v>39.32391986658996</c:v>
                </c:pt>
                <c:pt idx="13">
                  <c:v>36.96045579913038</c:v>
                </c:pt>
                <c:pt idx="14">
                  <c:v>31.94558601848185</c:v>
                </c:pt>
                <c:pt idx="15">
                  <c:v>36.006670709520925</c:v>
                </c:pt>
                <c:pt idx="16">
                  <c:v>30.610327500197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WA_Data2!$AO$24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WA_Data2!$AO$25:$AO$41</c:f>
              <c:numCache>
                <c:ptCount val="17"/>
                <c:pt idx="0">
                  <c:v>91.16281679078836</c:v>
                </c:pt>
                <c:pt idx="2">
                  <c:v>71.10943301239695</c:v>
                </c:pt>
                <c:pt idx="3">
                  <c:v>66.31378968372505</c:v>
                </c:pt>
                <c:pt idx="4">
                  <c:v>108.61185050957528</c:v>
                </c:pt>
                <c:pt idx="5">
                  <c:v>160.51448840611744</c:v>
                </c:pt>
                <c:pt idx="6">
                  <c:v>239.95260195516934</c:v>
                </c:pt>
                <c:pt idx="7">
                  <c:v>332.56928143905117</c:v>
                </c:pt>
                <c:pt idx="8">
                  <c:v>324.393060583648</c:v>
                </c:pt>
                <c:pt idx="9">
                  <c:v>370.38682602320876</c:v>
                </c:pt>
                <c:pt idx="10">
                  <c:v>340.2494657552932</c:v>
                </c:pt>
                <c:pt idx="11">
                  <c:v>322.7714165603825</c:v>
                </c:pt>
                <c:pt idx="12">
                  <c:v>298.6919697298742</c:v>
                </c:pt>
                <c:pt idx="13">
                  <c:v>285.43254372064155</c:v>
                </c:pt>
                <c:pt idx="14">
                  <c:v>251.87127631551687</c:v>
                </c:pt>
                <c:pt idx="15">
                  <c:v>218.91932696985455</c:v>
                </c:pt>
                <c:pt idx="16">
                  <c:v>194.60314763290359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WA_Data2!$AQ$24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WA_Data2!$AQ$25:$AQ$41</c:f>
              <c:numCache>
                <c:ptCount val="17"/>
                <c:pt idx="0">
                  <c:v>45.99706902397382</c:v>
                </c:pt>
                <c:pt idx="2">
                  <c:v>30.772013921495454</c:v>
                </c:pt>
                <c:pt idx="3">
                  <c:v>31.23928325271233</c:v>
                </c:pt>
                <c:pt idx="4">
                  <c:v>38.21802500632738</c:v>
                </c:pt>
                <c:pt idx="5">
                  <c:v>49.41922177118232</c:v>
                </c:pt>
                <c:pt idx="6">
                  <c:v>61.16309752006078</c:v>
                </c:pt>
                <c:pt idx="7">
                  <c:v>69.21347214116936</c:v>
                </c:pt>
                <c:pt idx="8">
                  <c:v>73.90130894078182</c:v>
                </c:pt>
                <c:pt idx="9">
                  <c:v>85.89201307411095</c:v>
                </c:pt>
                <c:pt idx="10">
                  <c:v>81.54042224942566</c:v>
                </c:pt>
                <c:pt idx="11">
                  <c:v>83.03816981624384</c:v>
                </c:pt>
                <c:pt idx="12">
                  <c:v>87.23953346551222</c:v>
                </c:pt>
                <c:pt idx="13">
                  <c:v>90.27283849274487</c:v>
                </c:pt>
                <c:pt idx="14">
                  <c:v>91.57572886303879</c:v>
                </c:pt>
                <c:pt idx="15">
                  <c:v>95.60760585052442</c:v>
                </c:pt>
                <c:pt idx="16">
                  <c:v>89.30989560939628</c:v>
                </c:pt>
              </c:numCache>
            </c:numRef>
          </c:yVal>
          <c:smooth val="0"/>
        </c:ser>
        <c:axId val="56488003"/>
        <c:axId val="38629980"/>
      </c:scatterChart>
      <c:valAx>
        <c:axId val="56488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8629980"/>
        <c:crosses val="autoZero"/>
        <c:crossBetween val="midCat"/>
        <c:dispUnits/>
        <c:majorUnit val="1"/>
      </c:valAx>
      <c:valAx>
        <c:axId val="386299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64880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WASHINGTON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WA_Data2!$K$68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WA_Data2!$K$69:$K$85</c:f>
              <c:numCache>
                <c:ptCount val="17"/>
                <c:pt idx="0">
                  <c:v>330</c:v>
                </c:pt>
                <c:pt idx="2">
                  <c:v>588</c:v>
                </c:pt>
                <c:pt idx="3">
                  <c:v>321</c:v>
                </c:pt>
                <c:pt idx="4">
                  <c:v>293</c:v>
                </c:pt>
                <c:pt idx="5">
                  <c:v>171</c:v>
                </c:pt>
                <c:pt idx="6">
                  <c:v>300</c:v>
                </c:pt>
                <c:pt idx="7">
                  <c:v>345</c:v>
                </c:pt>
                <c:pt idx="8">
                  <c:v>220</c:v>
                </c:pt>
                <c:pt idx="9">
                  <c:v>57</c:v>
                </c:pt>
                <c:pt idx="10">
                  <c:v>39</c:v>
                </c:pt>
                <c:pt idx="11">
                  <c:v>37</c:v>
                </c:pt>
                <c:pt idx="12">
                  <c:v>41</c:v>
                </c:pt>
                <c:pt idx="13">
                  <c:v>30</c:v>
                </c:pt>
                <c:pt idx="14">
                  <c:v>34</c:v>
                </c:pt>
                <c:pt idx="15">
                  <c:v>42</c:v>
                </c:pt>
                <c:pt idx="16">
                  <c:v>24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WA_Data2!$L$68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WA_Data2!$L$69:$L$85</c:f>
              <c:numCache>
                <c:ptCount val="17"/>
                <c:pt idx="0">
                  <c:v>77</c:v>
                </c:pt>
                <c:pt idx="2">
                  <c:v>153</c:v>
                </c:pt>
                <c:pt idx="3">
                  <c:v>125</c:v>
                </c:pt>
                <c:pt idx="4">
                  <c:v>112</c:v>
                </c:pt>
                <c:pt idx="5">
                  <c:v>65</c:v>
                </c:pt>
                <c:pt idx="6">
                  <c:v>123</c:v>
                </c:pt>
                <c:pt idx="7">
                  <c:v>146</c:v>
                </c:pt>
                <c:pt idx="8">
                  <c:v>104</c:v>
                </c:pt>
                <c:pt idx="9">
                  <c:v>25</c:v>
                </c:pt>
                <c:pt idx="10">
                  <c:v>25</c:v>
                </c:pt>
                <c:pt idx="11">
                  <c:v>16</c:v>
                </c:pt>
                <c:pt idx="12">
                  <c:v>19</c:v>
                </c:pt>
                <c:pt idx="13">
                  <c:v>15</c:v>
                </c:pt>
                <c:pt idx="14">
                  <c:v>15</c:v>
                </c:pt>
                <c:pt idx="15">
                  <c:v>11</c:v>
                </c:pt>
                <c:pt idx="16">
                  <c:v>10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WA_Data2!$M$68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WA_Data2!$M$69:$M$85</c:f>
              <c:numCache>
                <c:ptCount val="17"/>
                <c:pt idx="0">
                  <c:v>51</c:v>
                </c:pt>
                <c:pt idx="2">
                  <c:v>60</c:v>
                </c:pt>
                <c:pt idx="3">
                  <c:v>47</c:v>
                </c:pt>
                <c:pt idx="4">
                  <c:v>49</c:v>
                </c:pt>
                <c:pt idx="5">
                  <c:v>21</c:v>
                </c:pt>
                <c:pt idx="6">
                  <c:v>41</c:v>
                </c:pt>
                <c:pt idx="7">
                  <c:v>64</c:v>
                </c:pt>
                <c:pt idx="8">
                  <c:v>29</c:v>
                </c:pt>
                <c:pt idx="9">
                  <c:v>7</c:v>
                </c:pt>
                <c:pt idx="10">
                  <c:v>7</c:v>
                </c:pt>
                <c:pt idx="11">
                  <c:v>4</c:v>
                </c:pt>
                <c:pt idx="12">
                  <c:v>7</c:v>
                </c:pt>
                <c:pt idx="13">
                  <c:v>11</c:v>
                </c:pt>
                <c:pt idx="14">
                  <c:v>5</c:v>
                </c:pt>
                <c:pt idx="15">
                  <c:v>4</c:v>
                </c:pt>
                <c:pt idx="16">
                  <c:v>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WA_Data2!$N$68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WA_Data2!$N$69:$N$85</c:f>
              <c:numCache>
                <c:ptCount val="17"/>
                <c:pt idx="0">
                  <c:v>458</c:v>
                </c:pt>
                <c:pt idx="2">
                  <c:v>801</c:v>
                </c:pt>
                <c:pt idx="3">
                  <c:v>493</c:v>
                </c:pt>
                <c:pt idx="4">
                  <c:v>454</c:v>
                </c:pt>
                <c:pt idx="5">
                  <c:v>257</c:v>
                </c:pt>
                <c:pt idx="6">
                  <c:v>464</c:v>
                </c:pt>
                <c:pt idx="7">
                  <c:v>555</c:v>
                </c:pt>
                <c:pt idx="8">
                  <c:v>353</c:v>
                </c:pt>
                <c:pt idx="9">
                  <c:v>89</c:v>
                </c:pt>
                <c:pt idx="10">
                  <c:v>71</c:v>
                </c:pt>
                <c:pt idx="11">
                  <c:v>57</c:v>
                </c:pt>
                <c:pt idx="12">
                  <c:v>67</c:v>
                </c:pt>
                <c:pt idx="13">
                  <c:v>56</c:v>
                </c:pt>
                <c:pt idx="14">
                  <c:v>54</c:v>
                </c:pt>
                <c:pt idx="15">
                  <c:v>57</c:v>
                </c:pt>
                <c:pt idx="16">
                  <c:v>39</c:v>
                </c:pt>
              </c:numCache>
            </c:numRef>
          </c:yVal>
          <c:smooth val="0"/>
        </c:ser>
        <c:axId val="12125501"/>
        <c:axId val="42020646"/>
      </c:scatterChart>
      <c:valAx>
        <c:axId val="12125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2020646"/>
        <c:crosses val="autoZero"/>
        <c:crossBetween val="midCat"/>
        <c:dispUnits/>
        <c:majorUnit val="1"/>
      </c:valAx>
      <c:valAx>
        <c:axId val="42020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2125501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WA_Data2!$B$68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WA_Data2!$B$69:$B$85</c:f>
              <c:numCache>
                <c:ptCount val="17"/>
                <c:pt idx="0">
                  <c:v>330</c:v>
                </c:pt>
                <c:pt idx="2">
                  <c:v>588</c:v>
                </c:pt>
                <c:pt idx="3">
                  <c:v>321</c:v>
                </c:pt>
                <c:pt idx="4">
                  <c:v>293</c:v>
                </c:pt>
                <c:pt idx="5">
                  <c:v>171</c:v>
                </c:pt>
                <c:pt idx="6">
                  <c:v>300</c:v>
                </c:pt>
                <c:pt idx="7">
                  <c:v>345</c:v>
                </c:pt>
                <c:pt idx="8">
                  <c:v>220</c:v>
                </c:pt>
                <c:pt idx="9">
                  <c:v>57</c:v>
                </c:pt>
                <c:pt idx="10">
                  <c:v>39</c:v>
                </c:pt>
                <c:pt idx="11">
                  <c:v>37</c:v>
                </c:pt>
                <c:pt idx="12">
                  <c:v>41</c:v>
                </c:pt>
                <c:pt idx="13">
                  <c:v>30</c:v>
                </c:pt>
                <c:pt idx="14">
                  <c:v>34</c:v>
                </c:pt>
                <c:pt idx="15">
                  <c:v>42</c:v>
                </c:pt>
                <c:pt idx="16">
                  <c:v>24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WA_Data2!$C$69:$C$85</c:f>
              <c:numCache>
                <c:ptCount val="17"/>
                <c:pt idx="0">
                  <c:v>77</c:v>
                </c:pt>
                <c:pt idx="2">
                  <c:v>153</c:v>
                </c:pt>
                <c:pt idx="3">
                  <c:v>125</c:v>
                </c:pt>
                <c:pt idx="4">
                  <c:v>112</c:v>
                </c:pt>
                <c:pt idx="5">
                  <c:v>65</c:v>
                </c:pt>
                <c:pt idx="6">
                  <c:v>123</c:v>
                </c:pt>
                <c:pt idx="7">
                  <c:v>146</c:v>
                </c:pt>
                <c:pt idx="8">
                  <c:v>104</c:v>
                </c:pt>
                <c:pt idx="9">
                  <c:v>25</c:v>
                </c:pt>
                <c:pt idx="10">
                  <c:v>25</c:v>
                </c:pt>
                <c:pt idx="11">
                  <c:v>16</c:v>
                </c:pt>
                <c:pt idx="12">
                  <c:v>19</c:v>
                </c:pt>
                <c:pt idx="13">
                  <c:v>15</c:v>
                </c:pt>
                <c:pt idx="14">
                  <c:v>15</c:v>
                </c:pt>
                <c:pt idx="15">
                  <c:v>11</c:v>
                </c:pt>
                <c:pt idx="16">
                  <c:v>10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WA_Data2!$D$69:$D$85</c:f>
              <c:numCache>
                <c:ptCount val="17"/>
                <c:pt idx="0">
                  <c:v>31</c:v>
                </c:pt>
                <c:pt idx="2">
                  <c:v>27</c:v>
                </c:pt>
                <c:pt idx="3">
                  <c:v>31</c:v>
                </c:pt>
                <c:pt idx="4">
                  <c:v>20</c:v>
                </c:pt>
                <c:pt idx="5">
                  <c:v>10</c:v>
                </c:pt>
                <c:pt idx="6">
                  <c:v>21</c:v>
                </c:pt>
                <c:pt idx="7">
                  <c:v>35</c:v>
                </c:pt>
                <c:pt idx="8">
                  <c:v>18</c:v>
                </c:pt>
                <c:pt idx="9">
                  <c:v>3</c:v>
                </c:pt>
                <c:pt idx="10">
                  <c:v>5</c:v>
                </c:pt>
                <c:pt idx="11">
                  <c:v>3</c:v>
                </c:pt>
                <c:pt idx="12">
                  <c:v>5</c:v>
                </c:pt>
                <c:pt idx="13">
                  <c:v>7</c:v>
                </c:pt>
                <c:pt idx="14">
                  <c:v>5</c:v>
                </c:pt>
                <c:pt idx="15">
                  <c:v>2</c:v>
                </c:pt>
                <c:pt idx="16">
                  <c:v>2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WA_Data2!$E$68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WA_Data2!$E$69:$E$85</c:f>
              <c:numCache>
                <c:ptCount val="17"/>
                <c:pt idx="0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4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WA_Data2!$F$68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WA_Data2!$F$69:$F$85</c:f>
              <c:numCache>
                <c:ptCount val="17"/>
                <c:pt idx="0">
                  <c:v>14</c:v>
                </c:pt>
                <c:pt idx="2">
                  <c:v>28</c:v>
                </c:pt>
                <c:pt idx="3">
                  <c:v>13</c:v>
                </c:pt>
                <c:pt idx="4">
                  <c:v>20</c:v>
                </c:pt>
                <c:pt idx="5">
                  <c:v>7</c:v>
                </c:pt>
                <c:pt idx="6">
                  <c:v>14</c:v>
                </c:pt>
                <c:pt idx="7">
                  <c:v>23</c:v>
                </c:pt>
                <c:pt idx="8">
                  <c:v>8</c:v>
                </c:pt>
                <c:pt idx="9">
                  <c:v>4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2</c:v>
                </c:pt>
                <c:pt idx="16">
                  <c:v>2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WA_Data2!$G$68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WA_Data2!$G$69:$G$85</c:f>
              <c:numCache>
                <c:ptCount val="17"/>
                <c:pt idx="0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6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1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WA_Data2!$H$68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WA_Data2!$H$69:$H$85</c:f>
              <c:numCache>
                <c:ptCount val="17"/>
                <c:pt idx="0">
                  <c:v>458</c:v>
                </c:pt>
                <c:pt idx="2">
                  <c:v>801</c:v>
                </c:pt>
                <c:pt idx="3">
                  <c:v>493</c:v>
                </c:pt>
                <c:pt idx="4">
                  <c:v>454</c:v>
                </c:pt>
                <c:pt idx="5">
                  <c:v>257</c:v>
                </c:pt>
                <c:pt idx="6">
                  <c:v>464</c:v>
                </c:pt>
                <c:pt idx="7">
                  <c:v>555</c:v>
                </c:pt>
                <c:pt idx="8">
                  <c:v>353</c:v>
                </c:pt>
                <c:pt idx="9">
                  <c:v>89</c:v>
                </c:pt>
                <c:pt idx="10">
                  <c:v>71</c:v>
                </c:pt>
                <c:pt idx="11">
                  <c:v>57</c:v>
                </c:pt>
                <c:pt idx="12">
                  <c:v>67</c:v>
                </c:pt>
                <c:pt idx="13">
                  <c:v>56</c:v>
                </c:pt>
                <c:pt idx="14">
                  <c:v>54</c:v>
                </c:pt>
                <c:pt idx="15">
                  <c:v>57</c:v>
                </c:pt>
                <c:pt idx="16">
                  <c:v>39</c:v>
                </c:pt>
              </c:numCache>
            </c:numRef>
          </c:yVal>
          <c:smooth val="0"/>
        </c:ser>
        <c:axId val="42641495"/>
        <c:axId val="48229136"/>
      </c:scatterChart>
      <c:valAx>
        <c:axId val="42641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8229136"/>
        <c:crosses val="autoZero"/>
        <c:crossBetween val="midCat"/>
        <c:dispUnits/>
        <c:majorUnit val="1"/>
      </c:valAx>
      <c:valAx>
        <c:axId val="48229136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2641495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3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19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WA_Data1!$B$4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WA_Data1!$B$5:$B$21</c:f>
              <c:numCache>
                <c:ptCount val="17"/>
                <c:pt idx="0">
                  <c:v>268</c:v>
                </c:pt>
                <c:pt idx="2">
                  <c:v>327</c:v>
                </c:pt>
                <c:pt idx="3">
                  <c:v>336</c:v>
                </c:pt>
                <c:pt idx="4">
                  <c:v>323</c:v>
                </c:pt>
                <c:pt idx="5">
                  <c:v>409</c:v>
                </c:pt>
                <c:pt idx="6">
                  <c:v>506</c:v>
                </c:pt>
                <c:pt idx="7">
                  <c:v>621</c:v>
                </c:pt>
                <c:pt idx="8">
                  <c:v>623</c:v>
                </c:pt>
                <c:pt idx="9">
                  <c:v>760</c:v>
                </c:pt>
                <c:pt idx="10">
                  <c:v>823</c:v>
                </c:pt>
                <c:pt idx="11">
                  <c:v>788</c:v>
                </c:pt>
                <c:pt idx="12">
                  <c:v>805</c:v>
                </c:pt>
                <c:pt idx="13">
                  <c:v>815</c:v>
                </c:pt>
                <c:pt idx="14">
                  <c:v>779</c:v>
                </c:pt>
                <c:pt idx="15">
                  <c:v>792</c:v>
                </c:pt>
                <c:pt idx="16">
                  <c:v>681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WA_Data1!$C$4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WA_Data1!$C$5:$C$21</c:f>
              <c:numCache>
                <c:ptCount val="17"/>
                <c:pt idx="0">
                  <c:v>84</c:v>
                </c:pt>
                <c:pt idx="2">
                  <c:v>59</c:v>
                </c:pt>
                <c:pt idx="3">
                  <c:v>77</c:v>
                </c:pt>
                <c:pt idx="4">
                  <c:v>74</c:v>
                </c:pt>
                <c:pt idx="5">
                  <c:v>117</c:v>
                </c:pt>
                <c:pt idx="6">
                  <c:v>105</c:v>
                </c:pt>
                <c:pt idx="7">
                  <c:v>143</c:v>
                </c:pt>
                <c:pt idx="8">
                  <c:v>158</c:v>
                </c:pt>
                <c:pt idx="9">
                  <c:v>177</c:v>
                </c:pt>
                <c:pt idx="10">
                  <c:v>201</c:v>
                </c:pt>
                <c:pt idx="11">
                  <c:v>238</c:v>
                </c:pt>
                <c:pt idx="12">
                  <c:v>230</c:v>
                </c:pt>
                <c:pt idx="13">
                  <c:v>227</c:v>
                </c:pt>
                <c:pt idx="14">
                  <c:v>222</c:v>
                </c:pt>
                <c:pt idx="15">
                  <c:v>245</c:v>
                </c:pt>
                <c:pt idx="16">
                  <c:v>232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WA_Data1!$D$4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WA_Data1!$D$5:$D$21</c:f>
              <c:numCache>
                <c:ptCount val="17"/>
                <c:pt idx="0">
                  <c:v>352</c:v>
                </c:pt>
                <c:pt idx="2">
                  <c:v>386</c:v>
                </c:pt>
                <c:pt idx="3">
                  <c:v>413</c:v>
                </c:pt>
                <c:pt idx="4">
                  <c:v>397</c:v>
                </c:pt>
                <c:pt idx="5">
                  <c:v>526</c:v>
                </c:pt>
                <c:pt idx="6">
                  <c:v>611</c:v>
                </c:pt>
                <c:pt idx="7">
                  <c:v>764</c:v>
                </c:pt>
                <c:pt idx="8">
                  <c:v>781</c:v>
                </c:pt>
                <c:pt idx="9">
                  <c:v>937</c:v>
                </c:pt>
                <c:pt idx="10">
                  <c:v>1024</c:v>
                </c:pt>
                <c:pt idx="11">
                  <c:v>1026</c:v>
                </c:pt>
                <c:pt idx="12">
                  <c:v>1035</c:v>
                </c:pt>
                <c:pt idx="13">
                  <c:v>1042</c:v>
                </c:pt>
                <c:pt idx="14">
                  <c:v>1001</c:v>
                </c:pt>
                <c:pt idx="15">
                  <c:v>1037</c:v>
                </c:pt>
                <c:pt idx="16">
                  <c:v>913</c:v>
                </c:pt>
              </c:numCache>
            </c:numRef>
          </c:yVal>
          <c:smooth val="1"/>
        </c:ser>
        <c:axId val="16179991"/>
        <c:axId val="11402192"/>
      </c:scatterChart>
      <c:scatterChart>
        <c:scatterStyle val="lineMarker"/>
        <c:varyColors val="0"/>
        <c:ser>
          <c:idx val="5"/>
          <c:order val="3"/>
          <c:tx>
            <c:strRef>
              <c:f>WA_Data1!$A$23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WA_Data1!$C$28:$C$44</c:f>
              <c:numCache>
                <c:ptCount val="17"/>
                <c:pt idx="0">
                  <c:v>23.863636363636363</c:v>
                </c:pt>
                <c:pt idx="2">
                  <c:v>15.284974093264248</c:v>
                </c:pt>
                <c:pt idx="3">
                  <c:v>18.64406779661017</c:v>
                </c:pt>
                <c:pt idx="4">
                  <c:v>18.639798488664987</c:v>
                </c:pt>
                <c:pt idx="5">
                  <c:v>22.24334600760456</c:v>
                </c:pt>
                <c:pt idx="6">
                  <c:v>17.18494271685761</c:v>
                </c:pt>
                <c:pt idx="7">
                  <c:v>18.717277486910994</c:v>
                </c:pt>
                <c:pt idx="8">
                  <c:v>20.23047375160051</c:v>
                </c:pt>
                <c:pt idx="9">
                  <c:v>18.890074706510138</c:v>
                </c:pt>
                <c:pt idx="10">
                  <c:v>19.62890625</c:v>
                </c:pt>
                <c:pt idx="11">
                  <c:v>23.196881091617932</c:v>
                </c:pt>
                <c:pt idx="12">
                  <c:v>22.22222222222222</c:v>
                </c:pt>
                <c:pt idx="13">
                  <c:v>21.78502879078695</c:v>
                </c:pt>
                <c:pt idx="14">
                  <c:v>22.17782217782218</c:v>
                </c:pt>
                <c:pt idx="15">
                  <c:v>23.625843780135007</c:v>
                </c:pt>
                <c:pt idx="16">
                  <c:v>25.410733844468787</c:v>
                </c:pt>
              </c:numCache>
            </c:numRef>
          </c:yVal>
          <c:smooth val="0"/>
        </c:ser>
        <c:axId val="35510865"/>
        <c:axId val="51162330"/>
      </c:scatterChart>
      <c:valAx>
        <c:axId val="16179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1402192"/>
        <c:crossesAt val="0"/>
        <c:crossBetween val="midCat"/>
        <c:dispUnits/>
        <c:majorUnit val="1"/>
      </c:valAx>
      <c:valAx>
        <c:axId val="11402192"/>
        <c:scaling>
          <c:orientation val="minMax"/>
          <c:max val="1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6179991"/>
        <c:crosses val="autoZero"/>
        <c:crossBetween val="midCat"/>
        <c:dispUnits/>
        <c:majorUnit val="125"/>
      </c:valAx>
      <c:valAx>
        <c:axId val="35510865"/>
        <c:scaling>
          <c:orientation val="minMax"/>
        </c:scaling>
        <c:axPos val="b"/>
        <c:delete val="1"/>
        <c:majorTickMark val="in"/>
        <c:minorTickMark val="none"/>
        <c:tickLblPos val="nextTo"/>
        <c:crossAx val="51162330"/>
        <c:crosses val="max"/>
        <c:crossBetween val="midCat"/>
        <c:dispUnits/>
      </c:valAx>
      <c:valAx>
        <c:axId val="51162330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5510865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8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WASHINGTON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WA_Data2!$AK$46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WA_Data2!$AK$69:$AK$85</c:f>
              <c:numCache>
                <c:ptCount val="17"/>
                <c:pt idx="0">
                  <c:v>8.582398437067223</c:v>
                </c:pt>
                <c:pt idx="2">
                  <c:v>15.06622219603</c:v>
                </c:pt>
                <c:pt idx="3">
                  <c:v>8.160918049891428</c:v>
                </c:pt>
                <c:pt idx="4">
                  <c:v>7.350609523580153</c:v>
                </c:pt>
                <c:pt idx="5">
                  <c:v>4.2096597659429165</c:v>
                </c:pt>
                <c:pt idx="6">
                  <c:v>7.2530289253211215</c:v>
                </c:pt>
                <c:pt idx="7">
                  <c:v>8.117276529024322</c:v>
                </c:pt>
                <c:pt idx="8">
                  <c:v>5.07942958005816</c:v>
                </c:pt>
                <c:pt idx="9">
                  <c:v>1.2899631138442236</c:v>
                </c:pt>
                <c:pt idx="10">
                  <c:v>0.8681239574165165</c:v>
                </c:pt>
                <c:pt idx="11">
                  <c:v>0.8143157590787404</c:v>
                </c:pt>
                <c:pt idx="12">
                  <c:v>0.8911088850293489</c:v>
                </c:pt>
                <c:pt idx="13">
                  <c:v>0.6460944452245436</c:v>
                </c:pt>
                <c:pt idx="14">
                  <c:v>0.7239872961523269</c:v>
                </c:pt>
                <c:pt idx="15">
                  <c:v>0.886247215706664</c:v>
                </c:pt>
                <c:pt idx="16">
                  <c:v>0.5032439313499791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WA_Data2!$AL$69:$AL$85</c:f>
              <c:numCache>
                <c:ptCount val="17"/>
                <c:pt idx="0">
                  <c:v>66.49108415007987</c:v>
                </c:pt>
                <c:pt idx="2">
                  <c:v>124.78081800758473</c:v>
                </c:pt>
                <c:pt idx="3">
                  <c:v>99.23076312426072</c:v>
                </c:pt>
                <c:pt idx="4">
                  <c:v>85.90999394027722</c:v>
                </c:pt>
                <c:pt idx="5">
                  <c:v>47.82787850247234</c:v>
                </c:pt>
                <c:pt idx="6">
                  <c:v>87.18828416292159</c:v>
                </c:pt>
                <c:pt idx="7">
                  <c:v>98.78213802435724</c:v>
                </c:pt>
                <c:pt idx="8">
                  <c:v>68.56223671112225</c:v>
                </c:pt>
                <c:pt idx="9">
                  <c:v>15.92265411536918</c:v>
                </c:pt>
                <c:pt idx="10">
                  <c:v>15.600137281208076</c:v>
                </c:pt>
                <c:pt idx="11">
                  <c:v>9.716874567295429</c:v>
                </c:pt>
                <c:pt idx="12">
                  <c:v>11.188514695230749</c:v>
                </c:pt>
                <c:pt idx="13">
                  <c:v>8.565995282991931</c:v>
                </c:pt>
                <c:pt idx="14">
                  <c:v>8.28775070445881</c:v>
                </c:pt>
                <c:pt idx="15">
                  <c:v>5.979625784146381</c:v>
                </c:pt>
                <c:pt idx="16">
                  <c:v>5.302564320105203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WA_Data2!$AR$46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WA_Data2!$AR$69:$AR$86</c:f>
              <c:numCache>
                <c:ptCount val="18"/>
                <c:pt idx="0">
                  <c:v>13.848375025781548</c:v>
                </c:pt>
                <c:pt idx="2">
                  <c:v>15.478347659700521</c:v>
                </c:pt>
                <c:pt idx="3">
                  <c:v>11.439407997925654</c:v>
                </c:pt>
                <c:pt idx="4">
                  <c:v>10.349973523323545</c:v>
                </c:pt>
                <c:pt idx="5">
                  <c:v>4.073273667417205</c:v>
                </c:pt>
                <c:pt idx="6">
                  <c:v>8.314696332366129</c:v>
                </c:pt>
                <c:pt idx="7">
                  <c:v>11.933506501772126</c:v>
                </c:pt>
                <c:pt idx="8">
                  <c:v>5.277432755140314</c:v>
                </c:pt>
                <c:pt idx="9">
                  <c:v>1.2427410606972489</c:v>
                </c:pt>
                <c:pt idx="10">
                  <c:v>1.1764646564807235</c:v>
                </c:pt>
                <c:pt idx="11">
                  <c:v>0.6384248781406514</c:v>
                </c:pt>
                <c:pt idx="12">
                  <c:v>1.0602879742137965</c:v>
                </c:pt>
                <c:pt idx="13">
                  <c:v>1.590588344168614</c:v>
                </c:pt>
                <c:pt idx="14">
                  <c:v>0.6878525244187647</c:v>
                </c:pt>
                <c:pt idx="15">
                  <c:v>0.5230193909439192</c:v>
                </c:pt>
                <c:pt idx="16">
                  <c:v>0.6260063051355054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WA_Data2!$AQ$46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WA_Data2!$AQ$69:$AQ$85</c:f>
              <c:numCache>
                <c:ptCount val="17"/>
                <c:pt idx="0">
                  <c:v>10.65048413194136</c:v>
                </c:pt>
                <c:pt idx="2">
                  <c:v>18.20412344986548</c:v>
                </c:pt>
                <c:pt idx="3">
                  <c:v>11.071866745928956</c:v>
                </c:pt>
                <c:pt idx="4">
                  <c:v>10.017888771866414</c:v>
                </c:pt>
                <c:pt idx="5">
                  <c:v>5.538918445352751</c:v>
                </c:pt>
                <c:pt idx="6">
                  <c:v>9.775982517846435</c:v>
                </c:pt>
                <c:pt idx="7">
                  <c:v>11.324727900456663</c:v>
                </c:pt>
                <c:pt idx="8">
                  <c:v>7.041069380862612</c:v>
                </c:pt>
                <c:pt idx="9">
                  <c:v>1.7318507393737823</c:v>
                </c:pt>
                <c:pt idx="10">
                  <c:v>1.3529726524209444</c:v>
                </c:pt>
                <c:pt idx="11">
                  <c:v>1.0684369479742435</c:v>
                </c:pt>
                <c:pt idx="12">
                  <c:v>1.233653174797239</c:v>
                </c:pt>
                <c:pt idx="13">
                  <c:v>1.016340763086794</c:v>
                </c:pt>
                <c:pt idx="14">
                  <c:v>0.9635793761894184</c:v>
                </c:pt>
                <c:pt idx="15">
                  <c:v>1.0021393036925141</c:v>
                </c:pt>
                <c:pt idx="16">
                  <c:v>0.6775113652531521</c:v>
                </c:pt>
              </c:numCache>
            </c:numRef>
          </c:yVal>
          <c:smooth val="0"/>
        </c:ser>
        <c:axId val="31409041"/>
        <c:axId val="14245914"/>
      </c:scatterChart>
      <c:valAx>
        <c:axId val="31409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4245914"/>
        <c:crosses val="autoZero"/>
        <c:crossBetween val="midCat"/>
        <c:dispUnits/>
        <c:majorUnit val="1"/>
      </c:valAx>
      <c:valAx>
        <c:axId val="14245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1409041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WA_Data2!$AK$68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WA_Data2!$AK$69:$AK$85</c:f>
              <c:numCache>
                <c:ptCount val="17"/>
                <c:pt idx="0">
                  <c:v>8.582398437067223</c:v>
                </c:pt>
                <c:pt idx="2">
                  <c:v>15.06622219603</c:v>
                </c:pt>
                <c:pt idx="3">
                  <c:v>8.160918049891428</c:v>
                </c:pt>
                <c:pt idx="4">
                  <c:v>7.350609523580153</c:v>
                </c:pt>
                <c:pt idx="5">
                  <c:v>4.2096597659429165</c:v>
                </c:pt>
                <c:pt idx="6">
                  <c:v>7.2530289253211215</c:v>
                </c:pt>
                <c:pt idx="7">
                  <c:v>8.117276529024322</c:v>
                </c:pt>
                <c:pt idx="8">
                  <c:v>5.07942958005816</c:v>
                </c:pt>
                <c:pt idx="9">
                  <c:v>1.2899631138442236</c:v>
                </c:pt>
                <c:pt idx="10">
                  <c:v>0.8681239574165165</c:v>
                </c:pt>
                <c:pt idx="11">
                  <c:v>0.8143157590787404</c:v>
                </c:pt>
                <c:pt idx="12">
                  <c:v>0.8911088850293489</c:v>
                </c:pt>
                <c:pt idx="13">
                  <c:v>0.6460944452245436</c:v>
                </c:pt>
                <c:pt idx="14">
                  <c:v>0.7239872961523269</c:v>
                </c:pt>
                <c:pt idx="15">
                  <c:v>0.886247215706664</c:v>
                </c:pt>
                <c:pt idx="16">
                  <c:v>0.5032439313499791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WA_Data2!$AL$68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WA_Data2!$AL$69:$AL$85</c:f>
              <c:numCache>
                <c:ptCount val="17"/>
                <c:pt idx="0">
                  <c:v>66.49108415007987</c:v>
                </c:pt>
                <c:pt idx="2">
                  <c:v>124.78081800758473</c:v>
                </c:pt>
                <c:pt idx="3">
                  <c:v>99.23076312426072</c:v>
                </c:pt>
                <c:pt idx="4">
                  <c:v>85.90999394027722</c:v>
                </c:pt>
                <c:pt idx="5">
                  <c:v>47.82787850247234</c:v>
                </c:pt>
                <c:pt idx="6">
                  <c:v>87.18828416292159</c:v>
                </c:pt>
                <c:pt idx="7">
                  <c:v>98.78213802435724</c:v>
                </c:pt>
                <c:pt idx="8">
                  <c:v>68.56223671112225</c:v>
                </c:pt>
                <c:pt idx="9">
                  <c:v>15.92265411536918</c:v>
                </c:pt>
                <c:pt idx="10">
                  <c:v>15.600137281208076</c:v>
                </c:pt>
                <c:pt idx="11">
                  <c:v>9.716874567295429</c:v>
                </c:pt>
                <c:pt idx="12">
                  <c:v>11.188514695230749</c:v>
                </c:pt>
                <c:pt idx="13">
                  <c:v>8.565995282991931</c:v>
                </c:pt>
                <c:pt idx="14">
                  <c:v>8.28775070445881</c:v>
                </c:pt>
                <c:pt idx="15">
                  <c:v>5.979625784146381</c:v>
                </c:pt>
                <c:pt idx="16">
                  <c:v>5.302564320105203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WA_Data2!$AM$69:$AM$85</c:f>
              <c:numCache>
                <c:ptCount val="17"/>
                <c:pt idx="0">
                  <c:v>50.245554889216656</c:v>
                </c:pt>
                <c:pt idx="2">
                  <c:v>41.88059377375173</c:v>
                </c:pt>
                <c:pt idx="3">
                  <c:v>46.96756208051149</c:v>
                </c:pt>
                <c:pt idx="4">
                  <c:v>29.327233268813423</c:v>
                </c:pt>
                <c:pt idx="5">
                  <c:v>14.089865159990419</c:v>
                </c:pt>
                <c:pt idx="6">
                  <c:v>28.504723639917472</c:v>
                </c:pt>
                <c:pt idx="7">
                  <c:v>45.339724075393484</c:v>
                </c:pt>
                <c:pt idx="8">
                  <c:v>22.7003304159205</c:v>
                </c:pt>
                <c:pt idx="9">
                  <c:v>3.686590640975226</c:v>
                </c:pt>
                <c:pt idx="10">
                  <c:v>6.016991985366675</c:v>
                </c:pt>
                <c:pt idx="11">
                  <c:v>3.543879130095803</c:v>
                </c:pt>
                <c:pt idx="12">
                  <c:v>5.797034237284206</c:v>
                </c:pt>
                <c:pt idx="13">
                  <c:v>8.012637073327076</c:v>
                </c:pt>
                <c:pt idx="14">
                  <c:v>5.648568652703405</c:v>
                </c:pt>
                <c:pt idx="15">
                  <c:v>2.2095541119802022</c:v>
                </c:pt>
                <c:pt idx="16">
                  <c:v>2.171646977067408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WA_Data2!$AN$68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WA_Data2!$AN$69:$AN$85</c:f>
              <c:numCache>
                <c:ptCount val="17"/>
                <c:pt idx="0">
                  <c:v>1.4804835259195652</c:v>
                </c:pt>
                <c:pt idx="2">
                  <c:v>1.982317725885105</c:v>
                </c:pt>
                <c:pt idx="3">
                  <c:v>0.6250468785158887</c:v>
                </c:pt>
                <c:pt idx="4">
                  <c:v>1.7692121698207788</c:v>
                </c:pt>
                <c:pt idx="5">
                  <c:v>0.5527365989011597</c:v>
                </c:pt>
                <c:pt idx="6">
                  <c:v>2.074290722216172</c:v>
                </c:pt>
                <c:pt idx="7">
                  <c:v>0.9620379812595001</c:v>
                </c:pt>
                <c:pt idx="8">
                  <c:v>0.9088182636118255</c:v>
                </c:pt>
                <c:pt idx="9">
                  <c:v>0</c:v>
                </c:pt>
                <c:pt idx="10">
                  <c:v>0</c:v>
                </c:pt>
                <c:pt idx="11">
                  <c:v>0.3828557208216084</c:v>
                </c:pt>
                <c:pt idx="12">
                  <c:v>0.36411036913509226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0.303072549506901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WA_Data2!$AO$68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WA_Data2!$AO$69:$AO$85</c:f>
              <c:numCache>
                <c:ptCount val="17"/>
                <c:pt idx="0">
                  <c:v>9.817534115931053</c:v>
                </c:pt>
                <c:pt idx="2">
                  <c:v>17.620036498647032</c:v>
                </c:pt>
                <c:pt idx="3">
                  <c:v>7.766479872868699</c:v>
                </c:pt>
                <c:pt idx="4">
                  <c:v>11.255114042443035</c:v>
                </c:pt>
                <c:pt idx="5">
                  <c:v>3.6839390781731876</c:v>
                </c:pt>
                <c:pt idx="6">
                  <c:v>6.912214871136566</c:v>
                </c:pt>
                <c:pt idx="7">
                  <c:v>10.565046233561018</c:v>
                </c:pt>
                <c:pt idx="8">
                  <c:v>3.4601926462255785</c:v>
                </c:pt>
                <c:pt idx="9">
                  <c:v>1.6156459150412594</c:v>
                </c:pt>
                <c:pt idx="10">
                  <c:v>0.7577939103681363</c:v>
                </c:pt>
                <c:pt idx="11">
                  <c:v>0</c:v>
                </c:pt>
                <c:pt idx="12">
                  <c:v>0.33410734869113445</c:v>
                </c:pt>
                <c:pt idx="13">
                  <c:v>1.26018783099621</c:v>
                </c:pt>
                <c:pt idx="14">
                  <c:v>0</c:v>
                </c:pt>
                <c:pt idx="15">
                  <c:v>0.5591809118003948</c:v>
                </c:pt>
                <c:pt idx="16">
                  <c:v>0.5309772104581272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WA_Data2!$AQ$24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WA_Data2!$AQ$69:$AQ$85</c:f>
              <c:numCache>
                <c:ptCount val="17"/>
                <c:pt idx="0">
                  <c:v>10.65048413194136</c:v>
                </c:pt>
                <c:pt idx="2">
                  <c:v>18.20412344986548</c:v>
                </c:pt>
                <c:pt idx="3">
                  <c:v>11.071866745928956</c:v>
                </c:pt>
                <c:pt idx="4">
                  <c:v>10.017888771866414</c:v>
                </c:pt>
                <c:pt idx="5">
                  <c:v>5.538918445352751</c:v>
                </c:pt>
                <c:pt idx="6">
                  <c:v>9.775982517846435</c:v>
                </c:pt>
                <c:pt idx="7">
                  <c:v>11.324727900456663</c:v>
                </c:pt>
                <c:pt idx="8">
                  <c:v>7.041069380862612</c:v>
                </c:pt>
                <c:pt idx="9">
                  <c:v>1.7318507393737823</c:v>
                </c:pt>
                <c:pt idx="10">
                  <c:v>1.3529726524209444</c:v>
                </c:pt>
                <c:pt idx="11">
                  <c:v>1.0684369479742435</c:v>
                </c:pt>
                <c:pt idx="12">
                  <c:v>1.233653174797239</c:v>
                </c:pt>
                <c:pt idx="13">
                  <c:v>1.016340763086794</c:v>
                </c:pt>
                <c:pt idx="14">
                  <c:v>0.9635793761894184</c:v>
                </c:pt>
                <c:pt idx="15">
                  <c:v>1.0021393036925141</c:v>
                </c:pt>
                <c:pt idx="16">
                  <c:v>0.6775113652531521</c:v>
                </c:pt>
              </c:numCache>
            </c:numRef>
          </c:yVal>
          <c:smooth val="0"/>
        </c:ser>
        <c:axId val="61104363"/>
        <c:axId val="13068356"/>
      </c:scatterChart>
      <c:valAx>
        <c:axId val="61104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3068356"/>
        <c:crosses val="autoZero"/>
        <c:crossBetween val="midCat"/>
        <c:dispUnits/>
        <c:majorUnit val="1"/>
      </c:valAx>
      <c:valAx>
        <c:axId val="13068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1104363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WASHINGTON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WA_Data2!$K$89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WA_Data2!$K$90:$K$106</c:f>
              <c:numCache>
                <c:ptCount val="17"/>
                <c:pt idx="0">
                  <c:v>22</c:v>
                </c:pt>
                <c:pt idx="2">
                  <c:v>188</c:v>
                </c:pt>
                <c:pt idx="3">
                  <c:v>335</c:v>
                </c:pt>
                <c:pt idx="4">
                  <c:v>244</c:v>
                </c:pt>
                <c:pt idx="5">
                  <c:v>516</c:v>
                </c:pt>
                <c:pt idx="6">
                  <c:v>44</c:v>
                </c:pt>
                <c:pt idx="7">
                  <c:v>73</c:v>
                </c:pt>
                <c:pt idx="8">
                  <c:v>129</c:v>
                </c:pt>
                <c:pt idx="9">
                  <c:v>164</c:v>
                </c:pt>
                <c:pt idx="10">
                  <c:v>193</c:v>
                </c:pt>
                <c:pt idx="11">
                  <c:v>263</c:v>
                </c:pt>
                <c:pt idx="12">
                  <c:v>278</c:v>
                </c:pt>
                <c:pt idx="13">
                  <c:v>306</c:v>
                </c:pt>
                <c:pt idx="14">
                  <c:v>338</c:v>
                </c:pt>
                <c:pt idx="15">
                  <c:v>376</c:v>
                </c:pt>
                <c:pt idx="16">
                  <c:v>358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WA_Data2!$L$89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WA_Data2!$L$90:$L$106</c:f>
              <c:numCache>
                <c:ptCount val="17"/>
                <c:pt idx="0">
                  <c:v>4</c:v>
                </c:pt>
                <c:pt idx="2">
                  <c:v>50</c:v>
                </c:pt>
                <c:pt idx="3">
                  <c:v>70</c:v>
                </c:pt>
                <c:pt idx="4">
                  <c:v>98</c:v>
                </c:pt>
                <c:pt idx="5">
                  <c:v>407</c:v>
                </c:pt>
                <c:pt idx="6">
                  <c:v>33</c:v>
                </c:pt>
                <c:pt idx="7">
                  <c:v>59</c:v>
                </c:pt>
                <c:pt idx="8">
                  <c:v>140</c:v>
                </c:pt>
                <c:pt idx="9">
                  <c:v>222</c:v>
                </c:pt>
                <c:pt idx="10">
                  <c:v>245</c:v>
                </c:pt>
                <c:pt idx="11">
                  <c:v>322</c:v>
                </c:pt>
                <c:pt idx="12">
                  <c:v>311</c:v>
                </c:pt>
                <c:pt idx="13">
                  <c:v>340</c:v>
                </c:pt>
                <c:pt idx="14">
                  <c:v>303</c:v>
                </c:pt>
                <c:pt idx="15">
                  <c:v>278</c:v>
                </c:pt>
                <c:pt idx="16">
                  <c:v>262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WA_Data2!$M$89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WA_Data2!$M$90:$M$106</c:f>
              <c:numCache>
                <c:ptCount val="17"/>
                <c:pt idx="0">
                  <c:v>1</c:v>
                </c:pt>
                <c:pt idx="2">
                  <c:v>21</c:v>
                </c:pt>
                <c:pt idx="3">
                  <c:v>40</c:v>
                </c:pt>
                <c:pt idx="4">
                  <c:v>72</c:v>
                </c:pt>
                <c:pt idx="5">
                  <c:v>127</c:v>
                </c:pt>
                <c:pt idx="6">
                  <c:v>9</c:v>
                </c:pt>
                <c:pt idx="7">
                  <c:v>30</c:v>
                </c:pt>
                <c:pt idx="8">
                  <c:v>45</c:v>
                </c:pt>
                <c:pt idx="9">
                  <c:v>68</c:v>
                </c:pt>
                <c:pt idx="10">
                  <c:v>68</c:v>
                </c:pt>
                <c:pt idx="11">
                  <c:v>98</c:v>
                </c:pt>
                <c:pt idx="12">
                  <c:v>94</c:v>
                </c:pt>
                <c:pt idx="13">
                  <c:v>74</c:v>
                </c:pt>
                <c:pt idx="14">
                  <c:v>87</c:v>
                </c:pt>
                <c:pt idx="15">
                  <c:v>86</c:v>
                </c:pt>
                <c:pt idx="16">
                  <c:v>79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WA_Data2!$N$89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WA_Data2!$N$90:$N$106</c:f>
              <c:numCache>
                <c:ptCount val="17"/>
                <c:pt idx="0">
                  <c:v>27</c:v>
                </c:pt>
                <c:pt idx="2">
                  <c:v>259</c:v>
                </c:pt>
                <c:pt idx="3">
                  <c:v>445</c:v>
                </c:pt>
                <c:pt idx="4">
                  <c:v>414</c:v>
                </c:pt>
                <c:pt idx="5">
                  <c:v>1050</c:v>
                </c:pt>
                <c:pt idx="6">
                  <c:v>86</c:v>
                </c:pt>
                <c:pt idx="7">
                  <c:v>162</c:v>
                </c:pt>
                <c:pt idx="8">
                  <c:v>314</c:v>
                </c:pt>
                <c:pt idx="9">
                  <c:v>454</c:v>
                </c:pt>
                <c:pt idx="10">
                  <c:v>506</c:v>
                </c:pt>
                <c:pt idx="11">
                  <c:v>683</c:v>
                </c:pt>
                <c:pt idx="12">
                  <c:v>683</c:v>
                </c:pt>
                <c:pt idx="13">
                  <c:v>720</c:v>
                </c:pt>
                <c:pt idx="14">
                  <c:v>728</c:v>
                </c:pt>
                <c:pt idx="15">
                  <c:v>740</c:v>
                </c:pt>
                <c:pt idx="16">
                  <c:v>699</c:v>
                </c:pt>
              </c:numCache>
            </c:numRef>
          </c:yVal>
          <c:smooth val="0"/>
        </c:ser>
        <c:axId val="50506341"/>
        <c:axId val="51903886"/>
      </c:scatterChart>
      <c:valAx>
        <c:axId val="50506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1903886"/>
        <c:crosses val="autoZero"/>
        <c:crossBetween val="midCat"/>
        <c:dispUnits/>
        <c:majorUnit val="1"/>
      </c:valAx>
      <c:valAx>
        <c:axId val="51903886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0506341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WASHINGTON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WA_Data2!$B$89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WA_Data2!$B$90:$B$106</c:f>
              <c:numCache>
                <c:ptCount val="17"/>
                <c:pt idx="0">
                  <c:v>22</c:v>
                </c:pt>
                <c:pt idx="2">
                  <c:v>188</c:v>
                </c:pt>
                <c:pt idx="3">
                  <c:v>335</c:v>
                </c:pt>
                <c:pt idx="4">
                  <c:v>244</c:v>
                </c:pt>
                <c:pt idx="5">
                  <c:v>516</c:v>
                </c:pt>
                <c:pt idx="6">
                  <c:v>44</c:v>
                </c:pt>
                <c:pt idx="7">
                  <c:v>73</c:v>
                </c:pt>
                <c:pt idx="8">
                  <c:v>129</c:v>
                </c:pt>
                <c:pt idx="9">
                  <c:v>164</c:v>
                </c:pt>
                <c:pt idx="10">
                  <c:v>193</c:v>
                </c:pt>
                <c:pt idx="11">
                  <c:v>263</c:v>
                </c:pt>
                <c:pt idx="12">
                  <c:v>278</c:v>
                </c:pt>
                <c:pt idx="13">
                  <c:v>306</c:v>
                </c:pt>
                <c:pt idx="14">
                  <c:v>338</c:v>
                </c:pt>
                <c:pt idx="15">
                  <c:v>376</c:v>
                </c:pt>
                <c:pt idx="16">
                  <c:v>358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WA_Data2!$C$90:$C$106</c:f>
              <c:numCache>
                <c:ptCount val="17"/>
                <c:pt idx="0">
                  <c:v>4</c:v>
                </c:pt>
                <c:pt idx="2">
                  <c:v>50</c:v>
                </c:pt>
                <c:pt idx="3">
                  <c:v>70</c:v>
                </c:pt>
                <c:pt idx="4">
                  <c:v>98</c:v>
                </c:pt>
                <c:pt idx="5">
                  <c:v>407</c:v>
                </c:pt>
                <c:pt idx="6">
                  <c:v>33</c:v>
                </c:pt>
                <c:pt idx="7">
                  <c:v>59</c:v>
                </c:pt>
                <c:pt idx="8">
                  <c:v>140</c:v>
                </c:pt>
                <c:pt idx="9">
                  <c:v>222</c:v>
                </c:pt>
                <c:pt idx="10">
                  <c:v>245</c:v>
                </c:pt>
                <c:pt idx="11">
                  <c:v>322</c:v>
                </c:pt>
                <c:pt idx="12">
                  <c:v>311</c:v>
                </c:pt>
                <c:pt idx="13">
                  <c:v>340</c:v>
                </c:pt>
                <c:pt idx="14">
                  <c:v>303</c:v>
                </c:pt>
                <c:pt idx="15">
                  <c:v>278</c:v>
                </c:pt>
                <c:pt idx="16">
                  <c:v>262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WA_Data2!$D$90:$D$106</c:f>
              <c:numCache>
                <c:ptCount val="17"/>
                <c:pt idx="0">
                  <c:v>0</c:v>
                </c:pt>
                <c:pt idx="2">
                  <c:v>6</c:v>
                </c:pt>
                <c:pt idx="3">
                  <c:v>20</c:v>
                </c:pt>
                <c:pt idx="4">
                  <c:v>22</c:v>
                </c:pt>
                <c:pt idx="5">
                  <c:v>45</c:v>
                </c:pt>
                <c:pt idx="6">
                  <c:v>3</c:v>
                </c:pt>
                <c:pt idx="7">
                  <c:v>7</c:v>
                </c:pt>
                <c:pt idx="8">
                  <c:v>8</c:v>
                </c:pt>
                <c:pt idx="9">
                  <c:v>16</c:v>
                </c:pt>
                <c:pt idx="10">
                  <c:v>16</c:v>
                </c:pt>
                <c:pt idx="11">
                  <c:v>20</c:v>
                </c:pt>
                <c:pt idx="12">
                  <c:v>21</c:v>
                </c:pt>
                <c:pt idx="13">
                  <c:v>16</c:v>
                </c:pt>
                <c:pt idx="14">
                  <c:v>22</c:v>
                </c:pt>
                <c:pt idx="15">
                  <c:v>27</c:v>
                </c:pt>
                <c:pt idx="16">
                  <c:v>24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WA_Data2!$E$24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WA_Data2!$E$90:$E$106</c:f>
              <c:numCache>
                <c:ptCount val="17"/>
                <c:pt idx="0">
                  <c:v>1</c:v>
                </c:pt>
                <c:pt idx="2">
                  <c:v>4</c:v>
                </c:pt>
                <c:pt idx="3">
                  <c:v>1</c:v>
                </c:pt>
                <c:pt idx="4">
                  <c:v>14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9</c:v>
                </c:pt>
                <c:pt idx="12">
                  <c:v>6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6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WA_Data2!$F$24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WA_Data2!$F$90:$F$106</c:f>
              <c:numCache>
                <c:ptCount val="17"/>
                <c:pt idx="0">
                  <c:v>0</c:v>
                </c:pt>
                <c:pt idx="2">
                  <c:v>10</c:v>
                </c:pt>
                <c:pt idx="3">
                  <c:v>16</c:v>
                </c:pt>
                <c:pt idx="4">
                  <c:v>32</c:v>
                </c:pt>
                <c:pt idx="5">
                  <c:v>69</c:v>
                </c:pt>
                <c:pt idx="6">
                  <c:v>6</c:v>
                </c:pt>
                <c:pt idx="7">
                  <c:v>23</c:v>
                </c:pt>
                <c:pt idx="8">
                  <c:v>34</c:v>
                </c:pt>
                <c:pt idx="9">
                  <c:v>48</c:v>
                </c:pt>
                <c:pt idx="10">
                  <c:v>49</c:v>
                </c:pt>
                <c:pt idx="11">
                  <c:v>67</c:v>
                </c:pt>
                <c:pt idx="12">
                  <c:v>67</c:v>
                </c:pt>
                <c:pt idx="13">
                  <c:v>55</c:v>
                </c:pt>
                <c:pt idx="14">
                  <c:v>62</c:v>
                </c:pt>
                <c:pt idx="15">
                  <c:v>54</c:v>
                </c:pt>
                <c:pt idx="16">
                  <c:v>47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WA_Data2!$G$68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WA_Data2!$G$90:$G$106</c:f>
              <c:numCache>
                <c:ptCount val="17"/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8">
                  <c:v>1</c:v>
                </c:pt>
                <c:pt idx="9">
                  <c:v>1</c:v>
                </c:pt>
                <c:pt idx="11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3</c:v>
                </c:pt>
                <c:pt idx="16">
                  <c:v>2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WA_Data2!$N$3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WA_Data2!$H$90:$H$106</c:f>
              <c:numCache>
                <c:ptCount val="17"/>
                <c:pt idx="0">
                  <c:v>27</c:v>
                </c:pt>
                <c:pt idx="2">
                  <c:v>259</c:v>
                </c:pt>
                <c:pt idx="3">
                  <c:v>445</c:v>
                </c:pt>
                <c:pt idx="4">
                  <c:v>414</c:v>
                </c:pt>
                <c:pt idx="5">
                  <c:v>1050</c:v>
                </c:pt>
                <c:pt idx="6">
                  <c:v>86</c:v>
                </c:pt>
                <c:pt idx="7">
                  <c:v>162</c:v>
                </c:pt>
                <c:pt idx="8">
                  <c:v>314</c:v>
                </c:pt>
                <c:pt idx="9">
                  <c:v>454</c:v>
                </c:pt>
                <c:pt idx="10">
                  <c:v>506</c:v>
                </c:pt>
                <c:pt idx="11">
                  <c:v>683</c:v>
                </c:pt>
                <c:pt idx="12">
                  <c:v>683</c:v>
                </c:pt>
                <c:pt idx="13">
                  <c:v>720</c:v>
                </c:pt>
                <c:pt idx="14">
                  <c:v>728</c:v>
                </c:pt>
                <c:pt idx="15">
                  <c:v>740</c:v>
                </c:pt>
                <c:pt idx="16">
                  <c:v>699</c:v>
                </c:pt>
              </c:numCache>
            </c:numRef>
          </c:yVal>
          <c:smooth val="0"/>
        </c:ser>
        <c:axId val="64481791"/>
        <c:axId val="43465208"/>
      </c:scatterChart>
      <c:valAx>
        <c:axId val="64481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3465208"/>
        <c:crosses val="autoZero"/>
        <c:crossBetween val="midCat"/>
        <c:dispUnits/>
        <c:majorUnit val="1"/>
      </c:valAx>
      <c:valAx>
        <c:axId val="43465208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4481791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82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RACE, PER 100,000:  WASHINGTON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WA_Data2!$AK$89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WA_Data2!$AK$90:$AK$106</c:f>
              <c:numCache>
                <c:ptCount val="17"/>
                <c:pt idx="0">
                  <c:v>0.5721598958044815</c:v>
                </c:pt>
                <c:pt idx="2">
                  <c:v>4.81709145043136</c:v>
                </c:pt>
                <c:pt idx="3">
                  <c:v>8.516845939917847</c:v>
                </c:pt>
                <c:pt idx="4">
                  <c:v>6.121326702230571</c:v>
                </c:pt>
                <c:pt idx="5">
                  <c:v>12.702832977933012</c:v>
                </c:pt>
                <c:pt idx="6">
                  <c:v>1.0637775757137646</c:v>
                </c:pt>
                <c:pt idx="7">
                  <c:v>1.717568656866016</c:v>
                </c:pt>
                <c:pt idx="8">
                  <c:v>2.9783927992159205</c:v>
                </c:pt>
                <c:pt idx="9">
                  <c:v>3.711472818779871</c:v>
                </c:pt>
                <c:pt idx="10">
                  <c:v>4.296100609779171</c:v>
                </c:pt>
                <c:pt idx="11">
                  <c:v>5.788244449667803</c:v>
                </c:pt>
                <c:pt idx="12">
                  <c:v>6.042152927759976</c:v>
                </c:pt>
                <c:pt idx="13">
                  <c:v>6.590163341290346</c:v>
                </c:pt>
                <c:pt idx="14">
                  <c:v>7.1972854735143095</c:v>
                </c:pt>
                <c:pt idx="15">
                  <c:v>7.9340226929929925</c:v>
                </c:pt>
                <c:pt idx="16">
                  <c:v>7.506721975970522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WA_Data2!$AL$90:$AL$106</c:f>
              <c:numCache>
                <c:ptCount val="17"/>
                <c:pt idx="0">
                  <c:v>3.454082293510643</c:v>
                </c:pt>
                <c:pt idx="2">
                  <c:v>40.77804510051788</c:v>
                </c:pt>
                <c:pt idx="3">
                  <c:v>55.56922734958601</c:v>
                </c:pt>
                <c:pt idx="4">
                  <c:v>75.17124469774257</c:v>
                </c:pt>
                <c:pt idx="5">
                  <c:v>299.47610077701904</c:v>
                </c:pt>
                <c:pt idx="6">
                  <c:v>23.39197867785701</c:v>
                </c:pt>
                <c:pt idx="7">
                  <c:v>39.918809201623816</c:v>
                </c:pt>
                <c:pt idx="8">
                  <c:v>92.29531864958764</c:v>
                </c:pt>
                <c:pt idx="9">
                  <c:v>141.39316854447833</c:v>
                </c:pt>
                <c:pt idx="10">
                  <c:v>152.88134535583913</c:v>
                </c:pt>
                <c:pt idx="11">
                  <c:v>195.5521006668205</c:v>
                </c:pt>
                <c:pt idx="12">
                  <c:v>183.13831948509278</c:v>
                </c:pt>
                <c:pt idx="13">
                  <c:v>194.1625597478171</c:v>
                </c:pt>
                <c:pt idx="14">
                  <c:v>167.41256423006794</c:v>
                </c:pt>
                <c:pt idx="15">
                  <c:v>151.12145163569946</c:v>
                </c:pt>
                <c:pt idx="16">
                  <c:v>138.9271851867563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WA_Data2!$AR$89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WA_Data2!$AR$90:$AR$106</c:f>
              <c:numCache>
                <c:ptCount val="17"/>
                <c:pt idx="0">
                  <c:v>0.29464627714428826</c:v>
                </c:pt>
                <c:pt idx="2">
                  <c:v>5.337361261965697</c:v>
                </c:pt>
                <c:pt idx="3">
                  <c:v>9.405735464961094</c:v>
                </c:pt>
                <c:pt idx="4">
                  <c:v>16.367399990372117</c:v>
                </c:pt>
                <c:pt idx="5">
                  <c:v>27.381450764304542</c:v>
                </c:pt>
                <c:pt idx="6">
                  <c:v>1.9187760766998756</c:v>
                </c:pt>
                <c:pt idx="7">
                  <c:v>5.966753250886063</c:v>
                </c:pt>
                <c:pt idx="8">
                  <c:v>8.293108615220493</c:v>
                </c:pt>
                <c:pt idx="9">
                  <c:v>11.894807295245094</c:v>
                </c:pt>
                <c:pt idx="10">
                  <c:v>11.428513805812743</c:v>
                </c:pt>
                <c:pt idx="11">
                  <c:v>15.322197075375634</c:v>
                </c:pt>
                <c:pt idx="12">
                  <c:v>14.238152796585267</c:v>
                </c:pt>
                <c:pt idx="13">
                  <c:v>10.555722647664439</c:v>
                </c:pt>
                <c:pt idx="14">
                  <c:v>11.831063420002751</c:v>
                </c:pt>
                <c:pt idx="15">
                  <c:v>10.852652362086324</c:v>
                </c:pt>
                <c:pt idx="16">
                  <c:v>9.640497099086783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WA_Data2!$AQ$89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WA_Data2!$AQ$90:$AQ$106</c:f>
              <c:numCache>
                <c:ptCount val="17"/>
                <c:pt idx="0">
                  <c:v>0.6278669684768924</c:v>
                </c:pt>
                <c:pt idx="2">
                  <c:v>5.886227182915305</c:v>
                </c:pt>
                <c:pt idx="3">
                  <c:v>9.993875663161026</c:v>
                </c:pt>
                <c:pt idx="4">
                  <c:v>9.135255399895804</c:v>
                </c:pt>
                <c:pt idx="5">
                  <c:v>22.629822442102675</c:v>
                </c:pt>
                <c:pt idx="6">
                  <c:v>1.8119277942560204</c:v>
                </c:pt>
                <c:pt idx="7">
                  <c:v>3.305596252025188</c:v>
                </c:pt>
                <c:pt idx="8">
                  <c:v>6.263160865696488</c:v>
                </c:pt>
                <c:pt idx="9">
                  <c:v>8.834384670513451</c:v>
                </c:pt>
                <c:pt idx="10">
                  <c:v>9.642312142605604</c:v>
                </c:pt>
                <c:pt idx="11">
                  <c:v>12.802498867831725</c:v>
                </c:pt>
                <c:pt idx="12">
                  <c:v>12.575897289350959</c:v>
                </c:pt>
                <c:pt idx="13">
                  <c:v>13.067238382544492</c:v>
                </c:pt>
                <c:pt idx="14">
                  <c:v>12.99047751603512</c:v>
                </c:pt>
                <c:pt idx="15">
                  <c:v>13.010229556709833</c:v>
                </c:pt>
                <c:pt idx="16">
                  <c:v>12.143088315691111</c:v>
                </c:pt>
              </c:numCache>
            </c:numRef>
          </c:yVal>
          <c:smooth val="0"/>
        </c:ser>
        <c:axId val="55642553"/>
        <c:axId val="31020930"/>
      </c:scatterChart>
      <c:valAx>
        <c:axId val="55642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1020930"/>
        <c:crosses val="autoZero"/>
        <c:crossBetween val="midCat"/>
        <c:dispUnits/>
        <c:majorUnit val="1"/>
      </c:valAx>
      <c:valAx>
        <c:axId val="31020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56425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WA_Data2!$AK$89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WA_Data2!$AK$90:$AK$106</c:f>
              <c:numCache>
                <c:ptCount val="17"/>
                <c:pt idx="0">
                  <c:v>0.5721598958044815</c:v>
                </c:pt>
                <c:pt idx="2">
                  <c:v>4.81709145043136</c:v>
                </c:pt>
                <c:pt idx="3">
                  <c:v>8.516845939917847</c:v>
                </c:pt>
                <c:pt idx="4">
                  <c:v>6.121326702230571</c:v>
                </c:pt>
                <c:pt idx="5">
                  <c:v>12.702832977933012</c:v>
                </c:pt>
                <c:pt idx="6">
                  <c:v>1.0637775757137646</c:v>
                </c:pt>
                <c:pt idx="7">
                  <c:v>1.717568656866016</c:v>
                </c:pt>
                <c:pt idx="8">
                  <c:v>2.9783927992159205</c:v>
                </c:pt>
                <c:pt idx="9">
                  <c:v>3.711472818779871</c:v>
                </c:pt>
                <c:pt idx="10">
                  <c:v>4.296100609779171</c:v>
                </c:pt>
                <c:pt idx="11">
                  <c:v>5.788244449667803</c:v>
                </c:pt>
                <c:pt idx="12">
                  <c:v>6.042152927759976</c:v>
                </c:pt>
                <c:pt idx="13">
                  <c:v>6.590163341290346</c:v>
                </c:pt>
                <c:pt idx="14">
                  <c:v>7.1972854735143095</c:v>
                </c:pt>
                <c:pt idx="15">
                  <c:v>7.9340226929929925</c:v>
                </c:pt>
                <c:pt idx="16">
                  <c:v>7.506721975970522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WA_Data2!$AL$90:$AL$106</c:f>
              <c:numCache>
                <c:ptCount val="17"/>
                <c:pt idx="0">
                  <c:v>3.454082293510643</c:v>
                </c:pt>
                <c:pt idx="2">
                  <c:v>40.77804510051788</c:v>
                </c:pt>
                <c:pt idx="3">
                  <c:v>55.56922734958601</c:v>
                </c:pt>
                <c:pt idx="4">
                  <c:v>75.17124469774257</c:v>
                </c:pt>
                <c:pt idx="5">
                  <c:v>299.47610077701904</c:v>
                </c:pt>
                <c:pt idx="6">
                  <c:v>23.39197867785701</c:v>
                </c:pt>
                <c:pt idx="7">
                  <c:v>39.918809201623816</c:v>
                </c:pt>
                <c:pt idx="8">
                  <c:v>92.29531864958764</c:v>
                </c:pt>
                <c:pt idx="9">
                  <c:v>141.39316854447833</c:v>
                </c:pt>
                <c:pt idx="10">
                  <c:v>152.88134535583913</c:v>
                </c:pt>
                <c:pt idx="11">
                  <c:v>195.5521006668205</c:v>
                </c:pt>
                <c:pt idx="12">
                  <c:v>183.13831948509278</c:v>
                </c:pt>
                <c:pt idx="13">
                  <c:v>194.1625597478171</c:v>
                </c:pt>
                <c:pt idx="14">
                  <c:v>167.41256423006794</c:v>
                </c:pt>
                <c:pt idx="15">
                  <c:v>151.12145163569946</c:v>
                </c:pt>
                <c:pt idx="16">
                  <c:v>138.9271851867563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WA_Data2!$AM$89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WA_Data2!$AM$90:$AM$106</c:f>
              <c:numCache>
                <c:ptCount val="17"/>
                <c:pt idx="0">
                  <c:v>0</c:v>
                </c:pt>
                <c:pt idx="2">
                  <c:v>9.306798616389273</c:v>
                </c:pt>
                <c:pt idx="3">
                  <c:v>30.301652955168702</c:v>
                </c:pt>
                <c:pt idx="4">
                  <c:v>32.25995659569476</c:v>
                </c:pt>
                <c:pt idx="5">
                  <c:v>63.40439321995689</c:v>
                </c:pt>
                <c:pt idx="6">
                  <c:v>4.072103377131068</c:v>
                </c:pt>
                <c:pt idx="7">
                  <c:v>9.067944815078697</c:v>
                </c:pt>
                <c:pt idx="8">
                  <c:v>10.08903574040911</c:v>
                </c:pt>
                <c:pt idx="9">
                  <c:v>19.66181675186787</c:v>
                </c:pt>
                <c:pt idx="10">
                  <c:v>19.25437435317336</c:v>
                </c:pt>
                <c:pt idx="11">
                  <c:v>23.625860867305352</c:v>
                </c:pt>
                <c:pt idx="12">
                  <c:v>24.347543796593662</c:v>
                </c:pt>
                <c:pt idx="13">
                  <c:v>18.3145990247476</c:v>
                </c:pt>
                <c:pt idx="14">
                  <c:v>24.853702071894983</c:v>
                </c:pt>
                <c:pt idx="15">
                  <c:v>29.828980511732734</c:v>
                </c:pt>
                <c:pt idx="16">
                  <c:v>26.059763724808892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WA_Data2!$AN$89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WA_Data2!$AN$90:$AN$106</c:f>
              <c:numCache>
                <c:ptCount val="17"/>
                <c:pt idx="0">
                  <c:v>0.7402417629597826</c:v>
                </c:pt>
                <c:pt idx="2">
                  <c:v>2.64309030118014</c:v>
                </c:pt>
                <c:pt idx="3">
                  <c:v>0.6250468785158887</c:v>
                </c:pt>
                <c:pt idx="4">
                  <c:v>8.256323459163635</c:v>
                </c:pt>
                <c:pt idx="5">
                  <c:v>3.8691561923081172</c:v>
                </c:pt>
                <c:pt idx="6">
                  <c:v>0</c:v>
                </c:pt>
                <c:pt idx="7">
                  <c:v>0</c:v>
                </c:pt>
                <c:pt idx="8">
                  <c:v>0.9088182636118255</c:v>
                </c:pt>
                <c:pt idx="9">
                  <c:v>1.2803222998002697</c:v>
                </c:pt>
                <c:pt idx="10">
                  <c:v>1.2097701033546926</c:v>
                </c:pt>
                <c:pt idx="11">
                  <c:v>3.445701487394475</c:v>
                </c:pt>
                <c:pt idx="12">
                  <c:v>2.1846622148105532</c:v>
                </c:pt>
                <c:pt idx="13">
                  <c:v>0.6973670905496299</c:v>
                </c:pt>
                <c:pt idx="14">
                  <c:v>0.6655330420517053</c:v>
                </c:pt>
                <c:pt idx="15">
                  <c:v>0.6316959773600161</c:v>
                </c:pt>
                <c:pt idx="16">
                  <c:v>1.8184352970414057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WA_Data2!$AO$68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WA_Data2!$AO$90:$AO$106</c:f>
              <c:numCache>
                <c:ptCount val="17"/>
                <c:pt idx="0">
                  <c:v>0</c:v>
                </c:pt>
                <c:pt idx="2">
                  <c:v>6.292870178088226</c:v>
                </c:pt>
                <c:pt idx="3">
                  <c:v>9.558744458915323</c:v>
                </c:pt>
                <c:pt idx="4">
                  <c:v>18.008182467908856</c:v>
                </c:pt>
                <c:pt idx="5">
                  <c:v>36.31311377056427</c:v>
                </c:pt>
                <c:pt idx="6">
                  <c:v>2.962377801915671</c:v>
                </c:pt>
                <c:pt idx="7">
                  <c:v>10.565046233561018</c:v>
                </c:pt>
                <c:pt idx="8">
                  <c:v>14.705818746458709</c:v>
                </c:pt>
                <c:pt idx="9">
                  <c:v>19.387750980495113</c:v>
                </c:pt>
                <c:pt idx="10">
                  <c:v>18.565950804019337</c:v>
                </c:pt>
                <c:pt idx="11">
                  <c:v>23.869409392434466</c:v>
                </c:pt>
                <c:pt idx="12">
                  <c:v>22.38519236230601</c:v>
                </c:pt>
                <c:pt idx="13">
                  <c:v>17.327582676197885</c:v>
                </c:pt>
                <c:pt idx="14">
                  <c:v>18.35019874449124</c:v>
                </c:pt>
                <c:pt idx="15">
                  <c:v>15.097884618610658</c:v>
                </c:pt>
                <c:pt idx="16">
                  <c:v>12.477964445765986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WA_Data2!$AQ$24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WA_Data2!$AQ$90:$AQ$105</c:f>
              <c:numCache>
                <c:ptCount val="16"/>
                <c:pt idx="0">
                  <c:v>0.6278669684768924</c:v>
                </c:pt>
                <c:pt idx="2">
                  <c:v>5.886227182915305</c:v>
                </c:pt>
                <c:pt idx="3">
                  <c:v>9.993875663161026</c:v>
                </c:pt>
                <c:pt idx="4">
                  <c:v>9.135255399895804</c:v>
                </c:pt>
                <c:pt idx="5">
                  <c:v>22.629822442102675</c:v>
                </c:pt>
                <c:pt idx="6">
                  <c:v>1.8119277942560204</c:v>
                </c:pt>
                <c:pt idx="7">
                  <c:v>3.305596252025188</c:v>
                </c:pt>
                <c:pt idx="8">
                  <c:v>6.263160865696488</c:v>
                </c:pt>
                <c:pt idx="9">
                  <c:v>8.834384670513451</c:v>
                </c:pt>
                <c:pt idx="10">
                  <c:v>9.642312142605604</c:v>
                </c:pt>
                <c:pt idx="11">
                  <c:v>12.802498867831725</c:v>
                </c:pt>
                <c:pt idx="12">
                  <c:v>12.575897289350959</c:v>
                </c:pt>
                <c:pt idx="13">
                  <c:v>13.067238382544492</c:v>
                </c:pt>
                <c:pt idx="14">
                  <c:v>12.99047751603512</c:v>
                </c:pt>
                <c:pt idx="15">
                  <c:v>13.010229556709833</c:v>
                </c:pt>
              </c:numCache>
            </c:numRef>
          </c:yVal>
          <c:smooth val="0"/>
        </c:ser>
        <c:axId val="10752915"/>
        <c:axId val="29667372"/>
      </c:scatterChart>
      <c:valAx>
        <c:axId val="10752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9667372"/>
        <c:crosses val="autoZero"/>
        <c:crossBetween val="midCat"/>
        <c:dispUnits/>
        <c:majorUnit val="1"/>
      </c:valAx>
      <c:valAx>
        <c:axId val="296673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07529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9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WASHINGTON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WA_Data2!$K$46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WA_Data2!$K$47:$K$63</c:f>
              <c:numCache>
                <c:ptCount val="17"/>
                <c:pt idx="0">
                  <c:v>352</c:v>
                </c:pt>
                <c:pt idx="2">
                  <c:v>776</c:v>
                </c:pt>
                <c:pt idx="3">
                  <c:v>656</c:v>
                </c:pt>
                <c:pt idx="4">
                  <c:v>537</c:v>
                </c:pt>
                <c:pt idx="5">
                  <c:v>687</c:v>
                </c:pt>
                <c:pt idx="6">
                  <c:v>344</c:v>
                </c:pt>
                <c:pt idx="7">
                  <c:v>418</c:v>
                </c:pt>
                <c:pt idx="8">
                  <c:v>349</c:v>
                </c:pt>
                <c:pt idx="9">
                  <c:v>221</c:v>
                </c:pt>
                <c:pt idx="10">
                  <c:v>232</c:v>
                </c:pt>
                <c:pt idx="11">
                  <c:v>300</c:v>
                </c:pt>
                <c:pt idx="12">
                  <c:v>319</c:v>
                </c:pt>
                <c:pt idx="13">
                  <c:v>336</c:v>
                </c:pt>
                <c:pt idx="14">
                  <c:v>372</c:v>
                </c:pt>
                <c:pt idx="15">
                  <c:v>418</c:v>
                </c:pt>
                <c:pt idx="16">
                  <c:v>382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WA_Data2!$L$46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WA_Data2!$L$47:$L$63</c:f>
              <c:numCache>
                <c:ptCount val="17"/>
                <c:pt idx="0">
                  <c:v>81</c:v>
                </c:pt>
                <c:pt idx="2">
                  <c:v>203</c:v>
                </c:pt>
                <c:pt idx="3">
                  <c:v>195</c:v>
                </c:pt>
                <c:pt idx="4">
                  <c:v>210</c:v>
                </c:pt>
                <c:pt idx="5">
                  <c:v>472</c:v>
                </c:pt>
                <c:pt idx="6">
                  <c:v>156</c:v>
                </c:pt>
                <c:pt idx="7">
                  <c:v>205</c:v>
                </c:pt>
                <c:pt idx="8">
                  <c:v>244</c:v>
                </c:pt>
                <c:pt idx="9">
                  <c:v>247</c:v>
                </c:pt>
                <c:pt idx="10">
                  <c:v>270</c:v>
                </c:pt>
                <c:pt idx="11">
                  <c:v>338</c:v>
                </c:pt>
                <c:pt idx="12">
                  <c:v>330</c:v>
                </c:pt>
                <c:pt idx="13">
                  <c:v>355</c:v>
                </c:pt>
                <c:pt idx="14">
                  <c:v>318</c:v>
                </c:pt>
                <c:pt idx="15">
                  <c:v>289</c:v>
                </c:pt>
                <c:pt idx="16">
                  <c:v>272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WA_Data2!$M$47:$M$63</c:f>
              <c:numCache>
                <c:ptCount val="17"/>
                <c:pt idx="0">
                  <c:v>-13</c:v>
                </c:pt>
                <c:pt idx="2">
                  <c:v>68</c:v>
                </c:pt>
                <c:pt idx="3">
                  <c:v>71</c:v>
                </c:pt>
                <c:pt idx="4">
                  <c:v>98</c:v>
                </c:pt>
                <c:pt idx="5">
                  <c:v>119</c:v>
                </c:pt>
                <c:pt idx="6">
                  <c:v>5</c:v>
                </c:pt>
                <c:pt idx="7">
                  <c:v>69</c:v>
                </c:pt>
                <c:pt idx="8">
                  <c:v>61</c:v>
                </c:pt>
                <c:pt idx="9">
                  <c:v>70</c:v>
                </c:pt>
                <c:pt idx="10">
                  <c:v>68</c:v>
                </c:pt>
                <c:pt idx="11">
                  <c:v>92</c:v>
                </c:pt>
                <c:pt idx="12">
                  <c:v>92</c:v>
                </c:pt>
                <c:pt idx="13">
                  <c:v>74</c:v>
                </c:pt>
                <c:pt idx="14">
                  <c:v>80</c:v>
                </c:pt>
                <c:pt idx="15">
                  <c:v>68</c:v>
                </c:pt>
                <c:pt idx="16">
                  <c:v>69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WA_Data2!$N$46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WA_Data2!$N$47:$N$63</c:f>
              <c:numCache>
                <c:ptCount val="17"/>
                <c:pt idx="0">
                  <c:v>420</c:v>
                </c:pt>
                <c:pt idx="2">
                  <c:v>1047</c:v>
                </c:pt>
                <c:pt idx="3">
                  <c:v>922</c:v>
                </c:pt>
                <c:pt idx="4">
                  <c:v>845</c:v>
                </c:pt>
                <c:pt idx="5">
                  <c:v>1278</c:v>
                </c:pt>
                <c:pt idx="6">
                  <c:v>505</c:v>
                </c:pt>
                <c:pt idx="7">
                  <c:v>692</c:v>
                </c:pt>
                <c:pt idx="8">
                  <c:v>654</c:v>
                </c:pt>
                <c:pt idx="9">
                  <c:v>538</c:v>
                </c:pt>
                <c:pt idx="10">
                  <c:v>570</c:v>
                </c:pt>
                <c:pt idx="11">
                  <c:v>730</c:v>
                </c:pt>
                <c:pt idx="12">
                  <c:v>741</c:v>
                </c:pt>
                <c:pt idx="13">
                  <c:v>765</c:v>
                </c:pt>
                <c:pt idx="14">
                  <c:v>770</c:v>
                </c:pt>
                <c:pt idx="15">
                  <c:v>775</c:v>
                </c:pt>
                <c:pt idx="16">
                  <c:v>723</c:v>
                </c:pt>
              </c:numCache>
            </c:numRef>
          </c:yVal>
          <c:smooth val="0"/>
        </c:ser>
        <c:axId val="65679757"/>
        <c:axId val="54246902"/>
      </c:scatterChart>
      <c:valAx>
        <c:axId val="65679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4246902"/>
        <c:crosses val="autoZero"/>
        <c:crossBetween val="midCat"/>
        <c:dispUnits/>
        <c:majorUnit val="1"/>
      </c:valAx>
      <c:valAx>
        <c:axId val="54246902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5679757"/>
        <c:crosses val="autoZero"/>
        <c:crossBetween val="midCat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WA_Data2!$B$46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WA_Data2!$B$47:$B$63</c:f>
              <c:numCache>
                <c:ptCount val="17"/>
                <c:pt idx="0">
                  <c:v>352</c:v>
                </c:pt>
                <c:pt idx="2">
                  <c:v>776</c:v>
                </c:pt>
                <c:pt idx="3">
                  <c:v>656</c:v>
                </c:pt>
                <c:pt idx="4">
                  <c:v>537</c:v>
                </c:pt>
                <c:pt idx="5">
                  <c:v>687</c:v>
                </c:pt>
                <c:pt idx="6">
                  <c:v>344</c:v>
                </c:pt>
                <c:pt idx="7">
                  <c:v>418</c:v>
                </c:pt>
                <c:pt idx="8">
                  <c:v>349</c:v>
                </c:pt>
                <c:pt idx="9">
                  <c:v>221</c:v>
                </c:pt>
                <c:pt idx="10">
                  <c:v>232</c:v>
                </c:pt>
                <c:pt idx="11">
                  <c:v>300</c:v>
                </c:pt>
                <c:pt idx="12">
                  <c:v>319</c:v>
                </c:pt>
                <c:pt idx="13">
                  <c:v>336</c:v>
                </c:pt>
                <c:pt idx="14">
                  <c:v>372</c:v>
                </c:pt>
                <c:pt idx="15">
                  <c:v>418</c:v>
                </c:pt>
                <c:pt idx="16">
                  <c:v>382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WA_Data2!$C$46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WA_Data2!$C$47:$C$63</c:f>
              <c:numCache>
                <c:ptCount val="17"/>
                <c:pt idx="0">
                  <c:v>81</c:v>
                </c:pt>
                <c:pt idx="2">
                  <c:v>203</c:v>
                </c:pt>
                <c:pt idx="3">
                  <c:v>195</c:v>
                </c:pt>
                <c:pt idx="4">
                  <c:v>210</c:v>
                </c:pt>
                <c:pt idx="5">
                  <c:v>472</c:v>
                </c:pt>
                <c:pt idx="6">
                  <c:v>156</c:v>
                </c:pt>
                <c:pt idx="7">
                  <c:v>205</c:v>
                </c:pt>
                <c:pt idx="8">
                  <c:v>244</c:v>
                </c:pt>
                <c:pt idx="9">
                  <c:v>247</c:v>
                </c:pt>
                <c:pt idx="10">
                  <c:v>270</c:v>
                </c:pt>
                <c:pt idx="11">
                  <c:v>338</c:v>
                </c:pt>
                <c:pt idx="12">
                  <c:v>330</c:v>
                </c:pt>
                <c:pt idx="13">
                  <c:v>355</c:v>
                </c:pt>
                <c:pt idx="14">
                  <c:v>318</c:v>
                </c:pt>
                <c:pt idx="15">
                  <c:v>289</c:v>
                </c:pt>
                <c:pt idx="16">
                  <c:v>272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WA_Data2!$D$46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WA_Data2!$D$47:$D$63</c:f>
              <c:numCache>
                <c:ptCount val="17"/>
                <c:pt idx="0">
                  <c:v>31</c:v>
                </c:pt>
                <c:pt idx="2">
                  <c:v>33</c:v>
                </c:pt>
                <c:pt idx="3">
                  <c:v>51</c:v>
                </c:pt>
                <c:pt idx="4">
                  <c:v>42</c:v>
                </c:pt>
                <c:pt idx="5">
                  <c:v>55</c:v>
                </c:pt>
                <c:pt idx="6">
                  <c:v>24</c:v>
                </c:pt>
                <c:pt idx="7">
                  <c:v>42</c:v>
                </c:pt>
                <c:pt idx="8">
                  <c:v>26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26</c:v>
                </c:pt>
                <c:pt idx="13">
                  <c:v>23</c:v>
                </c:pt>
                <c:pt idx="14">
                  <c:v>27</c:v>
                </c:pt>
                <c:pt idx="15">
                  <c:v>29</c:v>
                </c:pt>
                <c:pt idx="16">
                  <c:v>26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WA_Data2!$E$46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WA_Data2!$E$47:$E$63</c:f>
              <c:numCache>
                <c:ptCount val="17"/>
                <c:pt idx="0">
                  <c:v>3</c:v>
                </c:pt>
                <c:pt idx="2">
                  <c:v>7</c:v>
                </c:pt>
                <c:pt idx="3">
                  <c:v>2</c:v>
                </c:pt>
                <c:pt idx="4">
                  <c:v>17</c:v>
                </c:pt>
                <c:pt idx="5">
                  <c:v>8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10</c:v>
                </c:pt>
                <c:pt idx="12">
                  <c:v>7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7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WA_Data2!$F$46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WA_Data2!$F$47:$F$63</c:f>
              <c:numCache>
                <c:ptCount val="17"/>
                <c:pt idx="0">
                  <c:v>14</c:v>
                </c:pt>
                <c:pt idx="2">
                  <c:v>38</c:v>
                </c:pt>
                <c:pt idx="3">
                  <c:v>29</c:v>
                </c:pt>
                <c:pt idx="4">
                  <c:v>52</c:v>
                </c:pt>
                <c:pt idx="5">
                  <c:v>76</c:v>
                </c:pt>
                <c:pt idx="6">
                  <c:v>20</c:v>
                </c:pt>
                <c:pt idx="7">
                  <c:v>46</c:v>
                </c:pt>
                <c:pt idx="8">
                  <c:v>42</c:v>
                </c:pt>
                <c:pt idx="9">
                  <c:v>52</c:v>
                </c:pt>
                <c:pt idx="10">
                  <c:v>51</c:v>
                </c:pt>
                <c:pt idx="11">
                  <c:v>67</c:v>
                </c:pt>
                <c:pt idx="12">
                  <c:v>68</c:v>
                </c:pt>
                <c:pt idx="13">
                  <c:v>59</c:v>
                </c:pt>
                <c:pt idx="14">
                  <c:v>62</c:v>
                </c:pt>
                <c:pt idx="15">
                  <c:v>56</c:v>
                </c:pt>
                <c:pt idx="16">
                  <c:v>49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WA_Data2!$G$46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WA_Data2!$G$47:$G$63</c:f>
              <c:numCache>
                <c:ptCount val="17"/>
                <c:pt idx="0">
                  <c:v>-61</c:v>
                </c:pt>
                <c:pt idx="2">
                  <c:v>-10</c:v>
                </c:pt>
                <c:pt idx="3">
                  <c:v>-11</c:v>
                </c:pt>
                <c:pt idx="4">
                  <c:v>-13</c:v>
                </c:pt>
                <c:pt idx="5">
                  <c:v>-20</c:v>
                </c:pt>
                <c:pt idx="6">
                  <c:v>-43</c:v>
                </c:pt>
                <c:pt idx="7">
                  <c:v>-21</c:v>
                </c:pt>
                <c:pt idx="8">
                  <c:v>-11</c:v>
                </c:pt>
                <c:pt idx="9">
                  <c:v>-4</c:v>
                </c:pt>
                <c:pt idx="10">
                  <c:v>-7</c:v>
                </c:pt>
                <c:pt idx="11">
                  <c:v>-8</c:v>
                </c:pt>
                <c:pt idx="12">
                  <c:v>-9</c:v>
                </c:pt>
                <c:pt idx="13">
                  <c:v>-10</c:v>
                </c:pt>
                <c:pt idx="14">
                  <c:v>-11</c:v>
                </c:pt>
                <c:pt idx="15">
                  <c:v>-19</c:v>
                </c:pt>
                <c:pt idx="16">
                  <c:v>-13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WA_Data2!$H$46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WA_Data2!$H$47:$H$63</c:f>
              <c:numCache>
                <c:ptCount val="17"/>
                <c:pt idx="0">
                  <c:v>420</c:v>
                </c:pt>
                <c:pt idx="2">
                  <c:v>1047</c:v>
                </c:pt>
                <c:pt idx="3">
                  <c:v>922</c:v>
                </c:pt>
                <c:pt idx="4">
                  <c:v>845</c:v>
                </c:pt>
                <c:pt idx="5">
                  <c:v>1278</c:v>
                </c:pt>
                <c:pt idx="6">
                  <c:v>505</c:v>
                </c:pt>
                <c:pt idx="7">
                  <c:v>692</c:v>
                </c:pt>
                <c:pt idx="8">
                  <c:v>654</c:v>
                </c:pt>
                <c:pt idx="9">
                  <c:v>538</c:v>
                </c:pt>
                <c:pt idx="10">
                  <c:v>570</c:v>
                </c:pt>
                <c:pt idx="11">
                  <c:v>730</c:v>
                </c:pt>
                <c:pt idx="12">
                  <c:v>741</c:v>
                </c:pt>
                <c:pt idx="13">
                  <c:v>765</c:v>
                </c:pt>
                <c:pt idx="14">
                  <c:v>770</c:v>
                </c:pt>
                <c:pt idx="15">
                  <c:v>775</c:v>
                </c:pt>
                <c:pt idx="16">
                  <c:v>723</c:v>
                </c:pt>
              </c:numCache>
            </c:numRef>
          </c:yVal>
          <c:smooth val="0"/>
        </c:ser>
        <c:axId val="18460071"/>
        <c:axId val="31922912"/>
      </c:scatterChart>
      <c:valAx>
        <c:axId val="18460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1922912"/>
        <c:crosses val="autoZero"/>
        <c:crossBetween val="midCat"/>
        <c:dispUnits/>
        <c:majorUnit val="1"/>
      </c:valAx>
      <c:valAx>
        <c:axId val="31922912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8460071"/>
        <c:crosses val="autoZero"/>
        <c:crossBetween val="midCat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&amp; OTHER ADMITS, BY RACE, PER 100,000:  WASHINGTON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01"/>
          <c:w val="0.94525"/>
          <c:h val="0.83425"/>
        </c:manualLayout>
      </c:layout>
      <c:scatterChart>
        <c:scatterStyle val="line"/>
        <c:varyColors val="0"/>
        <c:ser>
          <c:idx val="0"/>
          <c:order val="0"/>
          <c:tx>
            <c:strRef>
              <c:f>WA_Data2!$AK$46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WA_Data2!$AK$47:$AK$63</c:f>
              <c:numCache>
                <c:ptCount val="17"/>
                <c:pt idx="0">
                  <c:v>9.154558332871703</c:v>
                </c:pt>
                <c:pt idx="2">
                  <c:v>19.88331364646136</c:v>
                </c:pt>
                <c:pt idx="3">
                  <c:v>16.67776398980928</c:v>
                </c:pt>
                <c:pt idx="4">
                  <c:v>13.471936225810724</c:v>
                </c:pt>
                <c:pt idx="5">
                  <c:v>16.91249274387593</c:v>
                </c:pt>
                <c:pt idx="6">
                  <c:v>8.316806501034886</c:v>
                </c:pt>
                <c:pt idx="7">
                  <c:v>9.834845185890337</c:v>
                </c:pt>
                <c:pt idx="8">
                  <c:v>8.05782237927408</c:v>
                </c:pt>
                <c:pt idx="9">
                  <c:v>5.001435932624095</c:v>
                </c:pt>
                <c:pt idx="10">
                  <c:v>5.164224567195689</c:v>
                </c:pt>
                <c:pt idx="11">
                  <c:v>6.602560208746543</c:v>
                </c:pt>
                <c:pt idx="12">
                  <c:v>6.933261812789325</c:v>
                </c:pt>
                <c:pt idx="13">
                  <c:v>7.236257786514889</c:v>
                </c:pt>
                <c:pt idx="14">
                  <c:v>7.921272769666635</c:v>
                </c:pt>
                <c:pt idx="15">
                  <c:v>8.820269908699656</c:v>
                </c:pt>
                <c:pt idx="16">
                  <c:v>8.0099659073205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WA_Data2!$AL$47:$AL$63</c:f>
              <c:numCache>
                <c:ptCount val="17"/>
                <c:pt idx="0">
                  <c:v>69.94516644359052</c:v>
                </c:pt>
                <c:pt idx="2">
                  <c:v>165.5588631081026</c:v>
                </c:pt>
                <c:pt idx="3">
                  <c:v>154.79999047384672</c:v>
                </c:pt>
                <c:pt idx="4">
                  <c:v>161.08123863801976</c:v>
                </c:pt>
                <c:pt idx="5">
                  <c:v>347.30397927949144</c:v>
                </c:pt>
                <c:pt idx="6">
                  <c:v>110.5802628407786</c:v>
                </c:pt>
                <c:pt idx="7">
                  <c:v>138.70094722598105</c:v>
                </c:pt>
                <c:pt idx="8">
                  <c:v>160.85755536070988</c:v>
                </c:pt>
                <c:pt idx="9">
                  <c:v>157.31582265984753</c:v>
                </c:pt>
                <c:pt idx="10">
                  <c:v>168.4814826370472</c:v>
                </c:pt>
                <c:pt idx="11">
                  <c:v>205.26897523411594</c:v>
                </c:pt>
                <c:pt idx="12">
                  <c:v>194.32683418032352</c:v>
                </c:pt>
                <c:pt idx="13">
                  <c:v>202.72855503080902</c:v>
                </c:pt>
                <c:pt idx="14">
                  <c:v>175.70031493452677</c:v>
                </c:pt>
                <c:pt idx="15">
                  <c:v>157.10107741984584</c:v>
                </c:pt>
                <c:pt idx="16">
                  <c:v>144.2297495068615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WA_Data2!$AR$47:$AR$63</c:f>
              <c:numCache>
                <c:ptCount val="17"/>
                <c:pt idx="0">
                  <c:v>14.143021302925838</c:v>
                </c:pt>
                <c:pt idx="2">
                  <c:v>20.815708921666218</c:v>
                </c:pt>
                <c:pt idx="3">
                  <c:v>20.845143462886746</c:v>
                </c:pt>
                <c:pt idx="4">
                  <c:v>26.717373513695662</c:v>
                </c:pt>
                <c:pt idx="5">
                  <c:v>31.454724431721747</c:v>
                </c:pt>
                <c:pt idx="6">
                  <c:v>10.233472409066005</c:v>
                </c:pt>
                <c:pt idx="7">
                  <c:v>17.90025975265819</c:v>
                </c:pt>
                <c:pt idx="8">
                  <c:v>13.570541370360806</c:v>
                </c:pt>
                <c:pt idx="9">
                  <c:v>13.137548355942345</c:v>
                </c:pt>
                <c:pt idx="10">
                  <c:v>12.604978462293467</c:v>
                </c:pt>
                <c:pt idx="11">
                  <c:v>15.960621953516284</c:v>
                </c:pt>
                <c:pt idx="12">
                  <c:v>15.298440770799063</c:v>
                </c:pt>
                <c:pt idx="13">
                  <c:v>12.146310991833051</c:v>
                </c:pt>
                <c:pt idx="14">
                  <c:v>12.518915944421515</c:v>
                </c:pt>
                <c:pt idx="15">
                  <c:v>11.375671753030243</c:v>
                </c:pt>
                <c:pt idx="16">
                  <c:v>10.266503404222288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WA_Data2!$N$46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WA_Data2!$AQ$47:$AQ$63</c:f>
              <c:numCache>
                <c:ptCount val="17"/>
                <c:pt idx="0">
                  <c:v>9.766819509640548</c:v>
                </c:pt>
                <c:pt idx="2">
                  <c:v>23.79490293634102</c:v>
                </c:pt>
                <c:pt idx="3">
                  <c:v>20.706412048167333</c:v>
                </c:pt>
                <c:pt idx="4">
                  <c:v>18.645629982879118</c:v>
                </c:pt>
                <c:pt idx="5">
                  <c:v>27.543726743816404</c:v>
                </c:pt>
                <c:pt idx="6">
                  <c:v>10.639808559294073</c:v>
                </c:pt>
                <c:pt idx="7">
                  <c:v>14.1202012740829</c:v>
                </c:pt>
                <c:pt idx="8">
                  <c:v>13.044927408170393</c:v>
                </c:pt>
                <c:pt idx="9">
                  <c:v>10.468940424529155</c:v>
                </c:pt>
                <c:pt idx="10">
                  <c:v>10.861893125069555</c:v>
                </c:pt>
                <c:pt idx="11">
                  <c:v>13.683490737213997</c:v>
                </c:pt>
                <c:pt idx="12">
                  <c:v>13.643835858578418</c:v>
                </c:pt>
                <c:pt idx="13">
                  <c:v>13.883940781453523</c:v>
                </c:pt>
                <c:pt idx="14">
                  <c:v>13.739928141960224</c:v>
                </c:pt>
                <c:pt idx="15">
                  <c:v>13.625578251959622</c:v>
                </c:pt>
                <c:pt idx="16">
                  <c:v>12.560018386616127</c:v>
                </c:pt>
              </c:numCache>
            </c:numRef>
          </c:yVal>
          <c:smooth val="0"/>
        </c:ser>
        <c:axId val="18870753"/>
        <c:axId val="35619050"/>
      </c:scatterChart>
      <c:valAx>
        <c:axId val="18870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5619050"/>
        <c:crosses val="autoZero"/>
        <c:crossBetween val="midCat"/>
        <c:dispUnits/>
        <c:majorUnit val="1"/>
      </c:valAx>
      <c:valAx>
        <c:axId val="35619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188707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&amp; OTHER ADMITS, BY RACE, PER 100,000: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92"/>
          <c:w val="0.94475"/>
          <c:h val="0.83975"/>
        </c:manualLayout>
      </c:layout>
      <c:scatterChart>
        <c:scatterStyle val="line"/>
        <c:varyColors val="0"/>
        <c:ser>
          <c:idx val="0"/>
          <c:order val="0"/>
          <c:tx>
            <c:strRef>
              <c:f>WA_Data2!$AK$46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WA_Data2!$AK$47:$AK$63</c:f>
              <c:numCache>
                <c:ptCount val="17"/>
                <c:pt idx="0">
                  <c:v>9.154558332871703</c:v>
                </c:pt>
                <c:pt idx="2">
                  <c:v>19.88331364646136</c:v>
                </c:pt>
                <c:pt idx="3">
                  <c:v>16.67776398980928</c:v>
                </c:pt>
                <c:pt idx="4">
                  <c:v>13.471936225810724</c:v>
                </c:pt>
                <c:pt idx="5">
                  <c:v>16.91249274387593</c:v>
                </c:pt>
                <c:pt idx="6">
                  <c:v>8.316806501034886</c:v>
                </c:pt>
                <c:pt idx="7">
                  <c:v>9.834845185890337</c:v>
                </c:pt>
                <c:pt idx="8">
                  <c:v>8.05782237927408</c:v>
                </c:pt>
                <c:pt idx="9">
                  <c:v>5.001435932624095</c:v>
                </c:pt>
                <c:pt idx="10">
                  <c:v>5.164224567195689</c:v>
                </c:pt>
                <c:pt idx="11">
                  <c:v>6.602560208746543</c:v>
                </c:pt>
                <c:pt idx="12">
                  <c:v>6.933261812789325</c:v>
                </c:pt>
                <c:pt idx="13">
                  <c:v>7.236257786514889</c:v>
                </c:pt>
                <c:pt idx="14">
                  <c:v>7.921272769666635</c:v>
                </c:pt>
                <c:pt idx="15">
                  <c:v>8.820269908699656</c:v>
                </c:pt>
                <c:pt idx="16">
                  <c:v>8.0099659073205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WA_Data2!$AL$47:$AL$63</c:f>
              <c:numCache>
                <c:ptCount val="17"/>
                <c:pt idx="0">
                  <c:v>69.94516644359052</c:v>
                </c:pt>
                <c:pt idx="2">
                  <c:v>165.5588631081026</c:v>
                </c:pt>
                <c:pt idx="3">
                  <c:v>154.79999047384672</c:v>
                </c:pt>
                <c:pt idx="4">
                  <c:v>161.08123863801976</c:v>
                </c:pt>
                <c:pt idx="5">
                  <c:v>347.30397927949144</c:v>
                </c:pt>
                <c:pt idx="6">
                  <c:v>110.5802628407786</c:v>
                </c:pt>
                <c:pt idx="7">
                  <c:v>138.70094722598105</c:v>
                </c:pt>
                <c:pt idx="8">
                  <c:v>160.85755536070988</c:v>
                </c:pt>
                <c:pt idx="9">
                  <c:v>157.31582265984753</c:v>
                </c:pt>
                <c:pt idx="10">
                  <c:v>168.4814826370472</c:v>
                </c:pt>
                <c:pt idx="11">
                  <c:v>205.26897523411594</c:v>
                </c:pt>
                <c:pt idx="12">
                  <c:v>194.32683418032352</c:v>
                </c:pt>
                <c:pt idx="13">
                  <c:v>202.72855503080902</c:v>
                </c:pt>
                <c:pt idx="14">
                  <c:v>175.70031493452677</c:v>
                </c:pt>
                <c:pt idx="15">
                  <c:v>157.10107741984584</c:v>
                </c:pt>
                <c:pt idx="16">
                  <c:v>144.2297495068615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WA_Data2!$AM$47:$AM$63</c:f>
              <c:numCache>
                <c:ptCount val="17"/>
                <c:pt idx="0">
                  <c:v>50.245554889216656</c:v>
                </c:pt>
                <c:pt idx="2">
                  <c:v>51.18739239014099</c:v>
                </c:pt>
                <c:pt idx="3">
                  <c:v>77.26921503568019</c:v>
                </c:pt>
                <c:pt idx="4">
                  <c:v>61.587189864508176</c:v>
                </c:pt>
                <c:pt idx="5">
                  <c:v>77.4942583799473</c:v>
                </c:pt>
                <c:pt idx="6">
                  <c:v>32.576827017048544</c:v>
                </c:pt>
                <c:pt idx="7">
                  <c:v>54.40766889047218</c:v>
                </c:pt>
                <c:pt idx="8">
                  <c:v>32.78936615632961</c:v>
                </c:pt>
                <c:pt idx="9">
                  <c:v>23.348407392843097</c:v>
                </c:pt>
                <c:pt idx="10">
                  <c:v>25.271366338540037</c:v>
                </c:pt>
                <c:pt idx="11">
                  <c:v>27.169739997401155</c:v>
                </c:pt>
                <c:pt idx="12">
                  <c:v>30.14457803387787</c:v>
                </c:pt>
                <c:pt idx="13">
                  <c:v>26.327236098074675</c:v>
                </c:pt>
                <c:pt idx="14">
                  <c:v>30.502270724598386</c:v>
                </c:pt>
                <c:pt idx="15">
                  <c:v>32.038534623712934</c:v>
                </c:pt>
                <c:pt idx="16">
                  <c:v>28.231410701876303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WA_Data2!$AN$68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WA_Data2!$AN$47:$AN$63</c:f>
              <c:numCache>
                <c:ptCount val="17"/>
                <c:pt idx="0">
                  <c:v>2.220725288879348</c:v>
                </c:pt>
                <c:pt idx="2">
                  <c:v>4.6254080270652445</c:v>
                </c:pt>
                <c:pt idx="3">
                  <c:v>1.2500937570317774</c:v>
                </c:pt>
                <c:pt idx="4">
                  <c:v>10.025535628984413</c:v>
                </c:pt>
                <c:pt idx="5">
                  <c:v>4.421892791209277</c:v>
                </c:pt>
                <c:pt idx="6">
                  <c:v>2.074290722216172</c:v>
                </c:pt>
                <c:pt idx="7">
                  <c:v>0.9620379812595001</c:v>
                </c:pt>
                <c:pt idx="8">
                  <c:v>1.817636527223651</c:v>
                </c:pt>
                <c:pt idx="9">
                  <c:v>1.2803222998002697</c:v>
                </c:pt>
                <c:pt idx="10">
                  <c:v>1.2097701033546926</c:v>
                </c:pt>
                <c:pt idx="11">
                  <c:v>3.8285572082160835</c:v>
                </c:pt>
                <c:pt idx="12">
                  <c:v>2.5487725839456457</c:v>
                </c:pt>
                <c:pt idx="13">
                  <c:v>0.6973670905496299</c:v>
                </c:pt>
                <c:pt idx="14">
                  <c:v>0.6655330420517053</c:v>
                </c:pt>
                <c:pt idx="15">
                  <c:v>0.6316959773600161</c:v>
                </c:pt>
                <c:pt idx="16">
                  <c:v>2.1215078465483064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WA_Data2!$AO$68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WA_Data2!$AO$47:$AO$63</c:f>
              <c:numCache>
                <c:ptCount val="17"/>
                <c:pt idx="0">
                  <c:v>9.817534115931053</c:v>
                </c:pt>
                <c:pt idx="2">
                  <c:v>23.912906676735258</c:v>
                </c:pt>
                <c:pt idx="3">
                  <c:v>17.32522433178402</c:v>
                </c:pt>
                <c:pt idx="4">
                  <c:v>29.263296510351893</c:v>
                </c:pt>
                <c:pt idx="5">
                  <c:v>39.99705284873746</c:v>
                </c:pt>
                <c:pt idx="6">
                  <c:v>9.874592673052236</c:v>
                </c:pt>
                <c:pt idx="7">
                  <c:v>21.130092467122036</c:v>
                </c:pt>
                <c:pt idx="8">
                  <c:v>18.16601139268429</c:v>
                </c:pt>
                <c:pt idx="9">
                  <c:v>21.003396895536373</c:v>
                </c:pt>
                <c:pt idx="10">
                  <c:v>19.323744714387477</c:v>
                </c:pt>
                <c:pt idx="11">
                  <c:v>23.869409392434466</c:v>
                </c:pt>
                <c:pt idx="12">
                  <c:v>22.719299710997145</c:v>
                </c:pt>
                <c:pt idx="13">
                  <c:v>18.587770507194097</c:v>
                </c:pt>
                <c:pt idx="14">
                  <c:v>18.35019874449124</c:v>
                </c:pt>
                <c:pt idx="15">
                  <c:v>15.657065530411053</c:v>
                </c:pt>
                <c:pt idx="16">
                  <c:v>13.008941656224115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WA_Data2!$AQ$24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WA_Data2!$AQ$47:$AQ$63</c:f>
              <c:numCache>
                <c:ptCount val="17"/>
                <c:pt idx="0">
                  <c:v>9.766819509640548</c:v>
                </c:pt>
                <c:pt idx="2">
                  <c:v>23.79490293634102</c:v>
                </c:pt>
                <c:pt idx="3">
                  <c:v>20.706412048167333</c:v>
                </c:pt>
                <c:pt idx="4">
                  <c:v>18.645629982879118</c:v>
                </c:pt>
                <c:pt idx="5">
                  <c:v>27.543726743816404</c:v>
                </c:pt>
                <c:pt idx="6">
                  <c:v>10.639808559294073</c:v>
                </c:pt>
                <c:pt idx="7">
                  <c:v>14.1202012740829</c:v>
                </c:pt>
                <c:pt idx="8">
                  <c:v>13.044927408170393</c:v>
                </c:pt>
                <c:pt idx="9">
                  <c:v>10.468940424529155</c:v>
                </c:pt>
                <c:pt idx="10">
                  <c:v>10.861893125069555</c:v>
                </c:pt>
                <c:pt idx="11">
                  <c:v>13.683490737213997</c:v>
                </c:pt>
                <c:pt idx="12">
                  <c:v>13.643835858578418</c:v>
                </c:pt>
                <c:pt idx="13">
                  <c:v>13.883940781453523</c:v>
                </c:pt>
                <c:pt idx="14">
                  <c:v>13.739928141960224</c:v>
                </c:pt>
                <c:pt idx="15">
                  <c:v>13.625578251959622</c:v>
                </c:pt>
                <c:pt idx="16">
                  <c:v>12.560018386616127</c:v>
                </c:pt>
              </c:numCache>
            </c:numRef>
          </c:yVal>
          <c:smooth val="0"/>
        </c:ser>
        <c:axId val="52135995"/>
        <c:axId val="66570772"/>
      </c:scatterChart>
      <c:valAx>
        <c:axId val="52135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66570772"/>
        <c:crosses val="autoZero"/>
        <c:crossBetween val="midCat"/>
        <c:dispUnits/>
        <c:majorUnit val="1"/>
      </c:valAx>
      <c:valAx>
        <c:axId val="665707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21359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5"/>
          <c:y val="0.9495"/>
          <c:w val="0.783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OFFENSES, PER 100,000: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40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WA_Data3!$L$3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WA_Data3!$L$4:$L$20</c:f>
              <c:numCache>
                <c:ptCount val="17"/>
                <c:pt idx="0">
                  <c:v>6.96994782161823</c:v>
                </c:pt>
                <c:pt idx="2">
                  <c:v>8.378664384526887</c:v>
                </c:pt>
                <c:pt idx="3">
                  <c:v>8.54226936063402</c:v>
                </c:pt>
                <c:pt idx="4">
                  <c:v>8.103231659100306</c:v>
                </c:pt>
                <c:pt idx="5">
                  <c:v>10.068718387547678</c:v>
                </c:pt>
                <c:pt idx="6">
                  <c:v>12.233442120708292</c:v>
                </c:pt>
                <c:pt idx="7">
                  <c:v>14.61109775224378</c:v>
                </c:pt>
                <c:pt idx="8">
                  <c:v>14.384021038073787</c:v>
                </c:pt>
                <c:pt idx="9">
                  <c:v>17.199508184589646</c:v>
                </c:pt>
                <c:pt idx="10">
                  <c:v>18.31964146035367</c:v>
                </c:pt>
                <c:pt idx="11">
                  <c:v>17.342724814974254</c:v>
                </c:pt>
                <c:pt idx="12">
                  <c:v>17.496162254844535</c:v>
                </c:pt>
                <c:pt idx="13">
                  <c:v>17.552232428600103</c:v>
                </c:pt>
                <c:pt idx="14">
                  <c:v>16.58782657949008</c:v>
                </c:pt>
                <c:pt idx="15">
                  <c:v>16.712090353325664</c:v>
                </c:pt>
                <c:pt idx="16">
                  <c:v>14.279546552055656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WA_Data3!$M$3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WA_Data3!$M$4:$M$20</c:f>
              <c:numCache>
                <c:ptCount val="17"/>
                <c:pt idx="0">
                  <c:v>72.5357281637235</c:v>
                </c:pt>
                <c:pt idx="2">
                  <c:v>48.1180932186111</c:v>
                </c:pt>
                <c:pt idx="3">
                  <c:v>61.126150084544605</c:v>
                </c:pt>
                <c:pt idx="4">
                  <c:v>56.76196028196887</c:v>
                </c:pt>
                <c:pt idx="5">
                  <c:v>86.0901813044502</c:v>
                </c:pt>
                <c:pt idx="6">
                  <c:v>74.42902306590868</c:v>
                </c:pt>
                <c:pt idx="7">
                  <c:v>96.75236806495263</c:v>
                </c:pt>
                <c:pt idx="8">
                  <c:v>104.16185961882034</c:v>
                </c:pt>
                <c:pt idx="9">
                  <c:v>112.7323911368138</c:v>
                </c:pt>
                <c:pt idx="10">
                  <c:v>125.42510374091293</c:v>
                </c:pt>
                <c:pt idx="11">
                  <c:v>144.53850918851953</c:v>
                </c:pt>
                <c:pt idx="12">
                  <c:v>135.43991473174063</c:v>
                </c:pt>
                <c:pt idx="13">
                  <c:v>129.63206194927787</c:v>
                </c:pt>
                <c:pt idx="14">
                  <c:v>122.65871042599038</c:v>
                </c:pt>
                <c:pt idx="15">
                  <c:v>133.18257428326032</c:v>
                </c:pt>
                <c:pt idx="16">
                  <c:v>123.0194922264407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WA_Data3!$N$3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WA_Data3!$N$4:$N$20</c:f>
              <c:numCache>
                <c:ptCount val="17"/>
                <c:pt idx="0">
                  <c:v>8.886905044429476</c:v>
                </c:pt>
                <c:pt idx="2">
                  <c:v>9.589144889246619</c:v>
                </c:pt>
                <c:pt idx="3">
                  <c:v>10.174042642294948</c:v>
                </c:pt>
                <c:pt idx="4">
                  <c:v>9.644272116174369</c:v>
                </c:pt>
                <c:pt idx="5">
                  <c:v>12.529805930933614</c:v>
                </c:pt>
                <c:pt idx="6">
                  <c:v>14.284789131028923</c:v>
                </c:pt>
                <c:pt idx="7">
                  <c:v>17.371556214037582</c:v>
                </c:pt>
                <c:pt idx="8">
                  <c:v>17.42182818999028</c:v>
                </c:pt>
                <c:pt idx="9">
                  <c:v>20.47756209924515</c:v>
                </c:pt>
                <c:pt idx="10">
                  <c:v>22.008721385706927</c:v>
                </c:pt>
                <c:pt idx="11">
                  <c:v>21.791054793246218</c:v>
                </c:pt>
                <c:pt idx="12">
                  <c:v>21.69435649088858</c:v>
                </c:pt>
                <c:pt idx="13">
                  <c:v>21.62545826981806</c:v>
                </c:pt>
                <c:pt idx="14">
                  <c:v>20.52405014757428</c:v>
                </c:pt>
                <c:pt idx="15">
                  <c:v>21.06421192425334</c:v>
                </c:pt>
                <c:pt idx="16">
                  <c:v>18.415994523208287</c:v>
                </c:pt>
              </c:numCache>
            </c:numRef>
          </c:yVal>
          <c:smooth val="1"/>
        </c:ser>
        <c:axId val="57807787"/>
        <c:axId val="50508036"/>
      </c:scatterChart>
      <c:valAx>
        <c:axId val="57807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0508036"/>
        <c:crossesAt val="0"/>
        <c:crossBetween val="midCat"/>
        <c:dispUnits/>
        <c:majorUnit val="1"/>
      </c:valAx>
      <c:valAx>
        <c:axId val="50508036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7807787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5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ADMISSIONS, ALL RACES: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"/>
          <c:w val="0.945"/>
          <c:h val="0.8585"/>
        </c:manualLayout>
      </c:layout>
      <c:scatterChart>
        <c:scatterStyle val="line"/>
        <c:varyColors val="0"/>
        <c:ser>
          <c:idx val="0"/>
          <c:order val="0"/>
          <c:tx>
            <c:strRef>
              <c:f>WA_Data2!$Q$3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WA_Data2!$Q$4:$Q$20</c:f>
              <c:numCache>
                <c:ptCount val="17"/>
                <c:pt idx="0">
                  <c:v>71.76814011676397</c:v>
                </c:pt>
                <c:pt idx="2">
                  <c:v>74.17742607246981</c:v>
                </c:pt>
                <c:pt idx="3">
                  <c:v>70.51448335495029</c:v>
                </c:pt>
                <c:pt idx="4">
                  <c:v>65.61893674815677</c:v>
                </c:pt>
                <c:pt idx="5">
                  <c:v>60.067208064967794</c:v>
                </c:pt>
                <c:pt idx="6">
                  <c:v>60.152582159624416</c:v>
                </c:pt>
                <c:pt idx="7">
                  <c:v>56.611165523996085</c:v>
                </c:pt>
                <c:pt idx="8">
                  <c:v>52.030282174810736</c:v>
                </c:pt>
                <c:pt idx="9">
                  <c:v>50.64620355411955</c:v>
                </c:pt>
                <c:pt idx="10">
                  <c:v>50.9795834192617</c:v>
                </c:pt>
                <c:pt idx="11">
                  <c:v>49.166666666666664</c:v>
                </c:pt>
                <c:pt idx="12">
                  <c:v>49.6258441321409</c:v>
                </c:pt>
                <c:pt idx="13">
                  <c:v>51.298135563687055</c:v>
                </c:pt>
                <c:pt idx="14">
                  <c:v>55.50660792951542</c:v>
                </c:pt>
                <c:pt idx="15">
                  <c:v>56.09206502494769</c:v>
                </c:pt>
                <c:pt idx="16">
                  <c:v>57.43519781718963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WA_Data2!$R$4:$R$20</c:f>
              <c:numCache>
                <c:ptCount val="17"/>
                <c:pt idx="0">
                  <c:v>18.140116763969974</c:v>
                </c:pt>
                <c:pt idx="2">
                  <c:v>15.743440233236154</c:v>
                </c:pt>
                <c:pt idx="3">
                  <c:v>19.282317336792048</c:v>
                </c:pt>
                <c:pt idx="4">
                  <c:v>19.67403958090803</c:v>
                </c:pt>
                <c:pt idx="5">
                  <c:v>25.119014281713802</c:v>
                </c:pt>
                <c:pt idx="6">
                  <c:v>20.980046948356808</c:v>
                </c:pt>
                <c:pt idx="7">
                  <c:v>20.66601371204701</c:v>
                </c:pt>
                <c:pt idx="8">
                  <c:v>25.32690984170681</c:v>
                </c:pt>
                <c:pt idx="9">
                  <c:v>25</c:v>
                </c:pt>
                <c:pt idx="10">
                  <c:v>24.91235306248711</c:v>
                </c:pt>
                <c:pt idx="11">
                  <c:v>27.461240310077518</c:v>
                </c:pt>
                <c:pt idx="12">
                  <c:v>28.034312830808545</c:v>
                </c:pt>
                <c:pt idx="13">
                  <c:v>27.14758668757623</c:v>
                </c:pt>
                <c:pt idx="14">
                  <c:v>24.330735343951204</c:v>
                </c:pt>
                <c:pt idx="15">
                  <c:v>25.655882826331883</c:v>
                </c:pt>
                <c:pt idx="16">
                  <c:v>23.72100954979536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WA_Data2!$S$4:$S$20</c:f>
              <c:numCache>
                <c:ptCount val="17"/>
                <c:pt idx="0">
                  <c:v>3.5446205170975813</c:v>
                </c:pt>
                <c:pt idx="2">
                  <c:v>2.9571012078300707</c:v>
                </c:pt>
                <c:pt idx="3">
                  <c:v>3.804582792909641</c:v>
                </c:pt>
                <c:pt idx="4">
                  <c:v>3.7640667442762905</c:v>
                </c:pt>
                <c:pt idx="5">
                  <c:v>3.2203864463735647</c:v>
                </c:pt>
                <c:pt idx="6">
                  <c:v>3.1983568075117366</c:v>
                </c:pt>
                <c:pt idx="7">
                  <c:v>3.1831537708129285</c:v>
                </c:pt>
                <c:pt idx="8">
                  <c:v>3.0282174810736406</c:v>
                </c:pt>
                <c:pt idx="9">
                  <c:v>3.2108239095315025</c:v>
                </c:pt>
                <c:pt idx="10">
                  <c:v>2.5572282944937097</c:v>
                </c:pt>
                <c:pt idx="11">
                  <c:v>2.4031007751937983</c:v>
                </c:pt>
                <c:pt idx="12">
                  <c:v>2.682971345135974</c:v>
                </c:pt>
                <c:pt idx="13">
                  <c:v>2.8576407039553926</c:v>
                </c:pt>
                <c:pt idx="14">
                  <c:v>3.0328702134869534</c:v>
                </c:pt>
                <c:pt idx="15">
                  <c:v>2.8810558506357635</c:v>
                </c:pt>
                <c:pt idx="16">
                  <c:v>3.6664392905866303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WA_Data2!$T$3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WA_Data2!$T$4:$T$20</c:f>
              <c:numCache>
                <c:ptCount val="17"/>
                <c:pt idx="0">
                  <c:v>0.542118432026689</c:v>
                </c:pt>
                <c:pt idx="2">
                  <c:v>0.8329862557267805</c:v>
                </c:pt>
                <c:pt idx="3">
                  <c:v>0.34587116299178555</c:v>
                </c:pt>
                <c:pt idx="4">
                  <c:v>1.4357780364765231</c:v>
                </c:pt>
                <c:pt idx="5">
                  <c:v>0.9241108933071969</c:v>
                </c:pt>
                <c:pt idx="6">
                  <c:v>0.8215962441314555</c:v>
                </c:pt>
                <c:pt idx="7">
                  <c:v>0.6856023506366308</c:v>
                </c:pt>
                <c:pt idx="8">
                  <c:v>1.445285615966965</c:v>
                </c:pt>
                <c:pt idx="9">
                  <c:v>1.5751211631663975</c:v>
                </c:pt>
                <c:pt idx="10">
                  <c:v>1.979789647349969</c:v>
                </c:pt>
                <c:pt idx="11">
                  <c:v>2.112403100775194</c:v>
                </c:pt>
                <c:pt idx="12">
                  <c:v>2.098923161160796</c:v>
                </c:pt>
                <c:pt idx="13">
                  <c:v>1.8818609513852589</c:v>
                </c:pt>
                <c:pt idx="14">
                  <c:v>1.6604540833615722</c:v>
                </c:pt>
                <c:pt idx="15">
                  <c:v>1.867052953484629</c:v>
                </c:pt>
                <c:pt idx="16">
                  <c:v>1.8417462482946794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WA_Data2!$U$3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WA_Data2!$U$4:$U$20</c:f>
              <c:numCache>
                <c:ptCount val="17"/>
                <c:pt idx="0">
                  <c:v>6.005004170141785</c:v>
                </c:pt>
                <c:pt idx="2">
                  <c:v>6.289046230737193</c:v>
                </c:pt>
                <c:pt idx="3">
                  <c:v>6.052745352356247</c:v>
                </c:pt>
                <c:pt idx="4">
                  <c:v>9.507178890182383</c:v>
                </c:pt>
                <c:pt idx="5">
                  <c:v>10.669280313637637</c:v>
                </c:pt>
                <c:pt idx="6">
                  <c:v>14.847417840375588</c:v>
                </c:pt>
                <c:pt idx="7">
                  <c:v>18.854064642507346</c:v>
                </c:pt>
                <c:pt idx="8">
                  <c:v>18.169304886441846</c:v>
                </c:pt>
                <c:pt idx="9">
                  <c:v>19.567851373182553</c:v>
                </c:pt>
                <c:pt idx="10">
                  <c:v>19.571045576407506</c:v>
                </c:pt>
                <c:pt idx="11">
                  <c:v>18.856589147286822</c:v>
                </c:pt>
                <c:pt idx="12">
                  <c:v>17.557948530753787</c:v>
                </c:pt>
                <c:pt idx="13">
                  <c:v>16.814776093396063</c:v>
                </c:pt>
                <c:pt idx="14">
                  <c:v>15.469332429684854</c:v>
                </c:pt>
                <c:pt idx="15">
                  <c:v>13.503943344600033</c:v>
                </c:pt>
                <c:pt idx="16">
                  <c:v>13.335607094133698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WA_Data2!$V$3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WA_Data2!$V$4:$V$20</c:f>
              <c:numCache>
                <c:ptCount val="17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62266037"/>
        <c:axId val="23523422"/>
      </c:scatterChart>
      <c:valAx>
        <c:axId val="62266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3523422"/>
        <c:crosses val="autoZero"/>
        <c:crossBetween val="midCat"/>
        <c:dispUnits/>
        <c:majorUnit val="1"/>
      </c:valAx>
      <c:valAx>
        <c:axId val="2352342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22660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81"/>
          <c:w val="0.9385"/>
          <c:h val="0.83975"/>
        </c:manualLayout>
      </c:layout>
      <c:scatterChart>
        <c:scatterStyle val="line"/>
        <c:varyColors val="0"/>
        <c:ser>
          <c:idx val="0"/>
          <c:order val="0"/>
          <c:tx>
            <c:strRef>
              <c:f>WA_Data2!$R$3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WA_Data2!$R$4:$R$20</c:f>
              <c:numCache>
                <c:ptCount val="17"/>
                <c:pt idx="0">
                  <c:v>18.140116763969974</c:v>
                </c:pt>
                <c:pt idx="2">
                  <c:v>15.743440233236154</c:v>
                </c:pt>
                <c:pt idx="3">
                  <c:v>19.282317336792048</c:v>
                </c:pt>
                <c:pt idx="4">
                  <c:v>19.67403958090803</c:v>
                </c:pt>
                <c:pt idx="5">
                  <c:v>25.119014281713802</c:v>
                </c:pt>
                <c:pt idx="6">
                  <c:v>20.980046948356808</c:v>
                </c:pt>
                <c:pt idx="7">
                  <c:v>20.66601371204701</c:v>
                </c:pt>
                <c:pt idx="8">
                  <c:v>25.32690984170681</c:v>
                </c:pt>
                <c:pt idx="9">
                  <c:v>25</c:v>
                </c:pt>
                <c:pt idx="10">
                  <c:v>24.91235306248711</c:v>
                </c:pt>
                <c:pt idx="11">
                  <c:v>27.461240310077518</c:v>
                </c:pt>
                <c:pt idx="12">
                  <c:v>28.034312830808545</c:v>
                </c:pt>
                <c:pt idx="13">
                  <c:v>27.14758668757623</c:v>
                </c:pt>
                <c:pt idx="14">
                  <c:v>24.330735343951204</c:v>
                </c:pt>
                <c:pt idx="15">
                  <c:v>25.655882826331883</c:v>
                </c:pt>
                <c:pt idx="16">
                  <c:v>23.72100954979536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WA_Data2!$S$3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WA_Data2!$S$4:$S$20</c:f>
              <c:numCache>
                <c:ptCount val="17"/>
                <c:pt idx="0">
                  <c:v>3.5446205170975813</c:v>
                </c:pt>
                <c:pt idx="2">
                  <c:v>2.9571012078300707</c:v>
                </c:pt>
                <c:pt idx="3">
                  <c:v>3.804582792909641</c:v>
                </c:pt>
                <c:pt idx="4">
                  <c:v>3.7640667442762905</c:v>
                </c:pt>
                <c:pt idx="5">
                  <c:v>3.2203864463735647</c:v>
                </c:pt>
                <c:pt idx="6">
                  <c:v>3.1983568075117366</c:v>
                </c:pt>
                <c:pt idx="7">
                  <c:v>3.1831537708129285</c:v>
                </c:pt>
                <c:pt idx="8">
                  <c:v>3.0282174810736406</c:v>
                </c:pt>
                <c:pt idx="9">
                  <c:v>3.2108239095315025</c:v>
                </c:pt>
                <c:pt idx="10">
                  <c:v>2.5572282944937097</c:v>
                </c:pt>
                <c:pt idx="11">
                  <c:v>2.4031007751937983</c:v>
                </c:pt>
                <c:pt idx="12">
                  <c:v>2.682971345135974</c:v>
                </c:pt>
                <c:pt idx="13">
                  <c:v>2.8576407039553926</c:v>
                </c:pt>
                <c:pt idx="14">
                  <c:v>3.0328702134869534</c:v>
                </c:pt>
                <c:pt idx="15">
                  <c:v>2.8810558506357635</c:v>
                </c:pt>
                <c:pt idx="16">
                  <c:v>3.6664392905866303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WA_Data2!$T$3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WA_Data2!$T$4:$T$20</c:f>
              <c:numCache>
                <c:ptCount val="17"/>
                <c:pt idx="0">
                  <c:v>0.542118432026689</c:v>
                </c:pt>
                <c:pt idx="2">
                  <c:v>0.8329862557267805</c:v>
                </c:pt>
                <c:pt idx="3">
                  <c:v>0.34587116299178555</c:v>
                </c:pt>
                <c:pt idx="4">
                  <c:v>1.4357780364765231</c:v>
                </c:pt>
                <c:pt idx="5">
                  <c:v>0.9241108933071969</c:v>
                </c:pt>
                <c:pt idx="6">
                  <c:v>0.8215962441314555</c:v>
                </c:pt>
                <c:pt idx="7">
                  <c:v>0.6856023506366308</c:v>
                </c:pt>
                <c:pt idx="8">
                  <c:v>1.445285615966965</c:v>
                </c:pt>
                <c:pt idx="9">
                  <c:v>1.5751211631663975</c:v>
                </c:pt>
                <c:pt idx="10">
                  <c:v>1.979789647349969</c:v>
                </c:pt>
                <c:pt idx="11">
                  <c:v>2.112403100775194</c:v>
                </c:pt>
                <c:pt idx="12">
                  <c:v>2.098923161160796</c:v>
                </c:pt>
                <c:pt idx="13">
                  <c:v>1.8818609513852589</c:v>
                </c:pt>
                <c:pt idx="14">
                  <c:v>1.6604540833615722</c:v>
                </c:pt>
                <c:pt idx="15">
                  <c:v>1.867052953484629</c:v>
                </c:pt>
                <c:pt idx="16">
                  <c:v>1.8417462482946794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WA_Data2!$U$3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WA_Data2!$U$4:$U$20</c:f>
              <c:numCache>
                <c:ptCount val="17"/>
                <c:pt idx="0">
                  <c:v>6.005004170141785</c:v>
                </c:pt>
                <c:pt idx="2">
                  <c:v>6.289046230737193</c:v>
                </c:pt>
                <c:pt idx="3">
                  <c:v>6.052745352356247</c:v>
                </c:pt>
                <c:pt idx="4">
                  <c:v>9.507178890182383</c:v>
                </c:pt>
                <c:pt idx="5">
                  <c:v>10.669280313637637</c:v>
                </c:pt>
                <c:pt idx="6">
                  <c:v>14.847417840375588</c:v>
                </c:pt>
                <c:pt idx="7">
                  <c:v>18.854064642507346</c:v>
                </c:pt>
                <c:pt idx="8">
                  <c:v>18.169304886441846</c:v>
                </c:pt>
                <c:pt idx="9">
                  <c:v>19.567851373182553</c:v>
                </c:pt>
                <c:pt idx="10">
                  <c:v>19.571045576407506</c:v>
                </c:pt>
                <c:pt idx="11">
                  <c:v>18.856589147286822</c:v>
                </c:pt>
                <c:pt idx="12">
                  <c:v>17.557948530753787</c:v>
                </c:pt>
                <c:pt idx="13">
                  <c:v>16.814776093396063</c:v>
                </c:pt>
                <c:pt idx="14">
                  <c:v>15.469332429684854</c:v>
                </c:pt>
                <c:pt idx="15">
                  <c:v>13.503943344600033</c:v>
                </c:pt>
                <c:pt idx="16">
                  <c:v>13.335607094133698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WA_Data2!$V$3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WA_Data2!$V$4:$V$20</c:f>
              <c:numCache>
                <c:ptCount val="17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10384207"/>
        <c:axId val="26349000"/>
      </c:scatterChart>
      <c:valAx>
        <c:axId val="10384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26349000"/>
        <c:crosses val="autoZero"/>
        <c:crossBetween val="midCat"/>
        <c:dispUnits/>
        <c:majorUnit val="1"/>
      </c:valAx>
      <c:valAx>
        <c:axId val="26349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103842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WA_Data2!$D$3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WA_Data2!$D$4:$D$20</c:f>
              <c:numCache>
                <c:ptCount val="17"/>
                <c:pt idx="0">
                  <c:v>85</c:v>
                </c:pt>
                <c:pt idx="2">
                  <c:v>71</c:v>
                </c:pt>
                <c:pt idx="3">
                  <c:v>88</c:v>
                </c:pt>
                <c:pt idx="4">
                  <c:v>97</c:v>
                </c:pt>
                <c:pt idx="5">
                  <c:v>115</c:v>
                </c:pt>
                <c:pt idx="6">
                  <c:v>109</c:v>
                </c:pt>
                <c:pt idx="7">
                  <c:v>130</c:v>
                </c:pt>
                <c:pt idx="8">
                  <c:v>132</c:v>
                </c:pt>
                <c:pt idx="9">
                  <c:v>159</c:v>
                </c:pt>
                <c:pt idx="10">
                  <c:v>124</c:v>
                </c:pt>
                <c:pt idx="11">
                  <c:v>124</c:v>
                </c:pt>
                <c:pt idx="12">
                  <c:v>147</c:v>
                </c:pt>
                <c:pt idx="13">
                  <c:v>164</c:v>
                </c:pt>
                <c:pt idx="14">
                  <c:v>179</c:v>
                </c:pt>
                <c:pt idx="15">
                  <c:v>179</c:v>
                </c:pt>
                <c:pt idx="16">
                  <c:v>215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WA_Data2!$E$4:$E$20</c:f>
              <c:numCache>
                <c:ptCount val="17"/>
                <c:pt idx="0">
                  <c:v>13</c:v>
                </c:pt>
                <c:pt idx="2">
                  <c:v>20</c:v>
                </c:pt>
                <c:pt idx="3">
                  <c:v>8</c:v>
                </c:pt>
                <c:pt idx="4">
                  <c:v>37</c:v>
                </c:pt>
                <c:pt idx="5">
                  <c:v>33</c:v>
                </c:pt>
                <c:pt idx="6">
                  <c:v>28</c:v>
                </c:pt>
                <c:pt idx="7">
                  <c:v>28</c:v>
                </c:pt>
                <c:pt idx="8">
                  <c:v>63</c:v>
                </c:pt>
                <c:pt idx="9">
                  <c:v>78</c:v>
                </c:pt>
                <c:pt idx="10">
                  <c:v>96</c:v>
                </c:pt>
                <c:pt idx="11">
                  <c:v>109</c:v>
                </c:pt>
                <c:pt idx="12">
                  <c:v>115</c:v>
                </c:pt>
                <c:pt idx="13">
                  <c:v>108</c:v>
                </c:pt>
                <c:pt idx="14">
                  <c:v>98</c:v>
                </c:pt>
                <c:pt idx="15">
                  <c:v>116</c:v>
                </c:pt>
                <c:pt idx="16">
                  <c:v>108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WA_Data2!$F$3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WA_Data2!$F$4:$F$20</c:f>
              <c:numCache>
                <c:ptCount val="17"/>
                <c:pt idx="0">
                  <c:v>144</c:v>
                </c:pt>
                <c:pt idx="2">
                  <c:v>151</c:v>
                </c:pt>
                <c:pt idx="3">
                  <c:v>140</c:v>
                </c:pt>
                <c:pt idx="4">
                  <c:v>245</c:v>
                </c:pt>
                <c:pt idx="5">
                  <c:v>381</c:v>
                </c:pt>
                <c:pt idx="6">
                  <c:v>506</c:v>
                </c:pt>
                <c:pt idx="7">
                  <c:v>770</c:v>
                </c:pt>
                <c:pt idx="8">
                  <c:v>792</c:v>
                </c:pt>
                <c:pt idx="9">
                  <c:v>969</c:v>
                </c:pt>
                <c:pt idx="10">
                  <c:v>949</c:v>
                </c:pt>
                <c:pt idx="11">
                  <c:v>973</c:v>
                </c:pt>
                <c:pt idx="12">
                  <c:v>962</c:v>
                </c:pt>
                <c:pt idx="13">
                  <c:v>965</c:v>
                </c:pt>
                <c:pt idx="14">
                  <c:v>913</c:v>
                </c:pt>
                <c:pt idx="15">
                  <c:v>839</c:v>
                </c:pt>
                <c:pt idx="16">
                  <c:v>782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WA_Data2!$G$3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WA_Data2!$G$4:$G$20</c:f>
              <c:numCache>
                <c:ptCount val="17"/>
              </c:numCache>
            </c:numRef>
          </c:yVal>
          <c:smooth val="0"/>
        </c:ser>
        <c:axId val="35814409"/>
        <c:axId val="53894226"/>
      </c:scatterChart>
      <c:valAx>
        <c:axId val="35814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3894226"/>
        <c:crosses val="autoZero"/>
        <c:crossBetween val="midCat"/>
        <c:dispUnits/>
        <c:majorUnit val="1"/>
      </c:valAx>
      <c:valAx>
        <c:axId val="53894226"/>
        <c:scaling>
          <c:orientation val="minMax"/>
          <c:max val="1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5814409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85"/>
          <c:y val="0.95125"/>
          <c:w val="0.671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WA_Data2!$AM$3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WA_Data2!$AM$4:$AM$20</c:f>
              <c:numCache>
                <c:ptCount val="17"/>
                <c:pt idx="0">
                  <c:v>137.77006985752953</c:v>
                </c:pt>
                <c:pt idx="2">
                  <c:v>110.13045029393972</c:v>
                </c:pt>
                <c:pt idx="3">
                  <c:v>133.3272730027423</c:v>
                </c:pt>
                <c:pt idx="4">
                  <c:v>142.23708135374508</c:v>
                </c:pt>
                <c:pt idx="5">
                  <c:v>162.0334493398898</c:v>
                </c:pt>
                <c:pt idx="6">
                  <c:v>147.95308936909547</c:v>
                </c:pt>
                <c:pt idx="7">
                  <c:v>168.40468942289007</c:v>
                </c:pt>
                <c:pt idx="8">
                  <c:v>166.46908971675032</c:v>
                </c:pt>
                <c:pt idx="9">
                  <c:v>195.38930397168699</c:v>
                </c:pt>
                <c:pt idx="10">
                  <c:v>149.22140123709357</c:v>
                </c:pt>
                <c:pt idx="11">
                  <c:v>146.48033737729318</c:v>
                </c:pt>
                <c:pt idx="12">
                  <c:v>170.43280657615563</c:v>
                </c:pt>
                <c:pt idx="13">
                  <c:v>187.72464000366293</c:v>
                </c:pt>
                <c:pt idx="14">
                  <c:v>202.2187577667819</c:v>
                </c:pt>
                <c:pt idx="15">
                  <c:v>197.7550930222281</c:v>
                </c:pt>
                <c:pt idx="16">
                  <c:v>233.45205003474635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WA_Data2!$AN$4:$AN$20</c:f>
              <c:numCache>
                <c:ptCount val="17"/>
                <c:pt idx="0">
                  <c:v>9.623142918477175</c:v>
                </c:pt>
                <c:pt idx="2">
                  <c:v>13.215451505900699</c:v>
                </c:pt>
                <c:pt idx="3">
                  <c:v>5.0003750281271095</c:v>
                </c:pt>
                <c:pt idx="4">
                  <c:v>21.820283427789605</c:v>
                </c:pt>
                <c:pt idx="5">
                  <c:v>18.24030776373827</c:v>
                </c:pt>
                <c:pt idx="6">
                  <c:v>14.520035055513205</c:v>
                </c:pt>
                <c:pt idx="7">
                  <c:v>13.468531737633002</c:v>
                </c:pt>
                <c:pt idx="8">
                  <c:v>28.627775303772506</c:v>
                </c:pt>
                <c:pt idx="9">
                  <c:v>33.288379794807014</c:v>
                </c:pt>
                <c:pt idx="10">
                  <c:v>38.71264330735016</c:v>
                </c:pt>
                <c:pt idx="11">
                  <c:v>41.73127356955531</c:v>
                </c:pt>
                <c:pt idx="12">
                  <c:v>41.87269245053561</c:v>
                </c:pt>
                <c:pt idx="13">
                  <c:v>37.65782288968001</c:v>
                </c:pt>
                <c:pt idx="14">
                  <c:v>32.61111906053356</c:v>
                </c:pt>
                <c:pt idx="15">
                  <c:v>36.638366686880936</c:v>
                </c:pt>
                <c:pt idx="16">
                  <c:v>32.73183534674531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WA_Data2!$AO$3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WA_Data2!$AO$4:$AO$20</c:f>
              <c:numCache>
                <c:ptCount val="17"/>
                <c:pt idx="0">
                  <c:v>100.98035090671941</c:v>
                </c:pt>
                <c:pt idx="2">
                  <c:v>95.02233968913221</c:v>
                </c:pt>
                <c:pt idx="3">
                  <c:v>83.63901401550906</c:v>
                </c:pt>
                <c:pt idx="4">
                  <c:v>137.87514701992717</c:v>
                </c:pt>
                <c:pt idx="5">
                  <c:v>200.5115412548549</c:v>
                </c:pt>
                <c:pt idx="6">
                  <c:v>249.8271946282216</c:v>
                </c:pt>
                <c:pt idx="7">
                  <c:v>353.6993739061732</c:v>
                </c:pt>
                <c:pt idx="8">
                  <c:v>342.5590719763323</c:v>
                </c:pt>
                <c:pt idx="9">
                  <c:v>391.39022291874517</c:v>
                </c:pt>
                <c:pt idx="10">
                  <c:v>359.57321046968065</c:v>
                </c:pt>
                <c:pt idx="11">
                  <c:v>346.64082595281695</c:v>
                </c:pt>
                <c:pt idx="12">
                  <c:v>321.41126944087137</c:v>
                </c:pt>
                <c:pt idx="13">
                  <c:v>304.0203142278357</c:v>
                </c:pt>
                <c:pt idx="14">
                  <c:v>270.22147506000806</c:v>
                </c:pt>
                <c:pt idx="15">
                  <c:v>234.5763925002656</c:v>
                </c:pt>
                <c:pt idx="16">
                  <c:v>207.61208928912774</c:v>
                </c:pt>
              </c:numCache>
            </c:numRef>
          </c:yVal>
          <c:smooth val="0"/>
        </c:ser>
        <c:axId val="15285987"/>
        <c:axId val="3356156"/>
      </c:scatterChart>
      <c:valAx>
        <c:axId val="15285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356156"/>
        <c:crosses val="autoZero"/>
        <c:crossBetween val="midCat"/>
        <c:dispUnits/>
        <c:majorUnit val="1"/>
      </c:valAx>
      <c:valAx>
        <c:axId val="3356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5285987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NEW ADMISSIONS: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7"/>
          <c:w val="0.9385"/>
          <c:h val="0.8615"/>
        </c:manualLayout>
      </c:layout>
      <c:scatterChart>
        <c:scatterStyle val="line"/>
        <c:varyColors val="0"/>
        <c:ser>
          <c:idx val="0"/>
          <c:order val="0"/>
          <c:tx>
            <c:strRef>
              <c:f>WA_Data2!$R$24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WA_Data2!$R$25:$R$41</c:f>
              <c:numCache>
                <c:ptCount val="17"/>
                <c:pt idx="0">
                  <c:v>17.89686552072801</c:v>
                </c:pt>
                <c:pt idx="2">
                  <c:v>12.924667651403249</c:v>
                </c:pt>
                <c:pt idx="3">
                  <c:v>18.044572250179726</c:v>
                </c:pt>
                <c:pt idx="4">
                  <c:v>17.147806004618936</c:v>
                </c:pt>
                <c:pt idx="5">
                  <c:v>18.53467073702573</c:v>
                </c:pt>
                <c:pt idx="6">
                  <c:v>19.255942128832242</c:v>
                </c:pt>
                <c:pt idx="7">
                  <c:v>18.838443396226413</c:v>
                </c:pt>
                <c:pt idx="8">
                  <c:v>23.21187584345479</c:v>
                </c:pt>
                <c:pt idx="9">
                  <c:v>22.451291345718168</c:v>
                </c:pt>
                <c:pt idx="10">
                  <c:v>21.92100958167796</c:v>
                </c:pt>
                <c:pt idx="11">
                  <c:v>24.356659142212187</c:v>
                </c:pt>
                <c:pt idx="12">
                  <c:v>25.453777965386237</c:v>
                </c:pt>
                <c:pt idx="13">
                  <c:v>24.185765983112184</c:v>
                </c:pt>
                <c:pt idx="14">
                  <c:v>21.784879189399845</c:v>
                </c:pt>
                <c:pt idx="15">
                  <c:v>23.997793306362635</c:v>
                </c:pt>
                <c:pt idx="16">
                  <c:v>21.766193347597742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WA_Data2!$S$24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WA_Data2!$S$25:$S$41</c:f>
              <c:numCache>
                <c:ptCount val="17"/>
                <c:pt idx="0">
                  <c:v>2.730030333670374</c:v>
                </c:pt>
                <c:pt idx="2">
                  <c:v>2.806499261447563</c:v>
                </c:pt>
                <c:pt idx="3">
                  <c:v>2.659956865564342</c:v>
                </c:pt>
                <c:pt idx="4">
                  <c:v>3.1755196304849886</c:v>
                </c:pt>
                <c:pt idx="5">
                  <c:v>2.6166593981683386</c:v>
                </c:pt>
                <c:pt idx="6">
                  <c:v>2.9280055115397863</c:v>
                </c:pt>
                <c:pt idx="7">
                  <c:v>2.5943396226415096</c:v>
                </c:pt>
                <c:pt idx="8">
                  <c:v>2.8609986504723346</c:v>
                </c:pt>
                <c:pt idx="9">
                  <c:v>3.1717263253284997</c:v>
                </c:pt>
                <c:pt idx="10">
                  <c:v>2.4071044636597336</c:v>
                </c:pt>
                <c:pt idx="11">
                  <c:v>2.2799097065462752</c:v>
                </c:pt>
                <c:pt idx="12">
                  <c:v>2.553820177289996</c:v>
                </c:pt>
                <c:pt idx="13">
                  <c:v>2.8347406513872135</c:v>
                </c:pt>
                <c:pt idx="14">
                  <c:v>2.9618082618862043</c:v>
                </c:pt>
                <c:pt idx="15">
                  <c:v>2.758367046708349</c:v>
                </c:pt>
                <c:pt idx="16">
                  <c:v>3.6763275627309864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WA_Data2!$T$24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WA_Data2!$T$25:$T$41</c:f>
              <c:numCache>
                <c:ptCount val="17"/>
                <c:pt idx="0">
                  <c:v>0.5055611729019212</c:v>
                </c:pt>
                <c:pt idx="2">
                  <c:v>0.9601181683899557</c:v>
                </c:pt>
                <c:pt idx="3">
                  <c:v>0.4313443565780014</c:v>
                </c:pt>
                <c:pt idx="4">
                  <c:v>1.1547344110854503</c:v>
                </c:pt>
                <c:pt idx="5">
                  <c:v>1.0902747492368077</c:v>
                </c:pt>
                <c:pt idx="6">
                  <c:v>0.826730967964175</c:v>
                </c:pt>
                <c:pt idx="7">
                  <c:v>0.7665094339622641</c:v>
                </c:pt>
                <c:pt idx="8">
                  <c:v>1.592442645074224</c:v>
                </c:pt>
                <c:pt idx="9">
                  <c:v>1.6991391028545535</c:v>
                </c:pt>
                <c:pt idx="10">
                  <c:v>2.1734050011684976</c:v>
                </c:pt>
                <c:pt idx="11">
                  <c:v>2.234762979683973</c:v>
                </c:pt>
                <c:pt idx="12">
                  <c:v>2.2794428028704092</c:v>
                </c:pt>
                <c:pt idx="13">
                  <c:v>2.131081624447125</c:v>
                </c:pt>
                <c:pt idx="14">
                  <c:v>1.8706157443491818</c:v>
                </c:pt>
                <c:pt idx="15">
                  <c:v>2.096358955498345</c:v>
                </c:pt>
                <c:pt idx="16">
                  <c:v>1.9645983271737018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WA_Data2!$U$24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WA_Data2!$U$25:$U$41</c:f>
              <c:numCache>
                <c:ptCount val="17"/>
                <c:pt idx="0">
                  <c:v>6.572295247724974</c:v>
                </c:pt>
                <c:pt idx="2">
                  <c:v>8.345642540620384</c:v>
                </c:pt>
                <c:pt idx="3">
                  <c:v>7.979870596693027</c:v>
                </c:pt>
                <c:pt idx="4">
                  <c:v>11.143187066974596</c:v>
                </c:pt>
                <c:pt idx="5">
                  <c:v>13.301351940689054</c:v>
                </c:pt>
                <c:pt idx="6">
                  <c:v>16.741302101274545</c:v>
                </c:pt>
                <c:pt idx="7">
                  <c:v>21.34433962264151</c:v>
                </c:pt>
                <c:pt idx="8">
                  <c:v>20.242914979757085</c:v>
                </c:pt>
                <c:pt idx="9">
                  <c:v>20.774807430901674</c:v>
                </c:pt>
                <c:pt idx="10">
                  <c:v>20.986211731713016</c:v>
                </c:pt>
                <c:pt idx="11">
                  <c:v>20.451467268623023</c:v>
                </c:pt>
                <c:pt idx="12">
                  <c:v>18.868720979316166</c:v>
                </c:pt>
                <c:pt idx="13">
                  <c:v>18.21471652593486</c:v>
                </c:pt>
                <c:pt idx="14">
                  <c:v>16.58222915042868</c:v>
                </c:pt>
                <c:pt idx="15">
                  <c:v>14.39867598381758</c:v>
                </c:pt>
                <c:pt idx="16">
                  <c:v>14.257926473448745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WA_Data2!$V$24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WA_Data2!$V$25:$V$41</c:f>
              <c:numCache>
                <c:ptCount val="17"/>
                <c:pt idx="0">
                  <c:v>3.083923154701719</c:v>
                </c:pt>
                <c:pt idx="2">
                  <c:v>0.7385524372230428</c:v>
                </c:pt>
                <c:pt idx="3">
                  <c:v>0.7907979870596693</c:v>
                </c:pt>
                <c:pt idx="4">
                  <c:v>0.7505773672055427</c:v>
                </c:pt>
                <c:pt idx="5">
                  <c:v>0.872219799389446</c:v>
                </c:pt>
                <c:pt idx="6">
                  <c:v>1.4812263176024802</c:v>
                </c:pt>
                <c:pt idx="7">
                  <c:v>0.6191037735849056</c:v>
                </c:pt>
                <c:pt idx="8">
                  <c:v>0.2968960863697706</c:v>
                </c:pt>
                <c:pt idx="9">
                  <c:v>0.09062075215224287</c:v>
                </c:pt>
                <c:pt idx="10">
                  <c:v>0.1635896237438654</c:v>
                </c:pt>
                <c:pt idx="11">
                  <c:v>0.1805869074492099</c:v>
                </c:pt>
                <c:pt idx="12">
                  <c:v>0.18995356690586745</c:v>
                </c:pt>
                <c:pt idx="13">
                  <c:v>0.2010454362685967</c:v>
                </c:pt>
                <c:pt idx="14">
                  <c:v>0.21434138737334374</c:v>
                </c:pt>
                <c:pt idx="15">
                  <c:v>0.3493931592497242</c:v>
                </c:pt>
                <c:pt idx="16">
                  <c:v>0.252869091616417</c:v>
                </c:pt>
              </c:numCache>
            </c:numRef>
          </c:yVal>
          <c:smooth val="0"/>
        </c:ser>
        <c:axId val="30205405"/>
        <c:axId val="3413190"/>
      </c:scatterChart>
      <c:valAx>
        <c:axId val="30205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413190"/>
        <c:crosses val="autoZero"/>
        <c:crossBetween val="midCat"/>
        <c:dispUnits/>
        <c:majorUnit val="1"/>
      </c:valAx>
      <c:valAx>
        <c:axId val="341319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NEW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0205405"/>
        <c:crosses val="autoZero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3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WASHINGTON</a:t>
            </a:r>
          </a:p>
        </c:rich>
      </c:tx>
      <c:layout>
        <c:manualLayout>
          <c:xMode val="factor"/>
          <c:yMode val="factor"/>
          <c:x val="0.00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WA_Data2!$D$24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WA_Data2!$D$25:$D$41</c:f>
              <c:numCache>
                <c:ptCount val="17"/>
                <c:pt idx="0">
                  <c:v>54</c:v>
                </c:pt>
                <c:pt idx="2">
                  <c:v>38</c:v>
                </c:pt>
                <c:pt idx="3">
                  <c:v>37</c:v>
                </c:pt>
                <c:pt idx="4">
                  <c:v>55</c:v>
                </c:pt>
                <c:pt idx="5">
                  <c:v>60</c:v>
                </c:pt>
                <c:pt idx="6">
                  <c:v>85</c:v>
                </c:pt>
                <c:pt idx="7">
                  <c:v>88</c:v>
                </c:pt>
                <c:pt idx="8">
                  <c:v>106</c:v>
                </c:pt>
                <c:pt idx="9">
                  <c:v>140</c:v>
                </c:pt>
                <c:pt idx="10">
                  <c:v>103</c:v>
                </c:pt>
                <c:pt idx="11">
                  <c:v>101</c:v>
                </c:pt>
                <c:pt idx="12">
                  <c:v>121</c:v>
                </c:pt>
                <c:pt idx="13">
                  <c:v>141</c:v>
                </c:pt>
                <c:pt idx="14">
                  <c:v>152</c:v>
                </c:pt>
                <c:pt idx="15">
                  <c:v>150</c:v>
                </c:pt>
                <c:pt idx="16">
                  <c:v>189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WA_Data2!$E$25:$E$41</c:f>
              <c:numCache>
                <c:ptCount val="17"/>
                <c:pt idx="0">
                  <c:v>10</c:v>
                </c:pt>
                <c:pt idx="2">
                  <c:v>13</c:v>
                </c:pt>
                <c:pt idx="3">
                  <c:v>6</c:v>
                </c:pt>
                <c:pt idx="4">
                  <c:v>20</c:v>
                </c:pt>
                <c:pt idx="5">
                  <c:v>25</c:v>
                </c:pt>
                <c:pt idx="6">
                  <c:v>24</c:v>
                </c:pt>
                <c:pt idx="7">
                  <c:v>26</c:v>
                </c:pt>
                <c:pt idx="8">
                  <c:v>59</c:v>
                </c:pt>
                <c:pt idx="9">
                  <c:v>75</c:v>
                </c:pt>
                <c:pt idx="10">
                  <c:v>93</c:v>
                </c:pt>
                <c:pt idx="11">
                  <c:v>99</c:v>
                </c:pt>
                <c:pt idx="12">
                  <c:v>108</c:v>
                </c:pt>
                <c:pt idx="13">
                  <c:v>106</c:v>
                </c:pt>
                <c:pt idx="14">
                  <c:v>96</c:v>
                </c:pt>
                <c:pt idx="15">
                  <c:v>114</c:v>
                </c:pt>
                <c:pt idx="16">
                  <c:v>101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WA_Data2!$F$24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WA_Data2!$F$25:$F$41</c:f>
              <c:numCache>
                <c:ptCount val="17"/>
                <c:pt idx="0">
                  <c:v>130</c:v>
                </c:pt>
                <c:pt idx="2">
                  <c:v>113</c:v>
                </c:pt>
                <c:pt idx="3">
                  <c:v>111</c:v>
                </c:pt>
                <c:pt idx="4">
                  <c:v>193</c:v>
                </c:pt>
                <c:pt idx="5">
                  <c:v>305</c:v>
                </c:pt>
                <c:pt idx="6">
                  <c:v>486</c:v>
                </c:pt>
                <c:pt idx="7">
                  <c:v>724</c:v>
                </c:pt>
                <c:pt idx="8">
                  <c:v>750</c:v>
                </c:pt>
                <c:pt idx="9">
                  <c:v>917</c:v>
                </c:pt>
                <c:pt idx="10">
                  <c:v>898</c:v>
                </c:pt>
                <c:pt idx="11">
                  <c:v>906</c:v>
                </c:pt>
                <c:pt idx="12">
                  <c:v>894</c:v>
                </c:pt>
                <c:pt idx="13">
                  <c:v>906</c:v>
                </c:pt>
                <c:pt idx="14">
                  <c:v>851</c:v>
                </c:pt>
                <c:pt idx="15">
                  <c:v>783</c:v>
                </c:pt>
                <c:pt idx="16">
                  <c:v>733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WA_Data2!$G$24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WA_Data2!$G$25:$G$41</c:f>
              <c:numCache>
                <c:ptCount val="17"/>
                <c:pt idx="0">
                  <c:v>61</c:v>
                </c:pt>
                <c:pt idx="2">
                  <c:v>10</c:v>
                </c:pt>
                <c:pt idx="3">
                  <c:v>11</c:v>
                </c:pt>
                <c:pt idx="4">
                  <c:v>13</c:v>
                </c:pt>
                <c:pt idx="5">
                  <c:v>20</c:v>
                </c:pt>
                <c:pt idx="6">
                  <c:v>43</c:v>
                </c:pt>
                <c:pt idx="7">
                  <c:v>21</c:v>
                </c:pt>
                <c:pt idx="8">
                  <c:v>11</c:v>
                </c:pt>
                <c:pt idx="9">
                  <c:v>4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19</c:v>
                </c:pt>
                <c:pt idx="16">
                  <c:v>13</c:v>
                </c:pt>
              </c:numCache>
            </c:numRef>
          </c:yVal>
          <c:smooth val="0"/>
        </c:ser>
        <c:axId val="30718711"/>
        <c:axId val="8032944"/>
      </c:scatterChart>
      <c:valAx>
        <c:axId val="30718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8032944"/>
        <c:crosses val="autoZero"/>
        <c:crossBetween val="midCat"/>
        <c:dispUnits/>
        <c:majorUnit val="1"/>
      </c:valAx>
      <c:valAx>
        <c:axId val="8032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07187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95"/>
          <c:y val="0.94225"/>
          <c:w val="0.645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WA_Data2!$AM$24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WA_Data2!$AM$25:$AM$41</c:f>
              <c:numCache>
                <c:ptCount val="17"/>
                <c:pt idx="0">
                  <c:v>87.52451496831289</c:v>
                </c:pt>
                <c:pt idx="2">
                  <c:v>58.943057903798724</c:v>
                </c:pt>
                <c:pt idx="3">
                  <c:v>56.058057967062105</c:v>
                </c:pt>
                <c:pt idx="4">
                  <c:v>80.64989148923691</c:v>
                </c:pt>
                <c:pt idx="5">
                  <c:v>84.53919095994252</c:v>
                </c:pt>
                <c:pt idx="6">
                  <c:v>115.37626235204692</c:v>
                </c:pt>
                <c:pt idx="7">
                  <c:v>113.9970205324179</c:v>
                </c:pt>
                <c:pt idx="8">
                  <c:v>133.6797235604207</c:v>
                </c:pt>
                <c:pt idx="9">
                  <c:v>172.0408965788439</c:v>
                </c:pt>
                <c:pt idx="10">
                  <c:v>123.95003489855351</c:v>
                </c:pt>
                <c:pt idx="11">
                  <c:v>119.31059737989203</c:v>
                </c:pt>
                <c:pt idx="12">
                  <c:v>140.28822854227778</c:v>
                </c:pt>
                <c:pt idx="13">
                  <c:v>161.39740390558825</c:v>
                </c:pt>
                <c:pt idx="14">
                  <c:v>171.7164870421835</c:v>
                </c:pt>
                <c:pt idx="15">
                  <c:v>165.7165583985152</c:v>
                </c:pt>
                <c:pt idx="16">
                  <c:v>205.22063933287004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WA_Data2!$AN$25:$AN$41</c:f>
              <c:numCache>
                <c:ptCount val="17"/>
                <c:pt idx="0">
                  <c:v>7.402417629597827</c:v>
                </c:pt>
                <c:pt idx="2">
                  <c:v>8.590043478835454</c:v>
                </c:pt>
                <c:pt idx="3">
                  <c:v>3.7502812710953317</c:v>
                </c:pt>
                <c:pt idx="4">
                  <c:v>11.794747798805192</c:v>
                </c:pt>
                <c:pt idx="5">
                  <c:v>13.818414972528991</c:v>
                </c:pt>
                <c:pt idx="6">
                  <c:v>12.445744333297034</c:v>
                </c:pt>
                <c:pt idx="7">
                  <c:v>12.506493756373501</c:v>
                </c:pt>
                <c:pt idx="8">
                  <c:v>26.810138776548854</c:v>
                </c:pt>
                <c:pt idx="9">
                  <c:v>32.00805749500674</c:v>
                </c:pt>
                <c:pt idx="10">
                  <c:v>37.50287320399546</c:v>
                </c:pt>
                <c:pt idx="11">
                  <c:v>37.90271636133923</c:v>
                </c:pt>
                <c:pt idx="12">
                  <c:v>39.32391986658996</c:v>
                </c:pt>
                <c:pt idx="13">
                  <c:v>36.96045579913038</c:v>
                </c:pt>
                <c:pt idx="14">
                  <c:v>31.94558601848185</c:v>
                </c:pt>
                <c:pt idx="15">
                  <c:v>36.006670709520925</c:v>
                </c:pt>
                <c:pt idx="16">
                  <c:v>30.610327500197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WA_Data2!$AO$24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WA_Data2!$AO$25:$AO$41</c:f>
              <c:numCache>
                <c:ptCount val="17"/>
                <c:pt idx="0">
                  <c:v>91.16281679078836</c:v>
                </c:pt>
                <c:pt idx="2">
                  <c:v>71.10943301239695</c:v>
                </c:pt>
                <c:pt idx="3">
                  <c:v>66.31378968372505</c:v>
                </c:pt>
                <c:pt idx="4">
                  <c:v>108.61185050957528</c:v>
                </c:pt>
                <c:pt idx="5">
                  <c:v>160.51448840611744</c:v>
                </c:pt>
                <c:pt idx="6">
                  <c:v>239.95260195516934</c:v>
                </c:pt>
                <c:pt idx="7">
                  <c:v>332.56928143905117</c:v>
                </c:pt>
                <c:pt idx="8">
                  <c:v>324.393060583648</c:v>
                </c:pt>
                <c:pt idx="9">
                  <c:v>370.38682602320876</c:v>
                </c:pt>
                <c:pt idx="10">
                  <c:v>340.2494657552932</c:v>
                </c:pt>
                <c:pt idx="11">
                  <c:v>322.7714165603825</c:v>
                </c:pt>
                <c:pt idx="12">
                  <c:v>298.6919697298742</c:v>
                </c:pt>
                <c:pt idx="13">
                  <c:v>285.43254372064155</c:v>
                </c:pt>
                <c:pt idx="14">
                  <c:v>251.87127631551687</c:v>
                </c:pt>
                <c:pt idx="15">
                  <c:v>218.91932696985455</c:v>
                </c:pt>
                <c:pt idx="16">
                  <c:v>194.60314763290359</c:v>
                </c:pt>
              </c:numCache>
            </c:numRef>
          </c:yVal>
          <c:smooth val="0"/>
        </c:ser>
        <c:axId val="5187633"/>
        <c:axId val="46688698"/>
      </c:scatterChart>
      <c:valAx>
        <c:axId val="5187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6688698"/>
        <c:crosses val="autoZero"/>
        <c:crossBetween val="midCat"/>
        <c:dispUnits/>
        <c:majorUnit val="1"/>
      </c:valAx>
      <c:valAx>
        <c:axId val="46688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1876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WA_Data1!$B$4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WA_Data1!$E$5:$E$21</c:f>
              <c:numCache>
                <c:ptCount val="17"/>
                <c:pt idx="0">
                  <c:v>516</c:v>
                </c:pt>
                <c:pt idx="2">
                  <c:v>377</c:v>
                </c:pt>
                <c:pt idx="3">
                  <c:v>341</c:v>
                </c:pt>
                <c:pt idx="4">
                  <c:v>431</c:v>
                </c:pt>
                <c:pt idx="5">
                  <c:v>516</c:v>
                </c:pt>
                <c:pt idx="6">
                  <c:v>539</c:v>
                </c:pt>
                <c:pt idx="7">
                  <c:v>500</c:v>
                </c:pt>
                <c:pt idx="8">
                  <c:v>575</c:v>
                </c:pt>
                <c:pt idx="9">
                  <c:v>629</c:v>
                </c:pt>
                <c:pt idx="10">
                  <c:v>542</c:v>
                </c:pt>
                <c:pt idx="11">
                  <c:v>570</c:v>
                </c:pt>
                <c:pt idx="12">
                  <c:v>560</c:v>
                </c:pt>
                <c:pt idx="13">
                  <c:v>524</c:v>
                </c:pt>
                <c:pt idx="14">
                  <c:v>611</c:v>
                </c:pt>
                <c:pt idx="15">
                  <c:v>620</c:v>
                </c:pt>
                <c:pt idx="16">
                  <c:v>612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WA_Data1!$C$4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WA_Data1!$F$5:$F$21</c:f>
              <c:numCache>
                <c:ptCount val="17"/>
                <c:pt idx="0">
                  <c:v>135</c:v>
                </c:pt>
                <c:pt idx="2">
                  <c:v>71</c:v>
                </c:pt>
                <c:pt idx="3">
                  <c:v>126</c:v>
                </c:pt>
                <c:pt idx="4">
                  <c:v>105</c:v>
                </c:pt>
                <c:pt idx="5">
                  <c:v>155</c:v>
                </c:pt>
                <c:pt idx="6">
                  <c:v>169</c:v>
                </c:pt>
                <c:pt idx="7">
                  <c:v>148</c:v>
                </c:pt>
                <c:pt idx="8">
                  <c:v>183</c:v>
                </c:pt>
                <c:pt idx="9">
                  <c:v>226</c:v>
                </c:pt>
                <c:pt idx="10">
                  <c:v>196</c:v>
                </c:pt>
                <c:pt idx="11">
                  <c:v>205</c:v>
                </c:pt>
                <c:pt idx="12">
                  <c:v>171</c:v>
                </c:pt>
                <c:pt idx="13">
                  <c:v>208</c:v>
                </c:pt>
                <c:pt idx="14">
                  <c:v>214</c:v>
                </c:pt>
                <c:pt idx="15">
                  <c:v>212</c:v>
                </c:pt>
                <c:pt idx="16">
                  <c:v>175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WA_Data1!$D$4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WA_Data1!$G$5:$G$21</c:f>
              <c:numCache>
                <c:ptCount val="17"/>
                <c:pt idx="0">
                  <c:v>651</c:v>
                </c:pt>
                <c:pt idx="2">
                  <c:v>448</c:v>
                </c:pt>
                <c:pt idx="3">
                  <c:v>467</c:v>
                </c:pt>
                <c:pt idx="4">
                  <c:v>536</c:v>
                </c:pt>
                <c:pt idx="5">
                  <c:v>671</c:v>
                </c:pt>
                <c:pt idx="6">
                  <c:v>708</c:v>
                </c:pt>
                <c:pt idx="7">
                  <c:v>648</c:v>
                </c:pt>
                <c:pt idx="8">
                  <c:v>758</c:v>
                </c:pt>
                <c:pt idx="9">
                  <c:v>855</c:v>
                </c:pt>
                <c:pt idx="10">
                  <c:v>738</c:v>
                </c:pt>
                <c:pt idx="11">
                  <c:v>775</c:v>
                </c:pt>
                <c:pt idx="12">
                  <c:v>731</c:v>
                </c:pt>
                <c:pt idx="13">
                  <c:v>732</c:v>
                </c:pt>
                <c:pt idx="14">
                  <c:v>825</c:v>
                </c:pt>
                <c:pt idx="15">
                  <c:v>832</c:v>
                </c:pt>
                <c:pt idx="16">
                  <c:v>787</c:v>
                </c:pt>
              </c:numCache>
            </c:numRef>
          </c:yVal>
          <c:smooth val="1"/>
        </c:ser>
        <c:axId val="51919141"/>
        <c:axId val="64619086"/>
      </c:scatterChart>
      <c:scatterChart>
        <c:scatterStyle val="lineMarker"/>
        <c:varyColors val="0"/>
        <c:ser>
          <c:idx val="5"/>
          <c:order val="3"/>
          <c:tx>
            <c:strRef>
              <c:f>WA_Data1!$A$23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WA_Data1!$F$28:$F$44</c:f>
              <c:numCache>
                <c:ptCount val="17"/>
                <c:pt idx="0">
                  <c:v>20.737327188940093</c:v>
                </c:pt>
                <c:pt idx="2">
                  <c:v>15.848214285714285</c:v>
                </c:pt>
                <c:pt idx="3">
                  <c:v>26.98072805139186</c:v>
                </c:pt>
                <c:pt idx="4">
                  <c:v>19.58955223880597</c:v>
                </c:pt>
                <c:pt idx="5">
                  <c:v>23.09985096870343</c:v>
                </c:pt>
                <c:pt idx="6">
                  <c:v>23.870056497175142</c:v>
                </c:pt>
                <c:pt idx="7">
                  <c:v>22.839506172839506</c:v>
                </c:pt>
                <c:pt idx="8">
                  <c:v>24.142480211081793</c:v>
                </c:pt>
                <c:pt idx="9">
                  <c:v>26.432748538011698</c:v>
                </c:pt>
                <c:pt idx="10">
                  <c:v>26.558265582655828</c:v>
                </c:pt>
                <c:pt idx="11">
                  <c:v>26.451612903225808</c:v>
                </c:pt>
                <c:pt idx="12">
                  <c:v>23.392612859097127</c:v>
                </c:pt>
                <c:pt idx="13">
                  <c:v>28.415300546448087</c:v>
                </c:pt>
                <c:pt idx="14">
                  <c:v>25.93939393939394</c:v>
                </c:pt>
                <c:pt idx="15">
                  <c:v>25.48076923076923</c:v>
                </c:pt>
                <c:pt idx="16">
                  <c:v>22.236340533672173</c:v>
                </c:pt>
              </c:numCache>
            </c:numRef>
          </c:yVal>
          <c:smooth val="0"/>
        </c:ser>
        <c:axId val="44700863"/>
        <c:axId val="66763448"/>
      </c:scatterChart>
      <c:valAx>
        <c:axId val="51919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4619086"/>
        <c:crossesAt val="0"/>
        <c:crossBetween val="midCat"/>
        <c:dispUnits/>
        <c:majorUnit val="1"/>
      </c:valAx>
      <c:valAx>
        <c:axId val="64619086"/>
        <c:scaling>
          <c:orientation val="minMax"/>
          <c:max val="1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1919141"/>
        <c:crosses val="autoZero"/>
        <c:crossBetween val="midCat"/>
        <c:dispUnits/>
        <c:majorUnit val="125"/>
      </c:valAx>
      <c:valAx>
        <c:axId val="44700863"/>
        <c:scaling>
          <c:orientation val="minMax"/>
        </c:scaling>
        <c:axPos val="b"/>
        <c:delete val="1"/>
        <c:majorTickMark val="in"/>
        <c:minorTickMark val="none"/>
        <c:tickLblPos val="nextTo"/>
        <c:crossAx val="66763448"/>
        <c:crosses val="max"/>
        <c:crossBetween val="midCat"/>
        <c:dispUnits/>
      </c:valAx>
      <c:valAx>
        <c:axId val="66763448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470086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0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ROBBERY, PER 100,000: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397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WA_Data3!$L$23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WA_Data3!$L$24:$L$40</c:f>
              <c:numCache>
                <c:ptCount val="17"/>
                <c:pt idx="0">
                  <c:v>13.419750283414201</c:v>
                </c:pt>
                <c:pt idx="2">
                  <c:v>9.659805727726717</c:v>
                </c:pt>
                <c:pt idx="3">
                  <c:v>8.669386464214883</c:v>
                </c:pt>
                <c:pt idx="4">
                  <c:v>10.812671346972852</c:v>
                </c:pt>
                <c:pt idx="5">
                  <c:v>12.702832977933012</c:v>
                </c:pt>
                <c:pt idx="6">
                  <c:v>13.031275302493615</c:v>
                </c:pt>
                <c:pt idx="7">
                  <c:v>11.764168882643945</c:v>
                </c:pt>
                <c:pt idx="8">
                  <c:v>13.275781856970191</c:v>
                </c:pt>
                <c:pt idx="9">
                  <c:v>14.234856115930118</c:v>
                </c:pt>
                <c:pt idx="10">
                  <c:v>12.064697049224408</c:v>
                </c:pt>
                <c:pt idx="11">
                  <c:v>12.544864396618431</c:v>
                </c:pt>
                <c:pt idx="12">
                  <c:v>12.171243307717937</c:v>
                </c:pt>
                <c:pt idx="13">
                  <c:v>11.28511630992203</c:v>
                </c:pt>
                <c:pt idx="14">
                  <c:v>13.010477586737403</c:v>
                </c:pt>
                <c:pt idx="15">
                  <c:v>13.082696993765039</c:v>
                </c:pt>
                <c:pt idx="16">
                  <c:v>12.832720249424467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WA_Data1!$C$4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WA_Data3!$M$24:$M$40</c:f>
              <c:numCache>
                <c:ptCount val="17"/>
                <c:pt idx="0">
                  <c:v>116.5752774059842</c:v>
                </c:pt>
                <c:pt idx="2">
                  <c:v>57.90482404273539</c:v>
                </c:pt>
                <c:pt idx="3">
                  <c:v>100.02460922925482</c:v>
                </c:pt>
                <c:pt idx="4">
                  <c:v>80.54061931900988</c:v>
                </c:pt>
                <c:pt idx="5">
                  <c:v>114.05109489051094</c:v>
                </c:pt>
                <c:pt idx="6">
                  <c:v>119.79528474417683</c:v>
                </c:pt>
                <c:pt idx="7">
                  <c:v>100.13531799729365</c:v>
                </c:pt>
                <c:pt idx="8">
                  <c:v>120.64316652053242</c:v>
                </c:pt>
                <c:pt idx="9">
                  <c:v>143.9407932029374</c:v>
                </c:pt>
                <c:pt idx="10">
                  <c:v>122.30507628467132</c:v>
                </c:pt>
                <c:pt idx="11">
                  <c:v>124.49745539347269</c:v>
                </c:pt>
                <c:pt idx="12">
                  <c:v>100.69663225707674</c:v>
                </c:pt>
                <c:pt idx="13">
                  <c:v>118.7818012574881</c:v>
                </c:pt>
                <c:pt idx="14">
                  <c:v>118.23857671694569</c:v>
                </c:pt>
                <c:pt idx="15">
                  <c:v>115.24369693082116</c:v>
                </c:pt>
                <c:pt idx="16">
                  <c:v>92.79487560184104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WA_Data1!$D$4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WA_Data3!$N$24:$N$40</c:f>
              <c:numCache>
                <c:ptCount val="17"/>
                <c:pt idx="0">
                  <c:v>16.43572495432838</c:v>
                </c:pt>
                <c:pt idx="2">
                  <c:v>11.129370234151516</c:v>
                </c:pt>
                <c:pt idx="3">
                  <c:v>11.504304876396468</c:v>
                </c:pt>
                <c:pt idx="4">
                  <c:v>13.020982000678744</c:v>
                </c:pt>
                <c:pt idx="5">
                  <c:v>15.98383988527843</c:v>
                </c:pt>
                <c:pt idx="6">
                  <c:v>16.552587078180814</c:v>
                </c:pt>
                <c:pt idx="7">
                  <c:v>14.733990087298892</c:v>
                </c:pt>
                <c:pt idx="8">
                  <c:v>16.908765387980324</c:v>
                </c:pt>
                <c:pt idx="9">
                  <c:v>18.68550223570395</c:v>
                </c:pt>
                <c:pt idx="10">
                  <c:v>15.861754279933313</c:v>
                </c:pt>
                <c:pt idx="11">
                  <c:v>16.46010474148715</c:v>
                </c:pt>
                <c:pt idx="12">
                  <c:v>15.322294294530968</c:v>
                </c:pt>
                <c:pt idx="13">
                  <c:v>15.191780665553573</c:v>
                </c:pt>
                <c:pt idx="14">
                  <c:v>16.915425945802973</c:v>
                </c:pt>
                <c:pt idx="15">
                  <c:v>16.900119885225436</c:v>
                </c:pt>
                <c:pt idx="16">
                  <c:v>15.874466253849862</c:v>
                </c:pt>
              </c:numCache>
            </c:numRef>
          </c:yVal>
          <c:smooth val="1"/>
        </c:ser>
        <c:axId val="64000121"/>
        <c:axId val="39130178"/>
      </c:scatterChart>
      <c:valAx>
        <c:axId val="64000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9130178"/>
        <c:crossesAt val="0"/>
        <c:crossBetween val="midCat"/>
        <c:dispUnits/>
        <c:majorUnit val="1"/>
      </c:valAx>
      <c:valAx>
        <c:axId val="39130178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4000121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8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/THEFT: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3"/>
          <c:w val="0.92175"/>
          <c:h val="0.8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WA_Data1!$B$4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WA_Data1!$H$5:$H$21</c:f>
              <c:numCache>
                <c:ptCount val="17"/>
                <c:pt idx="0">
                  <c:v>217</c:v>
                </c:pt>
                <c:pt idx="2">
                  <c:v>69</c:v>
                </c:pt>
                <c:pt idx="3">
                  <c:v>46</c:v>
                </c:pt>
                <c:pt idx="4">
                  <c:v>46</c:v>
                </c:pt>
                <c:pt idx="5">
                  <c:v>73</c:v>
                </c:pt>
                <c:pt idx="6">
                  <c:v>108</c:v>
                </c:pt>
                <c:pt idx="7">
                  <c:v>110</c:v>
                </c:pt>
                <c:pt idx="8">
                  <c:v>106</c:v>
                </c:pt>
                <c:pt idx="9">
                  <c:v>146</c:v>
                </c:pt>
                <c:pt idx="10">
                  <c:v>163</c:v>
                </c:pt>
                <c:pt idx="11">
                  <c:v>164</c:v>
                </c:pt>
                <c:pt idx="12">
                  <c:v>188</c:v>
                </c:pt>
                <c:pt idx="13">
                  <c:v>231</c:v>
                </c:pt>
                <c:pt idx="14">
                  <c:v>218</c:v>
                </c:pt>
                <c:pt idx="15">
                  <c:v>216</c:v>
                </c:pt>
                <c:pt idx="16">
                  <c:v>281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WA_Data1!$C$4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WA_Data1!$I$5:$I$21</c:f>
              <c:numCache>
                <c:ptCount val="17"/>
                <c:pt idx="0">
                  <c:v>71</c:v>
                </c:pt>
                <c:pt idx="2">
                  <c:v>21</c:v>
                </c:pt>
                <c:pt idx="3">
                  <c:v>9</c:v>
                </c:pt>
                <c:pt idx="4">
                  <c:v>8</c:v>
                </c:pt>
                <c:pt idx="5">
                  <c:v>17</c:v>
                </c:pt>
                <c:pt idx="6">
                  <c:v>25</c:v>
                </c:pt>
                <c:pt idx="7">
                  <c:v>26</c:v>
                </c:pt>
                <c:pt idx="8">
                  <c:v>40</c:v>
                </c:pt>
                <c:pt idx="9">
                  <c:v>50</c:v>
                </c:pt>
                <c:pt idx="10">
                  <c:v>59</c:v>
                </c:pt>
                <c:pt idx="11">
                  <c:v>59</c:v>
                </c:pt>
                <c:pt idx="12">
                  <c:v>48</c:v>
                </c:pt>
                <c:pt idx="13">
                  <c:v>60</c:v>
                </c:pt>
                <c:pt idx="14">
                  <c:v>45</c:v>
                </c:pt>
                <c:pt idx="15">
                  <c:v>58</c:v>
                </c:pt>
                <c:pt idx="16">
                  <c:v>63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WA_Data1!$D$4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WA_Data1!$J$5:$J$21</c:f>
              <c:numCache>
                <c:ptCount val="17"/>
                <c:pt idx="0">
                  <c:v>288</c:v>
                </c:pt>
                <c:pt idx="2">
                  <c:v>90</c:v>
                </c:pt>
                <c:pt idx="3">
                  <c:v>55</c:v>
                </c:pt>
                <c:pt idx="4">
                  <c:v>54</c:v>
                </c:pt>
                <c:pt idx="5">
                  <c:v>90</c:v>
                </c:pt>
                <c:pt idx="6">
                  <c:v>133</c:v>
                </c:pt>
                <c:pt idx="7">
                  <c:v>136</c:v>
                </c:pt>
                <c:pt idx="8">
                  <c:v>146</c:v>
                </c:pt>
                <c:pt idx="9">
                  <c:v>196</c:v>
                </c:pt>
                <c:pt idx="10">
                  <c:v>222</c:v>
                </c:pt>
                <c:pt idx="11">
                  <c:v>223</c:v>
                </c:pt>
                <c:pt idx="12">
                  <c:v>236</c:v>
                </c:pt>
                <c:pt idx="13">
                  <c:v>291</c:v>
                </c:pt>
                <c:pt idx="14">
                  <c:v>263</c:v>
                </c:pt>
                <c:pt idx="15">
                  <c:v>274</c:v>
                </c:pt>
                <c:pt idx="16">
                  <c:v>344</c:v>
                </c:pt>
              </c:numCache>
            </c:numRef>
          </c:yVal>
          <c:smooth val="1"/>
        </c:ser>
        <c:axId val="16627283"/>
        <c:axId val="15427820"/>
      </c:scatterChart>
      <c:scatterChart>
        <c:scatterStyle val="lineMarker"/>
        <c:varyColors val="0"/>
        <c:ser>
          <c:idx val="5"/>
          <c:order val="3"/>
          <c:tx>
            <c:strRef>
              <c:f>WA_Data1!$A$23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WA_Data1!$I$28:$I$44</c:f>
              <c:numCache>
                <c:ptCount val="17"/>
                <c:pt idx="0">
                  <c:v>24.65277777777778</c:v>
                </c:pt>
                <c:pt idx="2">
                  <c:v>23.333333333333332</c:v>
                </c:pt>
                <c:pt idx="3">
                  <c:v>16.363636363636363</c:v>
                </c:pt>
                <c:pt idx="4">
                  <c:v>14.814814814814813</c:v>
                </c:pt>
                <c:pt idx="5">
                  <c:v>18.88888888888889</c:v>
                </c:pt>
                <c:pt idx="6">
                  <c:v>18.796992481203006</c:v>
                </c:pt>
                <c:pt idx="7">
                  <c:v>19.11764705882353</c:v>
                </c:pt>
                <c:pt idx="8">
                  <c:v>27.397260273972602</c:v>
                </c:pt>
                <c:pt idx="9">
                  <c:v>25.510204081632654</c:v>
                </c:pt>
                <c:pt idx="10">
                  <c:v>26.576576576576578</c:v>
                </c:pt>
                <c:pt idx="11">
                  <c:v>26.45739910313901</c:v>
                </c:pt>
                <c:pt idx="12">
                  <c:v>20.33898305084746</c:v>
                </c:pt>
                <c:pt idx="13">
                  <c:v>20.618556701030926</c:v>
                </c:pt>
                <c:pt idx="14">
                  <c:v>17.110266159695815</c:v>
                </c:pt>
                <c:pt idx="15">
                  <c:v>21.16788321167883</c:v>
                </c:pt>
                <c:pt idx="16">
                  <c:v>18.313953488372093</c:v>
                </c:pt>
              </c:numCache>
            </c:numRef>
          </c:yVal>
          <c:smooth val="0"/>
        </c:ser>
        <c:axId val="4632653"/>
        <c:axId val="41693878"/>
      </c:scatterChart>
      <c:valAx>
        <c:axId val="16627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5427820"/>
        <c:crossesAt val="0"/>
        <c:crossBetween val="midCat"/>
        <c:dispUnits/>
        <c:majorUnit val="1"/>
      </c:valAx>
      <c:valAx>
        <c:axId val="15427820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6627283"/>
        <c:crosses val="autoZero"/>
        <c:crossBetween val="midCat"/>
        <c:dispUnits/>
        <c:majorUnit val="50"/>
      </c:valAx>
      <c:valAx>
        <c:axId val="4632653"/>
        <c:scaling>
          <c:orientation val="minMax"/>
        </c:scaling>
        <c:axPos val="b"/>
        <c:delete val="1"/>
        <c:majorTickMark val="in"/>
        <c:minorTickMark val="none"/>
        <c:tickLblPos val="nextTo"/>
        <c:crossAx val="41693878"/>
        <c:crosses val="max"/>
        <c:crossBetween val="midCat"/>
        <c:dispUnits/>
      </c:valAx>
      <c:valAx>
        <c:axId val="41693878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632653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4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 THEFT, PER 100,000: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6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WA_Data3!$L$43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WA_Data3!$L$44:$L$60</c:f>
              <c:numCache>
                <c:ptCount val="17"/>
                <c:pt idx="0">
                  <c:v>5.643577154071477</c:v>
                </c:pt>
                <c:pt idx="2">
                  <c:v>1.7679750536157652</c:v>
                </c:pt>
                <c:pt idx="3">
                  <c:v>1.169477352943943</c:v>
                </c:pt>
                <c:pt idx="4">
                  <c:v>1.1540206077975668</c:v>
                </c:pt>
                <c:pt idx="5">
                  <c:v>1.7971062158703681</c:v>
                </c:pt>
                <c:pt idx="6">
                  <c:v>2.611090413115604</c:v>
                </c:pt>
                <c:pt idx="7">
                  <c:v>2.588117154181668</c:v>
                </c:pt>
                <c:pt idx="8">
                  <c:v>2.4473615249371132</c:v>
                </c:pt>
                <c:pt idx="9">
                  <c:v>3.3041160459869583</c:v>
                </c:pt>
                <c:pt idx="10">
                  <c:v>3.6283129502280054</c:v>
                </c:pt>
                <c:pt idx="11">
                  <c:v>3.6093995807814436</c:v>
                </c:pt>
                <c:pt idx="12">
                  <c:v>4.086060253305308</c:v>
                </c:pt>
                <c:pt idx="13">
                  <c:v>4.974927228228986</c:v>
                </c:pt>
                <c:pt idx="14">
                  <c:v>4.6420361929766845</c:v>
                </c:pt>
                <c:pt idx="15">
                  <c:v>4.557842823634272</c:v>
                </c:pt>
                <c:pt idx="16">
                  <c:v>5.892147696222672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WA_Data3!$M$43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WA_Data3!$M$44:$M$60</c:f>
              <c:numCache>
                <c:ptCount val="17"/>
                <c:pt idx="0">
                  <c:v>61.30996070981391</c:v>
                </c:pt>
                <c:pt idx="2">
                  <c:v>17.12677894221751</c:v>
                </c:pt>
                <c:pt idx="3">
                  <c:v>7.144614944946773</c:v>
                </c:pt>
                <c:pt idx="4">
                  <c:v>6.13642813859123</c:v>
                </c:pt>
                <c:pt idx="5">
                  <c:v>12.508829762185073</c:v>
                </c:pt>
                <c:pt idx="6">
                  <c:v>17.72119596807349</c:v>
                </c:pt>
                <c:pt idx="7">
                  <c:v>17.591339648173207</c:v>
                </c:pt>
                <c:pt idx="8">
                  <c:v>26.370091042739325</c:v>
                </c:pt>
                <c:pt idx="9">
                  <c:v>31.84530823073836</c:v>
                </c:pt>
                <c:pt idx="10">
                  <c:v>36.81632398365106</c:v>
                </c:pt>
                <c:pt idx="11">
                  <c:v>35.83097496690189</c:v>
                </c:pt>
                <c:pt idx="12">
                  <c:v>28.265721335319785</c:v>
                </c:pt>
                <c:pt idx="13">
                  <c:v>34.263981131967725</c:v>
                </c:pt>
                <c:pt idx="14">
                  <c:v>24.86325211337643</c:v>
                </c:pt>
                <c:pt idx="15">
                  <c:v>31.528935952771825</c:v>
                </c:pt>
                <c:pt idx="16">
                  <c:v>33.406155216662775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WA_Data3!$N$43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WA_Data3!$N$44:$N$60</c:f>
              <c:numCache>
                <c:ptCount val="17"/>
                <c:pt idx="0">
                  <c:v>7.271104127260481</c:v>
                </c:pt>
                <c:pt idx="2">
                  <c:v>2.235810984539367</c:v>
                </c:pt>
                <c:pt idx="3">
                  <c:v>1.3548967199182136</c:v>
                </c:pt>
                <c:pt idx="4">
                  <c:v>1.3118153508146495</c:v>
                </c:pt>
                <c:pt idx="5">
                  <c:v>2.1438831440760935</c:v>
                </c:pt>
                <c:pt idx="6">
                  <c:v>3.1094549172288817</c:v>
                </c:pt>
                <c:pt idx="7">
                  <c:v>3.092318907210878</c:v>
                </c:pt>
                <c:pt idx="8">
                  <c:v>3.2568334388458138</c:v>
                </c:pt>
                <c:pt idx="9">
                  <c:v>4.283460161635058</c:v>
                </c:pt>
                <c:pt idx="10">
                  <c:v>4.771422019166931</c:v>
                </c:pt>
                <c:pt idx="11">
                  <c:v>4.736262396582754</c:v>
                </c:pt>
                <c:pt idx="12">
                  <c:v>4.946732494540778</c:v>
                </c:pt>
                <c:pt idx="13">
                  <c:v>6.039355428519247</c:v>
                </c:pt>
                <c:pt idx="14">
                  <c:v>5.392432756055978</c:v>
                </c:pt>
                <c:pt idx="15">
                  <c:v>5.565664481432415</c:v>
                </c:pt>
                <c:pt idx="16">
                  <c:v>6.938775592534119</c:v>
                </c:pt>
              </c:numCache>
            </c:numRef>
          </c:yVal>
          <c:smooth val="1"/>
        </c:ser>
        <c:axId val="39700583"/>
        <c:axId val="21760928"/>
      </c:scatterChart>
      <c:valAx>
        <c:axId val="39700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1760928"/>
        <c:crossesAt val="0"/>
        <c:crossBetween val="midCat"/>
        <c:dispUnits/>
        <c:majorUnit val="1"/>
      </c:valAx>
      <c:valAx>
        <c:axId val="21760928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9700583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3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15"/>
          <c:w val="0.9205"/>
          <c:h val="0.8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WA_Data1!$B$4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WA_Data1!$K$5:$K$21</c:f>
              <c:numCache>
                <c:ptCount val="17"/>
                <c:pt idx="0">
                  <c:v>50</c:v>
                </c:pt>
                <c:pt idx="2">
                  <c:v>57</c:v>
                </c:pt>
                <c:pt idx="3">
                  <c:v>74</c:v>
                </c:pt>
                <c:pt idx="4">
                  <c:v>147</c:v>
                </c:pt>
                <c:pt idx="5">
                  <c:v>182</c:v>
                </c:pt>
                <c:pt idx="6">
                  <c:v>309</c:v>
                </c:pt>
                <c:pt idx="7">
                  <c:v>411</c:v>
                </c:pt>
                <c:pt idx="8">
                  <c:v>396</c:v>
                </c:pt>
                <c:pt idx="9">
                  <c:v>540</c:v>
                </c:pt>
                <c:pt idx="10">
                  <c:v>467</c:v>
                </c:pt>
                <c:pt idx="11">
                  <c:v>465</c:v>
                </c:pt>
                <c:pt idx="12">
                  <c:v>561</c:v>
                </c:pt>
                <c:pt idx="13">
                  <c:v>608</c:v>
                </c:pt>
                <c:pt idx="14">
                  <c:v>736</c:v>
                </c:pt>
                <c:pt idx="15">
                  <c:v>794</c:v>
                </c:pt>
                <c:pt idx="16">
                  <c:v>783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WA_Data1!$C$4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WA_Data1!$L$5:$L$21</c:f>
              <c:numCache>
                <c:ptCount val="17"/>
                <c:pt idx="0">
                  <c:v>16</c:v>
                </c:pt>
                <c:pt idx="2">
                  <c:v>5</c:v>
                </c:pt>
                <c:pt idx="3">
                  <c:v>18</c:v>
                </c:pt>
                <c:pt idx="4">
                  <c:v>68</c:v>
                </c:pt>
                <c:pt idx="5">
                  <c:v>104</c:v>
                </c:pt>
                <c:pt idx="6">
                  <c:v>214</c:v>
                </c:pt>
                <c:pt idx="7">
                  <c:v>283</c:v>
                </c:pt>
                <c:pt idx="8">
                  <c:v>442</c:v>
                </c:pt>
                <c:pt idx="9">
                  <c:v>497</c:v>
                </c:pt>
                <c:pt idx="10">
                  <c:v>444</c:v>
                </c:pt>
                <c:pt idx="11">
                  <c:v>522</c:v>
                </c:pt>
                <c:pt idx="12">
                  <c:v>691</c:v>
                </c:pt>
                <c:pt idx="13">
                  <c:v>613</c:v>
                </c:pt>
                <c:pt idx="14">
                  <c:v>509</c:v>
                </c:pt>
                <c:pt idx="15">
                  <c:v>652</c:v>
                </c:pt>
                <c:pt idx="16">
                  <c:v>518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WA_Data1!$D$4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WA_Data1!$M$5:$M$21</c:f>
              <c:numCache>
                <c:ptCount val="17"/>
                <c:pt idx="0">
                  <c:v>66</c:v>
                </c:pt>
                <c:pt idx="2">
                  <c:v>62</c:v>
                </c:pt>
                <c:pt idx="3">
                  <c:v>92</c:v>
                </c:pt>
                <c:pt idx="4">
                  <c:v>215</c:v>
                </c:pt>
                <c:pt idx="5">
                  <c:v>286</c:v>
                </c:pt>
                <c:pt idx="6">
                  <c:v>523</c:v>
                </c:pt>
                <c:pt idx="7">
                  <c:v>694</c:v>
                </c:pt>
                <c:pt idx="8">
                  <c:v>838</c:v>
                </c:pt>
                <c:pt idx="9">
                  <c:v>1037</c:v>
                </c:pt>
                <c:pt idx="10">
                  <c:v>911</c:v>
                </c:pt>
                <c:pt idx="11">
                  <c:v>987</c:v>
                </c:pt>
                <c:pt idx="12">
                  <c:v>1252</c:v>
                </c:pt>
                <c:pt idx="13">
                  <c:v>1221</c:v>
                </c:pt>
                <c:pt idx="14">
                  <c:v>1245</c:v>
                </c:pt>
                <c:pt idx="15">
                  <c:v>1446</c:v>
                </c:pt>
                <c:pt idx="16">
                  <c:v>1301</c:v>
                </c:pt>
              </c:numCache>
            </c:numRef>
          </c:yVal>
          <c:smooth val="1"/>
        </c:ser>
        <c:axId val="61630625"/>
        <c:axId val="17804714"/>
      </c:scatterChart>
      <c:scatterChart>
        <c:scatterStyle val="lineMarker"/>
        <c:varyColors val="0"/>
        <c:ser>
          <c:idx val="5"/>
          <c:order val="3"/>
          <c:tx>
            <c:strRef>
              <c:f>WA_Data1!$A$23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WA_Data1!$L$28:$L$44</c:f>
              <c:numCache>
                <c:ptCount val="17"/>
                <c:pt idx="0">
                  <c:v>24.242424242424242</c:v>
                </c:pt>
                <c:pt idx="2">
                  <c:v>8.064516129032258</c:v>
                </c:pt>
                <c:pt idx="3">
                  <c:v>19.565217391304348</c:v>
                </c:pt>
                <c:pt idx="4">
                  <c:v>31.627906976744185</c:v>
                </c:pt>
                <c:pt idx="5">
                  <c:v>36.36363636363637</c:v>
                </c:pt>
                <c:pt idx="6">
                  <c:v>40.91778202676864</c:v>
                </c:pt>
                <c:pt idx="7">
                  <c:v>40.778097982708935</c:v>
                </c:pt>
                <c:pt idx="8">
                  <c:v>52.74463007159904</c:v>
                </c:pt>
                <c:pt idx="9">
                  <c:v>47.92671166827387</c:v>
                </c:pt>
                <c:pt idx="10">
                  <c:v>48.73765093304062</c:v>
                </c:pt>
                <c:pt idx="11">
                  <c:v>52.88753799392097</c:v>
                </c:pt>
                <c:pt idx="12">
                  <c:v>55.191693290734825</c:v>
                </c:pt>
                <c:pt idx="13">
                  <c:v>50.204750204750205</c:v>
                </c:pt>
                <c:pt idx="14">
                  <c:v>40.88353413654618</c:v>
                </c:pt>
                <c:pt idx="15">
                  <c:v>45.08990318118949</c:v>
                </c:pt>
                <c:pt idx="16">
                  <c:v>39.815526518063024</c:v>
                </c:pt>
              </c:numCache>
            </c:numRef>
          </c:yVal>
          <c:smooth val="0"/>
        </c:ser>
        <c:axId val="26024699"/>
        <c:axId val="32895700"/>
      </c:scatterChart>
      <c:valAx>
        <c:axId val="61630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7804714"/>
        <c:crossesAt val="0"/>
        <c:crossBetween val="midCat"/>
        <c:dispUnits/>
        <c:majorUnit val="1"/>
      </c:valAx>
      <c:valAx>
        <c:axId val="17804714"/>
        <c:scaling>
          <c:orientation val="minMax"/>
          <c:max val="17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1630625"/>
        <c:crosses val="autoZero"/>
        <c:crossBetween val="midCat"/>
        <c:dispUnits/>
        <c:majorUnit val="175"/>
      </c:valAx>
      <c:valAx>
        <c:axId val="26024699"/>
        <c:scaling>
          <c:orientation val="minMax"/>
        </c:scaling>
        <c:axPos val="b"/>
        <c:delete val="1"/>
        <c:majorTickMark val="in"/>
        <c:minorTickMark val="none"/>
        <c:tickLblPos val="nextTo"/>
        <c:crossAx val="32895700"/>
        <c:crosses val="max"/>
        <c:crossBetween val="midCat"/>
        <c:dispUnits/>
      </c:valAx>
      <c:valAx>
        <c:axId val="32895700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602469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6"/>
  <sheetViews>
    <sheetView tabSelected="1" zoomScale="70" zoomScaleNormal="70" workbookViewId="0" topLeftCell="A93">
      <selection activeCell="G110" sqref="G110:G126"/>
    </sheetView>
  </sheetViews>
  <sheetFormatPr defaultColWidth="9.140625" defaultRowHeight="12.75"/>
  <cols>
    <col min="1" max="1" width="6.140625" style="0" customWidth="1"/>
    <col min="2" max="2" width="10.421875" style="0" customWidth="1"/>
    <col min="3" max="3" width="10.57421875" style="0" customWidth="1"/>
    <col min="4" max="4" width="11.00390625" style="0" customWidth="1"/>
    <col min="5" max="5" width="10.00390625" style="0" bestFit="1" customWidth="1"/>
    <col min="6" max="6" width="10.421875" style="0" bestFit="1" customWidth="1"/>
    <col min="7" max="8" width="10.57421875" style="0" customWidth="1"/>
    <col min="9" max="9" width="10.00390625" style="0" customWidth="1"/>
    <col min="10" max="10" width="10.28125" style="0" customWidth="1"/>
    <col min="11" max="11" width="11.140625" style="0" customWidth="1"/>
    <col min="12" max="12" width="9.57421875" style="0" customWidth="1"/>
    <col min="13" max="13" width="10.00390625" style="0" customWidth="1"/>
    <col min="14" max="14" width="10.28125" style="0" customWidth="1"/>
    <col min="15" max="15" width="9.8515625" style="0" customWidth="1"/>
    <col min="16" max="16" width="11.28125" style="0" customWidth="1"/>
    <col min="17" max="17" width="10.57421875" style="0" customWidth="1"/>
    <col min="18" max="18" width="10.28125" style="0" customWidth="1"/>
    <col min="19" max="19" width="9.8515625" style="0" customWidth="1"/>
  </cols>
  <sheetData>
    <row r="1" ht="12.75">
      <c r="A1" s="4" t="s">
        <v>29</v>
      </c>
    </row>
    <row r="2" ht="12.75">
      <c r="A2" s="4" t="str">
        <f>CONCATENATE("New Admissions by Race (BW Only) x Offense: ",$A$1)</f>
        <v>New Admissions by Race (BW Only) x Offense: WASHINGTON</v>
      </c>
    </row>
    <row r="3" spans="2:19" s="4" customFormat="1" ht="12.75">
      <c r="B3" s="30" t="s">
        <v>88</v>
      </c>
      <c r="C3" s="30"/>
      <c r="D3" s="30"/>
      <c r="E3" s="30" t="s">
        <v>89</v>
      </c>
      <c r="F3" s="30"/>
      <c r="G3" s="30"/>
      <c r="H3" s="30" t="s">
        <v>90</v>
      </c>
      <c r="I3" s="30"/>
      <c r="J3" s="30"/>
      <c r="K3" s="30" t="s">
        <v>91</v>
      </c>
      <c r="L3" s="30"/>
      <c r="M3" s="30"/>
      <c r="N3" s="30" t="s">
        <v>92</v>
      </c>
      <c r="O3" s="30"/>
      <c r="P3" s="30"/>
      <c r="Q3" s="30" t="s">
        <v>93</v>
      </c>
      <c r="R3" s="30"/>
      <c r="S3" s="30"/>
    </row>
    <row r="4" spans="1:19" s="12" customFormat="1" ht="12.75">
      <c r="A4" s="15" t="s">
        <v>99</v>
      </c>
      <c r="B4" s="16" t="s">
        <v>85</v>
      </c>
      <c r="C4" s="16" t="s">
        <v>86</v>
      </c>
      <c r="D4" s="17" t="s">
        <v>105</v>
      </c>
      <c r="E4" s="16" t="s">
        <v>85</v>
      </c>
      <c r="F4" s="16" t="s">
        <v>86</v>
      </c>
      <c r="G4" s="17" t="s">
        <v>105</v>
      </c>
      <c r="H4" s="16" t="s">
        <v>85</v>
      </c>
      <c r="I4" s="16" t="s">
        <v>86</v>
      </c>
      <c r="J4" s="17" t="s">
        <v>105</v>
      </c>
      <c r="K4" s="16" t="s">
        <v>85</v>
      </c>
      <c r="L4" s="16" t="s">
        <v>86</v>
      </c>
      <c r="M4" s="17" t="s">
        <v>105</v>
      </c>
      <c r="N4" s="16" t="s">
        <v>85</v>
      </c>
      <c r="O4" s="16" t="s">
        <v>86</v>
      </c>
      <c r="P4" s="17" t="s">
        <v>105</v>
      </c>
      <c r="Q4" s="16" t="s">
        <v>85</v>
      </c>
      <c r="R4" s="16" t="s">
        <v>86</v>
      </c>
      <c r="S4" s="17" t="s">
        <v>105</v>
      </c>
    </row>
    <row r="5" spans="1:19" ht="12.75">
      <c r="A5" s="9">
        <v>1983</v>
      </c>
      <c r="B5" s="8">
        <v>268</v>
      </c>
      <c r="C5" s="8">
        <v>84</v>
      </c>
      <c r="D5" s="10">
        <v>352</v>
      </c>
      <c r="E5">
        <v>516</v>
      </c>
      <c r="F5">
        <v>135</v>
      </c>
      <c r="G5" s="10">
        <v>651</v>
      </c>
      <c r="H5">
        <v>217</v>
      </c>
      <c r="I5">
        <v>71</v>
      </c>
      <c r="J5" s="10">
        <v>288</v>
      </c>
      <c r="K5">
        <v>50</v>
      </c>
      <c r="L5">
        <v>16</v>
      </c>
      <c r="M5" s="10">
        <v>66</v>
      </c>
      <c r="N5">
        <v>318</v>
      </c>
      <c r="O5">
        <v>48</v>
      </c>
      <c r="P5" s="10">
        <v>366</v>
      </c>
      <c r="Q5">
        <v>1369</v>
      </c>
      <c r="R5">
        <v>354</v>
      </c>
      <c r="S5" s="10">
        <v>1723</v>
      </c>
    </row>
    <row r="6" spans="1:19" ht="12.75">
      <c r="A6" s="9">
        <v>1984</v>
      </c>
      <c r="B6" s="8"/>
      <c r="C6" s="8"/>
      <c r="D6" s="10"/>
      <c r="G6" s="10"/>
      <c r="J6" s="10"/>
      <c r="M6" s="10"/>
      <c r="P6" s="10"/>
      <c r="S6" s="10"/>
    </row>
    <row r="7" spans="1:19" ht="12.75">
      <c r="A7" s="9">
        <v>1985</v>
      </c>
      <c r="B7" s="8">
        <v>327</v>
      </c>
      <c r="C7" s="8">
        <v>59</v>
      </c>
      <c r="D7" s="10">
        <v>386</v>
      </c>
      <c r="E7">
        <v>377</v>
      </c>
      <c r="F7">
        <v>71</v>
      </c>
      <c r="G7" s="10">
        <v>448</v>
      </c>
      <c r="H7">
        <v>69</v>
      </c>
      <c r="I7">
        <v>21</v>
      </c>
      <c r="J7" s="10">
        <v>90</v>
      </c>
      <c r="K7">
        <v>57</v>
      </c>
      <c r="L7">
        <v>5</v>
      </c>
      <c r="M7" s="10">
        <v>62</v>
      </c>
      <c r="N7">
        <v>175</v>
      </c>
      <c r="O7">
        <v>19</v>
      </c>
      <c r="P7" s="10">
        <v>194</v>
      </c>
      <c r="Q7">
        <v>1005</v>
      </c>
      <c r="R7">
        <v>175</v>
      </c>
      <c r="S7" s="10">
        <v>1180</v>
      </c>
    </row>
    <row r="8" spans="1:19" ht="12.75">
      <c r="A8" s="9">
        <v>1986</v>
      </c>
      <c r="B8" s="8">
        <v>336</v>
      </c>
      <c r="C8" s="8">
        <v>77</v>
      </c>
      <c r="D8" s="10">
        <v>413</v>
      </c>
      <c r="E8">
        <v>341</v>
      </c>
      <c r="F8">
        <v>126</v>
      </c>
      <c r="G8" s="10">
        <v>467</v>
      </c>
      <c r="H8">
        <v>46</v>
      </c>
      <c r="I8">
        <v>9</v>
      </c>
      <c r="J8" s="10">
        <v>55</v>
      </c>
      <c r="K8">
        <v>74</v>
      </c>
      <c r="L8">
        <v>18</v>
      </c>
      <c r="M8" s="10">
        <v>92</v>
      </c>
      <c r="N8">
        <v>178</v>
      </c>
      <c r="O8">
        <v>21</v>
      </c>
      <c r="P8" s="10">
        <v>199</v>
      </c>
      <c r="Q8">
        <v>975</v>
      </c>
      <c r="R8">
        <v>251</v>
      </c>
      <c r="S8" s="10">
        <v>1226</v>
      </c>
    </row>
    <row r="9" spans="1:19" ht="12.75">
      <c r="A9" s="9">
        <v>1987</v>
      </c>
      <c r="B9" s="8">
        <v>323</v>
      </c>
      <c r="C9" s="8">
        <v>74</v>
      </c>
      <c r="D9" s="10">
        <v>397</v>
      </c>
      <c r="E9">
        <v>431</v>
      </c>
      <c r="F9">
        <v>105</v>
      </c>
      <c r="G9" s="10">
        <v>536</v>
      </c>
      <c r="H9">
        <v>46</v>
      </c>
      <c r="I9">
        <v>8</v>
      </c>
      <c r="J9" s="10">
        <v>54</v>
      </c>
      <c r="K9">
        <v>147</v>
      </c>
      <c r="L9">
        <v>68</v>
      </c>
      <c r="M9" s="10">
        <v>215</v>
      </c>
      <c r="N9">
        <v>207</v>
      </c>
      <c r="O9">
        <v>42</v>
      </c>
      <c r="P9" s="10">
        <v>249</v>
      </c>
      <c r="Q9">
        <v>1154</v>
      </c>
      <c r="R9">
        <v>297</v>
      </c>
      <c r="S9" s="10">
        <v>1451</v>
      </c>
    </row>
    <row r="10" spans="1:19" ht="12.75">
      <c r="A10" s="9">
        <v>1988</v>
      </c>
      <c r="B10" s="8">
        <v>409</v>
      </c>
      <c r="C10" s="8">
        <v>117</v>
      </c>
      <c r="D10" s="10">
        <v>526</v>
      </c>
      <c r="E10">
        <v>516</v>
      </c>
      <c r="F10">
        <v>155</v>
      </c>
      <c r="G10" s="10">
        <v>671</v>
      </c>
      <c r="H10">
        <v>73</v>
      </c>
      <c r="I10">
        <v>17</v>
      </c>
      <c r="J10" s="10">
        <v>90</v>
      </c>
      <c r="K10">
        <v>182</v>
      </c>
      <c r="L10">
        <v>104</v>
      </c>
      <c r="M10" s="10">
        <v>286</v>
      </c>
      <c r="N10">
        <v>278</v>
      </c>
      <c r="O10">
        <v>32</v>
      </c>
      <c r="P10" s="10">
        <v>310</v>
      </c>
      <c r="Q10">
        <v>1458</v>
      </c>
      <c r="R10">
        <v>425</v>
      </c>
      <c r="S10" s="10">
        <v>1883</v>
      </c>
    </row>
    <row r="11" spans="1:19" ht="12.75">
      <c r="A11" s="9">
        <v>1989</v>
      </c>
      <c r="B11" s="8">
        <v>506</v>
      </c>
      <c r="C11" s="8">
        <v>105</v>
      </c>
      <c r="D11" s="10">
        <v>611</v>
      </c>
      <c r="E11">
        <v>539</v>
      </c>
      <c r="F11">
        <v>169</v>
      </c>
      <c r="G11" s="10">
        <v>708</v>
      </c>
      <c r="H11">
        <v>108</v>
      </c>
      <c r="I11">
        <v>25</v>
      </c>
      <c r="J11" s="10">
        <v>133</v>
      </c>
      <c r="K11">
        <v>309</v>
      </c>
      <c r="L11">
        <v>214</v>
      </c>
      <c r="M11" s="10">
        <v>523</v>
      </c>
      <c r="N11">
        <v>244</v>
      </c>
      <c r="O11">
        <v>46</v>
      </c>
      <c r="P11" s="10">
        <v>290</v>
      </c>
      <c r="Q11">
        <v>1706</v>
      </c>
      <c r="R11">
        <v>559</v>
      </c>
      <c r="S11" s="10">
        <v>2265</v>
      </c>
    </row>
    <row r="12" spans="1:19" ht="12.75">
      <c r="A12" s="9">
        <v>1990</v>
      </c>
      <c r="B12" s="8">
        <v>621</v>
      </c>
      <c r="C12" s="8">
        <v>143</v>
      </c>
      <c r="D12" s="10">
        <v>764</v>
      </c>
      <c r="E12">
        <v>500</v>
      </c>
      <c r="F12">
        <v>148</v>
      </c>
      <c r="G12" s="10">
        <v>648</v>
      </c>
      <c r="H12">
        <v>110</v>
      </c>
      <c r="I12">
        <v>26</v>
      </c>
      <c r="J12" s="10">
        <v>136</v>
      </c>
      <c r="K12">
        <v>411</v>
      </c>
      <c r="L12">
        <v>283</v>
      </c>
      <c r="M12" s="10">
        <v>694</v>
      </c>
      <c r="N12">
        <v>252</v>
      </c>
      <c r="O12">
        <v>39</v>
      </c>
      <c r="P12" s="10">
        <v>291</v>
      </c>
      <c r="Q12">
        <v>1894</v>
      </c>
      <c r="R12">
        <v>639</v>
      </c>
      <c r="S12" s="10">
        <v>2533</v>
      </c>
    </row>
    <row r="13" spans="1:19" ht="12.75">
      <c r="A13" s="9">
        <v>1991</v>
      </c>
      <c r="B13" s="8">
        <v>623</v>
      </c>
      <c r="C13" s="8">
        <v>158</v>
      </c>
      <c r="D13" s="10">
        <v>781</v>
      </c>
      <c r="E13">
        <v>575</v>
      </c>
      <c r="F13">
        <v>183</v>
      </c>
      <c r="G13" s="10">
        <v>758</v>
      </c>
      <c r="H13">
        <v>106</v>
      </c>
      <c r="I13">
        <v>40</v>
      </c>
      <c r="J13" s="10">
        <v>146</v>
      </c>
      <c r="K13">
        <v>396</v>
      </c>
      <c r="L13">
        <v>442</v>
      </c>
      <c r="M13" s="10">
        <v>838</v>
      </c>
      <c r="N13">
        <v>219</v>
      </c>
      <c r="O13">
        <v>37</v>
      </c>
      <c r="P13" s="10">
        <v>256</v>
      </c>
      <c r="Q13">
        <v>1919</v>
      </c>
      <c r="R13">
        <v>860</v>
      </c>
      <c r="S13" s="10">
        <v>2779</v>
      </c>
    </row>
    <row r="14" spans="1:19" ht="12.75">
      <c r="A14" s="9">
        <v>1992</v>
      </c>
      <c r="B14" s="8">
        <v>760</v>
      </c>
      <c r="C14" s="8">
        <v>177</v>
      </c>
      <c r="D14" s="10">
        <v>937</v>
      </c>
      <c r="E14">
        <v>629</v>
      </c>
      <c r="F14">
        <v>226</v>
      </c>
      <c r="G14" s="10">
        <v>855</v>
      </c>
      <c r="H14">
        <v>146</v>
      </c>
      <c r="I14">
        <v>50</v>
      </c>
      <c r="J14" s="10">
        <v>196</v>
      </c>
      <c r="K14">
        <v>540</v>
      </c>
      <c r="L14">
        <v>497</v>
      </c>
      <c r="M14" s="10">
        <v>1037</v>
      </c>
      <c r="N14">
        <v>212</v>
      </c>
      <c r="O14">
        <v>41</v>
      </c>
      <c r="P14" s="10">
        <v>253</v>
      </c>
      <c r="Q14">
        <v>2287</v>
      </c>
      <c r="R14">
        <v>991</v>
      </c>
      <c r="S14" s="10">
        <v>3278</v>
      </c>
    </row>
    <row r="15" spans="1:19" ht="12.75">
      <c r="A15" s="9">
        <v>1993</v>
      </c>
      <c r="B15" s="8">
        <v>823</v>
      </c>
      <c r="C15" s="8">
        <v>201</v>
      </c>
      <c r="D15" s="10">
        <v>1024</v>
      </c>
      <c r="E15">
        <v>542</v>
      </c>
      <c r="F15">
        <v>196</v>
      </c>
      <c r="G15" s="10">
        <v>738</v>
      </c>
      <c r="H15">
        <v>163</v>
      </c>
      <c r="I15">
        <v>59</v>
      </c>
      <c r="J15" s="10">
        <v>222</v>
      </c>
      <c r="K15">
        <v>467</v>
      </c>
      <c r="L15">
        <v>444</v>
      </c>
      <c r="M15" s="10">
        <v>911</v>
      </c>
      <c r="N15">
        <v>245</v>
      </c>
      <c r="O15">
        <v>38</v>
      </c>
      <c r="P15" s="10">
        <v>283</v>
      </c>
      <c r="Q15">
        <v>2240</v>
      </c>
      <c r="R15">
        <v>938</v>
      </c>
      <c r="S15" s="10">
        <v>3178</v>
      </c>
    </row>
    <row r="16" spans="1:19" ht="12.75">
      <c r="A16" s="9">
        <v>1994</v>
      </c>
      <c r="B16" s="8">
        <v>788</v>
      </c>
      <c r="C16" s="8">
        <v>238</v>
      </c>
      <c r="D16" s="10">
        <v>1026</v>
      </c>
      <c r="E16">
        <v>570</v>
      </c>
      <c r="F16">
        <v>205</v>
      </c>
      <c r="G16" s="10">
        <v>775</v>
      </c>
      <c r="H16">
        <v>164</v>
      </c>
      <c r="I16">
        <v>59</v>
      </c>
      <c r="J16" s="10">
        <v>223</v>
      </c>
      <c r="K16">
        <v>465</v>
      </c>
      <c r="L16">
        <v>522</v>
      </c>
      <c r="M16" s="10">
        <v>987</v>
      </c>
      <c r="N16">
        <v>250</v>
      </c>
      <c r="O16">
        <v>55</v>
      </c>
      <c r="P16" s="10">
        <v>305</v>
      </c>
      <c r="Q16">
        <v>2237</v>
      </c>
      <c r="R16">
        <v>1079</v>
      </c>
      <c r="S16" s="10">
        <v>3316</v>
      </c>
    </row>
    <row r="17" spans="1:19" ht="12.75">
      <c r="A17" s="9">
        <v>1995</v>
      </c>
      <c r="B17" s="8">
        <v>805</v>
      </c>
      <c r="C17" s="8">
        <v>230</v>
      </c>
      <c r="D17" s="10">
        <v>1035</v>
      </c>
      <c r="E17">
        <v>560</v>
      </c>
      <c r="F17">
        <v>171</v>
      </c>
      <c r="G17" s="10">
        <v>731</v>
      </c>
      <c r="H17">
        <v>188</v>
      </c>
      <c r="I17">
        <v>48</v>
      </c>
      <c r="J17" s="10">
        <v>236</v>
      </c>
      <c r="K17">
        <v>561</v>
      </c>
      <c r="L17">
        <v>691</v>
      </c>
      <c r="M17" s="10">
        <v>1252</v>
      </c>
      <c r="N17">
        <v>286</v>
      </c>
      <c r="O17">
        <v>66</v>
      </c>
      <c r="P17" s="10">
        <v>352</v>
      </c>
      <c r="Q17">
        <v>2400</v>
      </c>
      <c r="R17">
        <v>1206</v>
      </c>
      <c r="S17" s="10">
        <v>3606</v>
      </c>
    </row>
    <row r="18" spans="1:19" ht="12.75">
      <c r="A18" s="9">
        <v>1996</v>
      </c>
      <c r="B18" s="8">
        <v>815</v>
      </c>
      <c r="C18" s="8">
        <v>227</v>
      </c>
      <c r="D18" s="10">
        <v>1042</v>
      </c>
      <c r="E18">
        <v>524</v>
      </c>
      <c r="F18">
        <v>208</v>
      </c>
      <c r="G18" s="10">
        <v>732</v>
      </c>
      <c r="H18">
        <v>231</v>
      </c>
      <c r="I18">
        <v>60</v>
      </c>
      <c r="J18" s="10">
        <v>291</v>
      </c>
      <c r="K18">
        <v>608</v>
      </c>
      <c r="L18">
        <v>613</v>
      </c>
      <c r="M18" s="10">
        <v>1221</v>
      </c>
      <c r="N18">
        <v>430</v>
      </c>
      <c r="O18">
        <v>95</v>
      </c>
      <c r="P18" s="10">
        <v>525</v>
      </c>
      <c r="Q18">
        <v>2608</v>
      </c>
      <c r="R18">
        <v>1203</v>
      </c>
      <c r="S18" s="10">
        <v>3811</v>
      </c>
    </row>
    <row r="19" spans="1:19" ht="12.75">
      <c r="A19" s="9">
        <v>1997</v>
      </c>
      <c r="B19" s="8">
        <v>779</v>
      </c>
      <c r="C19" s="8">
        <v>222</v>
      </c>
      <c r="D19" s="10">
        <v>1001</v>
      </c>
      <c r="E19">
        <v>611</v>
      </c>
      <c r="F19">
        <v>214</v>
      </c>
      <c r="G19" s="10">
        <v>825</v>
      </c>
      <c r="H19">
        <v>218</v>
      </c>
      <c r="I19">
        <v>45</v>
      </c>
      <c r="J19" s="10">
        <v>263</v>
      </c>
      <c r="K19">
        <v>736</v>
      </c>
      <c r="L19">
        <v>509</v>
      </c>
      <c r="M19" s="10">
        <v>1245</v>
      </c>
      <c r="N19">
        <v>560</v>
      </c>
      <c r="O19">
        <v>128</v>
      </c>
      <c r="P19" s="10">
        <v>688</v>
      </c>
      <c r="Q19">
        <v>2904</v>
      </c>
      <c r="R19">
        <v>1118</v>
      </c>
      <c r="S19" s="10">
        <v>4022</v>
      </c>
    </row>
    <row r="20" spans="1:19" ht="12.75">
      <c r="A20" s="9">
        <v>1998</v>
      </c>
      <c r="B20" s="8">
        <v>792</v>
      </c>
      <c r="C20" s="8">
        <v>245</v>
      </c>
      <c r="D20" s="10">
        <v>1037</v>
      </c>
      <c r="E20">
        <v>620</v>
      </c>
      <c r="F20">
        <v>212</v>
      </c>
      <c r="G20" s="10">
        <v>832</v>
      </c>
      <c r="H20">
        <v>216</v>
      </c>
      <c r="I20">
        <v>58</v>
      </c>
      <c r="J20" s="10">
        <v>274</v>
      </c>
      <c r="K20">
        <v>794</v>
      </c>
      <c r="L20">
        <v>652</v>
      </c>
      <c r="M20" s="10">
        <v>1446</v>
      </c>
      <c r="N20">
        <v>645</v>
      </c>
      <c r="O20">
        <v>138</v>
      </c>
      <c r="P20" s="10">
        <v>783</v>
      </c>
      <c r="Q20">
        <v>3067</v>
      </c>
      <c r="R20">
        <v>1305</v>
      </c>
      <c r="S20" s="10">
        <v>4372</v>
      </c>
    </row>
    <row r="21" spans="1:19" ht="12.75">
      <c r="A21" s="9">
        <v>1999</v>
      </c>
      <c r="B21" s="8">
        <v>681</v>
      </c>
      <c r="C21" s="8">
        <v>232</v>
      </c>
      <c r="D21" s="10">
        <v>913</v>
      </c>
      <c r="E21">
        <v>612</v>
      </c>
      <c r="F21">
        <v>175</v>
      </c>
      <c r="G21" s="10">
        <v>787</v>
      </c>
      <c r="H21">
        <v>281</v>
      </c>
      <c r="I21">
        <v>63</v>
      </c>
      <c r="J21" s="10">
        <v>344</v>
      </c>
      <c r="K21">
        <v>783</v>
      </c>
      <c r="L21">
        <v>518</v>
      </c>
      <c r="M21" s="10">
        <v>1301</v>
      </c>
      <c r="N21">
        <v>629</v>
      </c>
      <c r="O21">
        <v>131</v>
      </c>
      <c r="P21" s="10">
        <v>760</v>
      </c>
      <c r="Q21">
        <v>2986</v>
      </c>
      <c r="R21">
        <v>1119</v>
      </c>
      <c r="S21" s="10">
        <v>4105</v>
      </c>
    </row>
    <row r="22" ht="12.75" hidden="1"/>
    <row r="23" ht="12.75" hidden="1">
      <c r="A23" t="s">
        <v>106</v>
      </c>
    </row>
    <row r="25" ht="12.75">
      <c r="A25" s="4" t="str">
        <f>CONCATENATE("Percent of Total New Admissions by Race (BW Only) x Offense: ",$A$1)</f>
        <v>Percent of Total New Admissions by Race (BW Only) x Offense: WASHINGTON</v>
      </c>
    </row>
    <row r="26" spans="2:19" s="4" customFormat="1" ht="12.75">
      <c r="B26" s="30" t="s">
        <v>88</v>
      </c>
      <c r="C26" s="30"/>
      <c r="D26" s="30"/>
      <c r="E26" s="30" t="s">
        <v>89</v>
      </c>
      <c r="F26" s="30"/>
      <c r="G26" s="30"/>
      <c r="H26" s="30" t="s">
        <v>90</v>
      </c>
      <c r="I26" s="30"/>
      <c r="J26" s="30"/>
      <c r="K26" s="30" t="s">
        <v>91</v>
      </c>
      <c r="L26" s="30"/>
      <c r="M26" s="30"/>
      <c r="N26" s="30" t="s">
        <v>92</v>
      </c>
      <c r="O26" s="30"/>
      <c r="P26" s="30"/>
      <c r="Q26" s="30" t="s">
        <v>93</v>
      </c>
      <c r="R26" s="30"/>
      <c r="S26" s="30"/>
    </row>
    <row r="27" spans="1:19" s="12" customFormat="1" ht="12.75">
      <c r="A27" s="15" t="s">
        <v>99</v>
      </c>
      <c r="B27" s="16" t="s">
        <v>85</v>
      </c>
      <c r="C27" s="16" t="s">
        <v>86</v>
      </c>
      <c r="D27" s="17" t="s">
        <v>105</v>
      </c>
      <c r="E27" s="16" t="s">
        <v>85</v>
      </c>
      <c r="F27" s="16" t="s">
        <v>86</v>
      </c>
      <c r="G27" s="17" t="s">
        <v>105</v>
      </c>
      <c r="H27" s="16" t="s">
        <v>85</v>
      </c>
      <c r="I27" s="16" t="s">
        <v>86</v>
      </c>
      <c r="J27" s="17" t="s">
        <v>105</v>
      </c>
      <c r="K27" s="16" t="s">
        <v>85</v>
      </c>
      <c r="L27" s="16" t="s">
        <v>86</v>
      </c>
      <c r="M27" s="17" t="s">
        <v>105</v>
      </c>
      <c r="N27" s="16" t="s">
        <v>85</v>
      </c>
      <c r="O27" s="16" t="s">
        <v>86</v>
      </c>
      <c r="P27" s="17" t="s">
        <v>105</v>
      </c>
      <c r="Q27" s="16" t="s">
        <v>85</v>
      </c>
      <c r="R27" s="16" t="s">
        <v>86</v>
      </c>
      <c r="S27" s="17" t="s">
        <v>105</v>
      </c>
    </row>
    <row r="28" spans="1:19" ht="12.75">
      <c r="A28" s="9">
        <v>1983</v>
      </c>
      <c r="B28" s="1">
        <f>(B5/$D5)*100</f>
        <v>76.13636363636364</v>
      </c>
      <c r="C28" s="1">
        <f>(C5/$D5)*100</f>
        <v>23.863636363636363</v>
      </c>
      <c r="D28" s="11">
        <f>(D5/$D5)*100</f>
        <v>100</v>
      </c>
      <c r="E28" s="1">
        <f aca="true" t="shared" si="0" ref="E28:G31">(E5/$G5)*100</f>
        <v>79.26267281105991</v>
      </c>
      <c r="F28" s="1">
        <f t="shared" si="0"/>
        <v>20.737327188940093</v>
      </c>
      <c r="G28" s="11">
        <f t="shared" si="0"/>
        <v>100</v>
      </c>
      <c r="H28" s="1">
        <f aca="true" t="shared" si="1" ref="H28:J31">(H5/$J5)*100</f>
        <v>75.34722222222221</v>
      </c>
      <c r="I28" s="1">
        <f t="shared" si="1"/>
        <v>24.65277777777778</v>
      </c>
      <c r="J28" s="11">
        <f t="shared" si="1"/>
        <v>100</v>
      </c>
      <c r="K28" s="1">
        <f aca="true" t="shared" si="2" ref="K28:M31">(K5/$M5)*100</f>
        <v>75.75757575757575</v>
      </c>
      <c r="L28" s="1">
        <f t="shared" si="2"/>
        <v>24.242424242424242</v>
      </c>
      <c r="M28" s="11">
        <f t="shared" si="2"/>
        <v>100</v>
      </c>
      <c r="N28" s="1">
        <f aca="true" t="shared" si="3" ref="N28:P31">(N5/$P5)*100</f>
        <v>86.88524590163934</v>
      </c>
      <c r="O28" s="1">
        <f t="shared" si="3"/>
        <v>13.114754098360656</v>
      </c>
      <c r="P28" s="11">
        <f t="shared" si="3"/>
        <v>100</v>
      </c>
      <c r="Q28" s="1">
        <f aca="true" t="shared" si="4" ref="Q28:S31">(Q5/$S5)*100</f>
        <v>79.45443993035404</v>
      </c>
      <c r="R28" s="1">
        <f t="shared" si="4"/>
        <v>20.545560069645965</v>
      </c>
      <c r="S28" s="11">
        <f t="shared" si="4"/>
        <v>100</v>
      </c>
    </row>
    <row r="29" spans="1:19" ht="12.75">
      <c r="A29" s="9">
        <v>1984</v>
      </c>
      <c r="B29" s="1"/>
      <c r="C29" s="1"/>
      <c r="D29" s="11"/>
      <c r="E29" s="1"/>
      <c r="F29" s="1"/>
      <c r="G29" s="11"/>
      <c r="H29" s="1"/>
      <c r="I29" s="1"/>
      <c r="J29" s="11"/>
      <c r="K29" s="1"/>
      <c r="L29" s="1"/>
      <c r="M29" s="11"/>
      <c r="N29" s="1"/>
      <c r="O29" s="1"/>
      <c r="P29" s="11"/>
      <c r="Q29" s="1"/>
      <c r="R29" s="1"/>
      <c r="S29" s="11"/>
    </row>
    <row r="30" spans="1:19" ht="12.75">
      <c r="A30" s="9">
        <v>1985</v>
      </c>
      <c r="B30" s="1">
        <f>(B7/$D7)*100</f>
        <v>84.71502590673575</v>
      </c>
      <c r="C30" s="1">
        <f>(C7/$D7)*100</f>
        <v>15.284974093264248</v>
      </c>
      <c r="D30" s="11">
        <f>(D7/$D7)*100</f>
        <v>100</v>
      </c>
      <c r="E30" s="1">
        <f t="shared" si="0"/>
        <v>84.15178571428571</v>
      </c>
      <c r="F30" s="1">
        <f t="shared" si="0"/>
        <v>15.848214285714285</v>
      </c>
      <c r="G30" s="11">
        <f t="shared" si="0"/>
        <v>100</v>
      </c>
      <c r="H30" s="1">
        <f t="shared" si="1"/>
        <v>76.66666666666667</v>
      </c>
      <c r="I30" s="1">
        <f t="shared" si="1"/>
        <v>23.333333333333332</v>
      </c>
      <c r="J30" s="11">
        <f t="shared" si="1"/>
        <v>100</v>
      </c>
      <c r="K30" s="1">
        <f t="shared" si="2"/>
        <v>91.93548387096774</v>
      </c>
      <c r="L30" s="1">
        <f t="shared" si="2"/>
        <v>8.064516129032258</v>
      </c>
      <c r="M30" s="11">
        <f t="shared" si="2"/>
        <v>100</v>
      </c>
      <c r="N30" s="1">
        <f t="shared" si="3"/>
        <v>90.20618556701031</v>
      </c>
      <c r="O30" s="1">
        <f t="shared" si="3"/>
        <v>9.793814432989691</v>
      </c>
      <c r="P30" s="11">
        <f t="shared" si="3"/>
        <v>100</v>
      </c>
      <c r="Q30" s="1">
        <f t="shared" si="4"/>
        <v>85.16949152542372</v>
      </c>
      <c r="R30" s="1">
        <f t="shared" si="4"/>
        <v>14.83050847457627</v>
      </c>
      <c r="S30" s="11">
        <f t="shared" si="4"/>
        <v>100</v>
      </c>
    </row>
    <row r="31" spans="1:19" ht="12.75">
      <c r="A31" s="9">
        <v>1986</v>
      </c>
      <c r="B31" s="1">
        <f>(B8/$D8)*100</f>
        <v>81.35593220338984</v>
      </c>
      <c r="C31" s="1">
        <f>(C8/$D8)*100</f>
        <v>18.64406779661017</v>
      </c>
      <c r="D31" s="11">
        <f>(D8/$D8)*100</f>
        <v>100</v>
      </c>
      <c r="E31" s="1">
        <f t="shared" si="0"/>
        <v>73.01927194860814</v>
      </c>
      <c r="F31" s="1">
        <f t="shared" si="0"/>
        <v>26.98072805139186</v>
      </c>
      <c r="G31" s="11">
        <f t="shared" si="0"/>
        <v>100</v>
      </c>
      <c r="H31" s="1">
        <f t="shared" si="1"/>
        <v>83.63636363636363</v>
      </c>
      <c r="I31" s="1">
        <f t="shared" si="1"/>
        <v>16.363636363636363</v>
      </c>
      <c r="J31" s="11">
        <f t="shared" si="1"/>
        <v>100</v>
      </c>
      <c r="K31" s="1">
        <f t="shared" si="2"/>
        <v>80.43478260869566</v>
      </c>
      <c r="L31" s="1">
        <f t="shared" si="2"/>
        <v>19.565217391304348</v>
      </c>
      <c r="M31" s="11">
        <f t="shared" si="2"/>
        <v>100</v>
      </c>
      <c r="N31" s="1">
        <f t="shared" si="3"/>
        <v>89.44723618090453</v>
      </c>
      <c r="O31" s="1">
        <f t="shared" si="3"/>
        <v>10.552763819095476</v>
      </c>
      <c r="P31" s="11">
        <f t="shared" si="3"/>
        <v>100</v>
      </c>
      <c r="Q31" s="1">
        <f t="shared" si="4"/>
        <v>79.52691680261012</v>
      </c>
      <c r="R31" s="1">
        <f t="shared" si="4"/>
        <v>20.473083197389887</v>
      </c>
      <c r="S31" s="11">
        <f t="shared" si="4"/>
        <v>100</v>
      </c>
    </row>
    <row r="32" spans="1:19" ht="12.75">
      <c r="A32" s="9">
        <v>1987</v>
      </c>
      <c r="B32" s="1">
        <f aca="true" t="shared" si="5" ref="B32:C44">(B9/$D9)*100</f>
        <v>81.36020151133502</v>
      </c>
      <c r="C32" s="1">
        <f t="shared" si="5"/>
        <v>18.639798488664987</v>
      </c>
      <c r="D32" s="11">
        <f aca="true" t="shared" si="6" ref="D32:D44">(D9/$D9)*100</f>
        <v>100</v>
      </c>
      <c r="E32" s="1">
        <f aca="true" t="shared" si="7" ref="E32:G44">(E9/$G9)*100</f>
        <v>80.41044776119402</v>
      </c>
      <c r="F32" s="1">
        <f t="shared" si="7"/>
        <v>19.58955223880597</v>
      </c>
      <c r="G32" s="11">
        <f t="shared" si="7"/>
        <v>100</v>
      </c>
      <c r="H32" s="1">
        <f aca="true" t="shared" si="8" ref="H32:J44">(H9/$J9)*100</f>
        <v>85.18518518518519</v>
      </c>
      <c r="I32" s="1">
        <f t="shared" si="8"/>
        <v>14.814814814814813</v>
      </c>
      <c r="J32" s="11">
        <f t="shared" si="8"/>
        <v>100</v>
      </c>
      <c r="K32" s="1">
        <f aca="true" t="shared" si="9" ref="K32:M44">(K9/$M9)*100</f>
        <v>68.37209302325581</v>
      </c>
      <c r="L32" s="1">
        <f t="shared" si="9"/>
        <v>31.627906976744185</v>
      </c>
      <c r="M32" s="11">
        <f t="shared" si="9"/>
        <v>100</v>
      </c>
      <c r="N32" s="1">
        <f aca="true" t="shared" si="10" ref="N32:P44">(N9/$P9)*100</f>
        <v>83.13253012048193</v>
      </c>
      <c r="O32" s="1">
        <f t="shared" si="10"/>
        <v>16.867469879518072</v>
      </c>
      <c r="P32" s="11">
        <f t="shared" si="10"/>
        <v>100</v>
      </c>
      <c r="Q32" s="1">
        <f aca="true" t="shared" si="11" ref="Q32:S44">(Q9/$S9)*100</f>
        <v>79.53135768435561</v>
      </c>
      <c r="R32" s="1">
        <f t="shared" si="11"/>
        <v>20.468642315644384</v>
      </c>
      <c r="S32" s="11">
        <f t="shared" si="11"/>
        <v>100</v>
      </c>
    </row>
    <row r="33" spans="1:19" ht="12.75">
      <c r="A33" s="9">
        <v>1988</v>
      </c>
      <c r="B33" s="1">
        <f t="shared" si="5"/>
        <v>77.75665399239544</v>
      </c>
      <c r="C33" s="1">
        <f t="shared" si="5"/>
        <v>22.24334600760456</v>
      </c>
      <c r="D33" s="11">
        <f t="shared" si="6"/>
        <v>100</v>
      </c>
      <c r="E33" s="1">
        <f t="shared" si="7"/>
        <v>76.90014903129658</v>
      </c>
      <c r="F33" s="1">
        <f t="shared" si="7"/>
        <v>23.09985096870343</v>
      </c>
      <c r="G33" s="11">
        <f t="shared" si="7"/>
        <v>100</v>
      </c>
      <c r="H33" s="1">
        <f t="shared" si="8"/>
        <v>81.11111111111111</v>
      </c>
      <c r="I33" s="1">
        <f t="shared" si="8"/>
        <v>18.88888888888889</v>
      </c>
      <c r="J33" s="11">
        <f t="shared" si="8"/>
        <v>100</v>
      </c>
      <c r="K33" s="1">
        <f t="shared" si="9"/>
        <v>63.63636363636363</v>
      </c>
      <c r="L33" s="1">
        <f t="shared" si="9"/>
        <v>36.36363636363637</v>
      </c>
      <c r="M33" s="11">
        <f t="shared" si="9"/>
        <v>100</v>
      </c>
      <c r="N33" s="1">
        <f t="shared" si="10"/>
        <v>89.6774193548387</v>
      </c>
      <c r="O33" s="1">
        <f t="shared" si="10"/>
        <v>10.32258064516129</v>
      </c>
      <c r="P33" s="11">
        <f t="shared" si="10"/>
        <v>100</v>
      </c>
      <c r="Q33" s="1">
        <f t="shared" si="11"/>
        <v>77.42963356346256</v>
      </c>
      <c r="R33" s="1">
        <f t="shared" si="11"/>
        <v>22.57036643653744</v>
      </c>
      <c r="S33" s="11">
        <f t="shared" si="11"/>
        <v>100</v>
      </c>
    </row>
    <row r="34" spans="1:19" ht="12.75">
      <c r="A34" s="9">
        <v>1989</v>
      </c>
      <c r="B34" s="1">
        <f t="shared" si="5"/>
        <v>82.8150572831424</v>
      </c>
      <c r="C34" s="1">
        <f t="shared" si="5"/>
        <v>17.18494271685761</v>
      </c>
      <c r="D34" s="11">
        <f t="shared" si="6"/>
        <v>100</v>
      </c>
      <c r="E34" s="1">
        <f t="shared" si="7"/>
        <v>76.12994350282486</v>
      </c>
      <c r="F34" s="1">
        <f t="shared" si="7"/>
        <v>23.870056497175142</v>
      </c>
      <c r="G34" s="11">
        <f t="shared" si="7"/>
        <v>100</v>
      </c>
      <c r="H34" s="1">
        <f t="shared" si="8"/>
        <v>81.203007518797</v>
      </c>
      <c r="I34" s="1">
        <f t="shared" si="8"/>
        <v>18.796992481203006</v>
      </c>
      <c r="J34" s="11">
        <f t="shared" si="8"/>
        <v>100</v>
      </c>
      <c r="K34" s="1">
        <f t="shared" si="9"/>
        <v>59.08221797323135</v>
      </c>
      <c r="L34" s="1">
        <f t="shared" si="9"/>
        <v>40.91778202676864</v>
      </c>
      <c r="M34" s="11">
        <f t="shared" si="9"/>
        <v>100</v>
      </c>
      <c r="N34" s="1">
        <f t="shared" si="10"/>
        <v>84.13793103448276</v>
      </c>
      <c r="O34" s="1">
        <f t="shared" si="10"/>
        <v>15.862068965517242</v>
      </c>
      <c r="P34" s="11">
        <f t="shared" si="10"/>
        <v>100</v>
      </c>
      <c r="Q34" s="1">
        <f t="shared" si="11"/>
        <v>75.32008830022076</v>
      </c>
      <c r="R34" s="1">
        <f t="shared" si="11"/>
        <v>24.67991169977925</v>
      </c>
      <c r="S34" s="11">
        <f t="shared" si="11"/>
        <v>100</v>
      </c>
    </row>
    <row r="35" spans="1:19" ht="12.75">
      <c r="A35" s="9">
        <v>1990</v>
      </c>
      <c r="B35" s="1">
        <f t="shared" si="5"/>
        <v>81.282722513089</v>
      </c>
      <c r="C35" s="1">
        <f t="shared" si="5"/>
        <v>18.717277486910994</v>
      </c>
      <c r="D35" s="11">
        <f t="shared" si="6"/>
        <v>100</v>
      </c>
      <c r="E35" s="1">
        <f t="shared" si="7"/>
        <v>77.1604938271605</v>
      </c>
      <c r="F35" s="1">
        <f t="shared" si="7"/>
        <v>22.839506172839506</v>
      </c>
      <c r="G35" s="11">
        <f t="shared" si="7"/>
        <v>100</v>
      </c>
      <c r="H35" s="1">
        <f t="shared" si="8"/>
        <v>80.88235294117648</v>
      </c>
      <c r="I35" s="1">
        <f t="shared" si="8"/>
        <v>19.11764705882353</v>
      </c>
      <c r="J35" s="11">
        <f t="shared" si="8"/>
        <v>100</v>
      </c>
      <c r="K35" s="1">
        <f t="shared" si="9"/>
        <v>59.221902017291065</v>
      </c>
      <c r="L35" s="1">
        <f t="shared" si="9"/>
        <v>40.778097982708935</v>
      </c>
      <c r="M35" s="11">
        <f t="shared" si="9"/>
        <v>100</v>
      </c>
      <c r="N35" s="1">
        <f t="shared" si="10"/>
        <v>86.5979381443299</v>
      </c>
      <c r="O35" s="1">
        <f t="shared" si="10"/>
        <v>13.402061855670103</v>
      </c>
      <c r="P35" s="11">
        <f t="shared" si="10"/>
        <v>100</v>
      </c>
      <c r="Q35" s="1">
        <f t="shared" si="11"/>
        <v>74.7729964469009</v>
      </c>
      <c r="R35" s="1">
        <f t="shared" si="11"/>
        <v>25.22700355309909</v>
      </c>
      <c r="S35" s="11">
        <f t="shared" si="11"/>
        <v>100</v>
      </c>
    </row>
    <row r="36" spans="1:19" ht="12.75">
      <c r="A36" s="9">
        <v>1991</v>
      </c>
      <c r="B36" s="1">
        <f t="shared" si="5"/>
        <v>79.76952624839949</v>
      </c>
      <c r="C36" s="1">
        <f t="shared" si="5"/>
        <v>20.23047375160051</v>
      </c>
      <c r="D36" s="11">
        <f t="shared" si="6"/>
        <v>100</v>
      </c>
      <c r="E36" s="1">
        <f t="shared" si="7"/>
        <v>75.85751978891821</v>
      </c>
      <c r="F36" s="1">
        <f t="shared" si="7"/>
        <v>24.142480211081793</v>
      </c>
      <c r="G36" s="11">
        <f t="shared" si="7"/>
        <v>100</v>
      </c>
      <c r="H36" s="1">
        <f t="shared" si="8"/>
        <v>72.6027397260274</v>
      </c>
      <c r="I36" s="1">
        <f t="shared" si="8"/>
        <v>27.397260273972602</v>
      </c>
      <c r="J36" s="11">
        <f t="shared" si="8"/>
        <v>100</v>
      </c>
      <c r="K36" s="1">
        <f t="shared" si="9"/>
        <v>47.25536992840095</v>
      </c>
      <c r="L36" s="1">
        <f t="shared" si="9"/>
        <v>52.74463007159904</v>
      </c>
      <c r="M36" s="11">
        <f t="shared" si="9"/>
        <v>100</v>
      </c>
      <c r="N36" s="1">
        <f t="shared" si="10"/>
        <v>85.546875</v>
      </c>
      <c r="O36" s="1">
        <f t="shared" si="10"/>
        <v>14.453125</v>
      </c>
      <c r="P36" s="11">
        <f t="shared" si="10"/>
        <v>100</v>
      </c>
      <c r="Q36" s="1">
        <f t="shared" si="11"/>
        <v>69.05361640878014</v>
      </c>
      <c r="R36" s="1">
        <f t="shared" si="11"/>
        <v>30.946383591219863</v>
      </c>
      <c r="S36" s="11">
        <f t="shared" si="11"/>
        <v>100</v>
      </c>
    </row>
    <row r="37" spans="1:19" ht="12.75">
      <c r="A37" s="9">
        <v>1992</v>
      </c>
      <c r="B37" s="1">
        <f t="shared" si="5"/>
        <v>81.10992529348987</v>
      </c>
      <c r="C37" s="1">
        <f t="shared" si="5"/>
        <v>18.890074706510138</v>
      </c>
      <c r="D37" s="11">
        <f t="shared" si="6"/>
        <v>100</v>
      </c>
      <c r="E37" s="1">
        <f t="shared" si="7"/>
        <v>73.5672514619883</v>
      </c>
      <c r="F37" s="1">
        <f t="shared" si="7"/>
        <v>26.432748538011698</v>
      </c>
      <c r="G37" s="11">
        <f t="shared" si="7"/>
        <v>100</v>
      </c>
      <c r="H37" s="1">
        <f t="shared" si="8"/>
        <v>74.48979591836735</v>
      </c>
      <c r="I37" s="1">
        <f t="shared" si="8"/>
        <v>25.510204081632654</v>
      </c>
      <c r="J37" s="11">
        <f t="shared" si="8"/>
        <v>100</v>
      </c>
      <c r="K37" s="1">
        <f t="shared" si="9"/>
        <v>52.07328833172613</v>
      </c>
      <c r="L37" s="1">
        <f t="shared" si="9"/>
        <v>47.92671166827387</v>
      </c>
      <c r="M37" s="11">
        <f t="shared" si="9"/>
        <v>100</v>
      </c>
      <c r="N37" s="1">
        <f t="shared" si="10"/>
        <v>83.79446640316206</v>
      </c>
      <c r="O37" s="1">
        <f t="shared" si="10"/>
        <v>16.205533596837945</v>
      </c>
      <c r="P37" s="11">
        <f t="shared" si="10"/>
        <v>100</v>
      </c>
      <c r="Q37" s="1">
        <f t="shared" si="11"/>
        <v>69.76815131177547</v>
      </c>
      <c r="R37" s="1">
        <f t="shared" si="11"/>
        <v>30.231848688224527</v>
      </c>
      <c r="S37" s="11">
        <f t="shared" si="11"/>
        <v>100</v>
      </c>
    </row>
    <row r="38" spans="1:19" ht="12.75">
      <c r="A38" s="9">
        <v>1993</v>
      </c>
      <c r="B38" s="1">
        <f t="shared" si="5"/>
        <v>80.37109375</v>
      </c>
      <c r="C38" s="1">
        <f t="shared" si="5"/>
        <v>19.62890625</v>
      </c>
      <c r="D38" s="11">
        <f t="shared" si="6"/>
        <v>100</v>
      </c>
      <c r="E38" s="1">
        <f t="shared" si="7"/>
        <v>73.44173441734418</v>
      </c>
      <c r="F38" s="1">
        <f t="shared" si="7"/>
        <v>26.558265582655828</v>
      </c>
      <c r="G38" s="11">
        <f t="shared" si="7"/>
        <v>100</v>
      </c>
      <c r="H38" s="1">
        <f t="shared" si="8"/>
        <v>73.42342342342343</v>
      </c>
      <c r="I38" s="1">
        <f t="shared" si="8"/>
        <v>26.576576576576578</v>
      </c>
      <c r="J38" s="11">
        <f t="shared" si="8"/>
        <v>100</v>
      </c>
      <c r="K38" s="1">
        <f t="shared" si="9"/>
        <v>51.26234906695939</v>
      </c>
      <c r="L38" s="1">
        <f t="shared" si="9"/>
        <v>48.73765093304062</v>
      </c>
      <c r="M38" s="11">
        <f t="shared" si="9"/>
        <v>100</v>
      </c>
      <c r="N38" s="1">
        <f t="shared" si="10"/>
        <v>86.57243816254417</v>
      </c>
      <c r="O38" s="1">
        <f t="shared" si="10"/>
        <v>13.427561837455832</v>
      </c>
      <c r="P38" s="11">
        <f t="shared" si="10"/>
        <v>100</v>
      </c>
      <c r="Q38" s="1">
        <f t="shared" si="11"/>
        <v>70.48458149779736</v>
      </c>
      <c r="R38" s="1">
        <f t="shared" si="11"/>
        <v>29.515418502202646</v>
      </c>
      <c r="S38" s="11">
        <f t="shared" si="11"/>
        <v>100</v>
      </c>
    </row>
    <row r="39" spans="1:19" ht="12.75">
      <c r="A39" s="9">
        <v>1994</v>
      </c>
      <c r="B39" s="1">
        <f t="shared" si="5"/>
        <v>76.80311890838206</v>
      </c>
      <c r="C39" s="1">
        <f t="shared" si="5"/>
        <v>23.196881091617932</v>
      </c>
      <c r="D39" s="11">
        <f t="shared" si="6"/>
        <v>100</v>
      </c>
      <c r="E39" s="1">
        <f t="shared" si="7"/>
        <v>73.54838709677419</v>
      </c>
      <c r="F39" s="1">
        <f t="shared" si="7"/>
        <v>26.451612903225808</v>
      </c>
      <c r="G39" s="11">
        <f t="shared" si="7"/>
        <v>100</v>
      </c>
      <c r="H39" s="1">
        <f t="shared" si="8"/>
        <v>73.54260089686099</v>
      </c>
      <c r="I39" s="1">
        <f t="shared" si="8"/>
        <v>26.45739910313901</v>
      </c>
      <c r="J39" s="11">
        <f t="shared" si="8"/>
        <v>100</v>
      </c>
      <c r="K39" s="1">
        <f t="shared" si="9"/>
        <v>47.11246200607903</v>
      </c>
      <c r="L39" s="1">
        <f t="shared" si="9"/>
        <v>52.88753799392097</v>
      </c>
      <c r="M39" s="11">
        <f t="shared" si="9"/>
        <v>100</v>
      </c>
      <c r="N39" s="1">
        <f t="shared" si="10"/>
        <v>81.9672131147541</v>
      </c>
      <c r="O39" s="1">
        <f t="shared" si="10"/>
        <v>18.0327868852459</v>
      </c>
      <c r="P39" s="11">
        <f t="shared" si="10"/>
        <v>100</v>
      </c>
      <c r="Q39" s="1">
        <f t="shared" si="11"/>
        <v>67.46079613992762</v>
      </c>
      <c r="R39" s="1">
        <f t="shared" si="11"/>
        <v>32.53920386007238</v>
      </c>
      <c r="S39" s="11">
        <f t="shared" si="11"/>
        <v>100</v>
      </c>
    </row>
    <row r="40" spans="1:19" ht="12.75">
      <c r="A40" s="9">
        <v>1995</v>
      </c>
      <c r="B40" s="1">
        <f t="shared" si="5"/>
        <v>77.77777777777779</v>
      </c>
      <c r="C40" s="1">
        <f t="shared" si="5"/>
        <v>22.22222222222222</v>
      </c>
      <c r="D40" s="11">
        <f t="shared" si="6"/>
        <v>100</v>
      </c>
      <c r="E40" s="1">
        <f t="shared" si="7"/>
        <v>76.60738714090287</v>
      </c>
      <c r="F40" s="1">
        <f t="shared" si="7"/>
        <v>23.392612859097127</v>
      </c>
      <c r="G40" s="11">
        <f t="shared" si="7"/>
        <v>100</v>
      </c>
      <c r="H40" s="1">
        <f t="shared" si="8"/>
        <v>79.66101694915254</v>
      </c>
      <c r="I40" s="1">
        <f t="shared" si="8"/>
        <v>20.33898305084746</v>
      </c>
      <c r="J40" s="11">
        <f t="shared" si="8"/>
        <v>100</v>
      </c>
      <c r="K40" s="1">
        <f t="shared" si="9"/>
        <v>44.808306709265175</v>
      </c>
      <c r="L40" s="1">
        <f t="shared" si="9"/>
        <v>55.191693290734825</v>
      </c>
      <c r="M40" s="11">
        <f t="shared" si="9"/>
        <v>100</v>
      </c>
      <c r="N40" s="1">
        <f t="shared" si="10"/>
        <v>81.25</v>
      </c>
      <c r="O40" s="1">
        <f t="shared" si="10"/>
        <v>18.75</v>
      </c>
      <c r="P40" s="11">
        <f t="shared" si="10"/>
        <v>100</v>
      </c>
      <c r="Q40" s="1">
        <f t="shared" si="11"/>
        <v>66.55574043261231</v>
      </c>
      <c r="R40" s="1">
        <f t="shared" si="11"/>
        <v>33.44425956738768</v>
      </c>
      <c r="S40" s="11">
        <f t="shared" si="11"/>
        <v>100</v>
      </c>
    </row>
    <row r="41" spans="1:19" ht="12.75">
      <c r="A41" s="9">
        <v>1996</v>
      </c>
      <c r="B41" s="1">
        <f t="shared" si="5"/>
        <v>78.21497120921305</v>
      </c>
      <c r="C41" s="1">
        <f t="shared" si="5"/>
        <v>21.78502879078695</v>
      </c>
      <c r="D41" s="11">
        <f t="shared" si="6"/>
        <v>100</v>
      </c>
      <c r="E41" s="1">
        <f t="shared" si="7"/>
        <v>71.58469945355192</v>
      </c>
      <c r="F41" s="1">
        <f t="shared" si="7"/>
        <v>28.415300546448087</v>
      </c>
      <c r="G41" s="11">
        <f t="shared" si="7"/>
        <v>100</v>
      </c>
      <c r="H41" s="1">
        <f t="shared" si="8"/>
        <v>79.38144329896907</v>
      </c>
      <c r="I41" s="1">
        <f t="shared" si="8"/>
        <v>20.618556701030926</v>
      </c>
      <c r="J41" s="11">
        <f t="shared" si="8"/>
        <v>100</v>
      </c>
      <c r="K41" s="1">
        <f t="shared" si="9"/>
        <v>49.795249795249795</v>
      </c>
      <c r="L41" s="1">
        <f t="shared" si="9"/>
        <v>50.204750204750205</v>
      </c>
      <c r="M41" s="11">
        <f t="shared" si="9"/>
        <v>100</v>
      </c>
      <c r="N41" s="1">
        <f t="shared" si="10"/>
        <v>81.9047619047619</v>
      </c>
      <c r="O41" s="1">
        <f t="shared" si="10"/>
        <v>18.095238095238095</v>
      </c>
      <c r="P41" s="11">
        <f t="shared" si="10"/>
        <v>100</v>
      </c>
      <c r="Q41" s="1">
        <f t="shared" si="11"/>
        <v>68.43348202571504</v>
      </c>
      <c r="R41" s="1">
        <f t="shared" si="11"/>
        <v>31.566517974284963</v>
      </c>
      <c r="S41" s="11">
        <f t="shared" si="11"/>
        <v>100</v>
      </c>
    </row>
    <row r="42" spans="1:19" ht="12.75">
      <c r="A42" s="9">
        <v>1997</v>
      </c>
      <c r="B42" s="1">
        <f t="shared" si="5"/>
        <v>77.82217782217782</v>
      </c>
      <c r="C42" s="1">
        <f t="shared" si="5"/>
        <v>22.17782217782218</v>
      </c>
      <c r="D42" s="11">
        <f t="shared" si="6"/>
        <v>100</v>
      </c>
      <c r="E42" s="1">
        <f t="shared" si="7"/>
        <v>74.06060606060606</v>
      </c>
      <c r="F42" s="1">
        <f t="shared" si="7"/>
        <v>25.93939393939394</v>
      </c>
      <c r="G42" s="11">
        <f t="shared" si="7"/>
        <v>100</v>
      </c>
      <c r="H42" s="1">
        <f t="shared" si="8"/>
        <v>82.88973384030417</v>
      </c>
      <c r="I42" s="1">
        <f t="shared" si="8"/>
        <v>17.110266159695815</v>
      </c>
      <c r="J42" s="11">
        <f t="shared" si="8"/>
        <v>100</v>
      </c>
      <c r="K42" s="1">
        <f t="shared" si="9"/>
        <v>59.11646586345382</v>
      </c>
      <c r="L42" s="1">
        <f t="shared" si="9"/>
        <v>40.88353413654618</v>
      </c>
      <c r="M42" s="11">
        <f t="shared" si="9"/>
        <v>100</v>
      </c>
      <c r="N42" s="1">
        <f t="shared" si="10"/>
        <v>81.3953488372093</v>
      </c>
      <c r="O42" s="1">
        <f t="shared" si="10"/>
        <v>18.6046511627907</v>
      </c>
      <c r="P42" s="11">
        <f t="shared" si="10"/>
        <v>100</v>
      </c>
      <c r="Q42" s="1">
        <f t="shared" si="11"/>
        <v>72.20288413724515</v>
      </c>
      <c r="R42" s="1">
        <f t="shared" si="11"/>
        <v>27.79711586275485</v>
      </c>
      <c r="S42" s="11">
        <f t="shared" si="11"/>
        <v>100</v>
      </c>
    </row>
    <row r="43" spans="1:19" ht="12.75">
      <c r="A43" s="9">
        <v>1998</v>
      </c>
      <c r="B43" s="1">
        <f t="shared" si="5"/>
        <v>76.374156219865</v>
      </c>
      <c r="C43" s="1">
        <f t="shared" si="5"/>
        <v>23.625843780135007</v>
      </c>
      <c r="D43" s="11">
        <f t="shared" si="6"/>
        <v>100</v>
      </c>
      <c r="E43" s="1">
        <f t="shared" si="7"/>
        <v>74.51923076923077</v>
      </c>
      <c r="F43" s="1">
        <f t="shared" si="7"/>
        <v>25.48076923076923</v>
      </c>
      <c r="G43" s="11">
        <f t="shared" si="7"/>
        <v>100</v>
      </c>
      <c r="H43" s="1">
        <f t="shared" si="8"/>
        <v>78.83211678832117</v>
      </c>
      <c r="I43" s="1">
        <f t="shared" si="8"/>
        <v>21.16788321167883</v>
      </c>
      <c r="J43" s="11">
        <f t="shared" si="8"/>
        <v>100</v>
      </c>
      <c r="K43" s="1">
        <f t="shared" si="9"/>
        <v>54.910096818810516</v>
      </c>
      <c r="L43" s="1">
        <f t="shared" si="9"/>
        <v>45.08990318118949</v>
      </c>
      <c r="M43" s="11">
        <f t="shared" si="9"/>
        <v>100</v>
      </c>
      <c r="N43" s="1">
        <f t="shared" si="10"/>
        <v>82.37547892720306</v>
      </c>
      <c r="O43" s="1">
        <f t="shared" si="10"/>
        <v>17.624521072796934</v>
      </c>
      <c r="P43" s="11">
        <f t="shared" si="10"/>
        <v>100</v>
      </c>
      <c r="Q43" s="1">
        <f t="shared" si="11"/>
        <v>70.15096065873742</v>
      </c>
      <c r="R43" s="1">
        <f t="shared" si="11"/>
        <v>29.84903934126258</v>
      </c>
      <c r="S43" s="11">
        <f t="shared" si="11"/>
        <v>100</v>
      </c>
    </row>
    <row r="44" spans="1:19" ht="12.75">
      <c r="A44" s="9">
        <v>1999</v>
      </c>
      <c r="B44" s="1">
        <f t="shared" si="5"/>
        <v>74.58926615553122</v>
      </c>
      <c r="C44" s="1">
        <f t="shared" si="5"/>
        <v>25.410733844468787</v>
      </c>
      <c r="D44" s="11">
        <f t="shared" si="6"/>
        <v>100</v>
      </c>
      <c r="E44" s="1">
        <f t="shared" si="7"/>
        <v>77.76365946632782</v>
      </c>
      <c r="F44" s="1">
        <f t="shared" si="7"/>
        <v>22.236340533672173</v>
      </c>
      <c r="G44" s="11">
        <f t="shared" si="7"/>
        <v>100</v>
      </c>
      <c r="H44" s="1">
        <f t="shared" si="8"/>
        <v>81.68604651162791</v>
      </c>
      <c r="I44" s="1">
        <f t="shared" si="8"/>
        <v>18.313953488372093</v>
      </c>
      <c r="J44" s="11">
        <f t="shared" si="8"/>
        <v>100</v>
      </c>
      <c r="K44" s="1">
        <f t="shared" si="9"/>
        <v>60.184473481936976</v>
      </c>
      <c r="L44" s="1">
        <f t="shared" si="9"/>
        <v>39.815526518063024</v>
      </c>
      <c r="M44" s="11">
        <f t="shared" si="9"/>
        <v>100</v>
      </c>
      <c r="N44" s="1">
        <f t="shared" si="10"/>
        <v>82.76315789473684</v>
      </c>
      <c r="O44" s="1">
        <f t="shared" si="10"/>
        <v>17.236842105263158</v>
      </c>
      <c r="P44" s="11">
        <f t="shared" si="10"/>
        <v>100</v>
      </c>
      <c r="Q44" s="1">
        <f t="shared" si="11"/>
        <v>72.74056029232642</v>
      </c>
      <c r="R44" s="1">
        <f t="shared" si="11"/>
        <v>27.259439707673565</v>
      </c>
      <c r="S44" s="11">
        <f t="shared" si="11"/>
        <v>100</v>
      </c>
    </row>
    <row r="47" spans="1:9" ht="12.75">
      <c r="A47" s="4" t="str">
        <f>CONCATENATE("New Admissions (All Races): ",$A$1)</f>
        <v>New Admissions (All Races): WASHINGTON</v>
      </c>
      <c r="I47" s="4" t="str">
        <f>CONCATENATE("Percent of Total, New Admissions (All Races): ",$A$1)</f>
        <v>Percent of Total, New Admissions (All Races): WASHINGTON</v>
      </c>
    </row>
    <row r="48" spans="1:15" s="4" customFormat="1" ht="12.75">
      <c r="A48" s="18" t="s">
        <v>94</v>
      </c>
      <c r="B48" s="14" t="s">
        <v>88</v>
      </c>
      <c r="C48" s="14" t="s">
        <v>89</v>
      </c>
      <c r="D48" s="14" t="s">
        <v>90</v>
      </c>
      <c r="E48" s="14" t="s">
        <v>91</v>
      </c>
      <c r="F48" s="14" t="s">
        <v>92</v>
      </c>
      <c r="G48" s="14" t="s">
        <v>93</v>
      </c>
      <c r="I48" s="18" t="s">
        <v>94</v>
      </c>
      <c r="J48" s="14" t="s">
        <v>88</v>
      </c>
      <c r="K48" s="14" t="s">
        <v>89</v>
      </c>
      <c r="L48" s="14" t="s">
        <v>90</v>
      </c>
      <c r="M48" s="14" t="s">
        <v>91</v>
      </c>
      <c r="N48" s="14" t="s">
        <v>92</v>
      </c>
      <c r="O48" s="14" t="s">
        <v>93</v>
      </c>
    </row>
    <row r="49" spans="1:15" ht="12.75">
      <c r="A49" s="9">
        <v>1983</v>
      </c>
      <c r="B49">
        <v>405</v>
      </c>
      <c r="C49">
        <v>704</v>
      </c>
      <c r="D49">
        <v>308</v>
      </c>
      <c r="E49">
        <v>101</v>
      </c>
      <c r="F49">
        <v>399</v>
      </c>
      <c r="G49">
        <v>1917</v>
      </c>
      <c r="I49" s="9">
        <v>1983</v>
      </c>
      <c r="J49" s="1">
        <f aca="true" t="shared" si="12" ref="J49:O52">(B49/$G49)*100</f>
        <v>21.12676056338028</v>
      </c>
      <c r="K49" s="1">
        <f t="shared" si="12"/>
        <v>36.72404799165363</v>
      </c>
      <c r="L49" s="1">
        <f t="shared" si="12"/>
        <v>16.066770996348463</v>
      </c>
      <c r="M49" s="1">
        <f t="shared" si="12"/>
        <v>5.268648930620762</v>
      </c>
      <c r="N49" s="1">
        <f t="shared" si="12"/>
        <v>20.81377151799687</v>
      </c>
      <c r="O49">
        <f t="shared" si="12"/>
        <v>100</v>
      </c>
    </row>
    <row r="50" spans="1:14" ht="12.75">
      <c r="A50" s="9">
        <v>1984</v>
      </c>
      <c r="I50" s="9">
        <v>1984</v>
      </c>
      <c r="J50" s="1"/>
      <c r="K50" s="1"/>
      <c r="L50" s="1"/>
      <c r="M50" s="1"/>
      <c r="N50" s="1"/>
    </row>
    <row r="51" spans="1:15" ht="12.75">
      <c r="A51" s="9">
        <v>1985</v>
      </c>
      <c r="B51">
        <v>451</v>
      </c>
      <c r="C51">
        <v>498</v>
      </c>
      <c r="D51">
        <v>99</v>
      </c>
      <c r="E51">
        <v>81</v>
      </c>
      <c r="F51">
        <v>215</v>
      </c>
      <c r="G51">
        <v>1344</v>
      </c>
      <c r="I51" s="9">
        <v>1985</v>
      </c>
      <c r="J51" s="1">
        <f t="shared" si="12"/>
        <v>33.55654761904761</v>
      </c>
      <c r="K51" s="1">
        <f t="shared" si="12"/>
        <v>37.05357142857143</v>
      </c>
      <c r="L51" s="1">
        <f t="shared" si="12"/>
        <v>7.366071428571429</v>
      </c>
      <c r="M51" s="1">
        <f t="shared" si="12"/>
        <v>6.026785714285714</v>
      </c>
      <c r="N51" s="1">
        <f t="shared" si="12"/>
        <v>15.997023809523808</v>
      </c>
      <c r="O51">
        <f t="shared" si="12"/>
        <v>100</v>
      </c>
    </row>
    <row r="52" spans="1:15" ht="12.75">
      <c r="A52" s="9">
        <v>1986</v>
      </c>
      <c r="B52">
        <v>461</v>
      </c>
      <c r="C52">
        <v>504</v>
      </c>
      <c r="D52">
        <v>57</v>
      </c>
      <c r="E52">
        <v>144</v>
      </c>
      <c r="F52">
        <v>214</v>
      </c>
      <c r="G52">
        <v>1380</v>
      </c>
      <c r="I52" s="9">
        <v>1986</v>
      </c>
      <c r="J52" s="1">
        <f t="shared" si="12"/>
        <v>33.405797101449274</v>
      </c>
      <c r="K52" s="1">
        <f t="shared" si="12"/>
        <v>36.52173913043478</v>
      </c>
      <c r="L52" s="1">
        <f t="shared" si="12"/>
        <v>4.130434782608695</v>
      </c>
      <c r="M52" s="1">
        <f t="shared" si="12"/>
        <v>10.434782608695652</v>
      </c>
      <c r="N52" s="1">
        <f t="shared" si="12"/>
        <v>15.507246376811596</v>
      </c>
      <c r="O52">
        <f t="shared" si="12"/>
        <v>100</v>
      </c>
    </row>
    <row r="53" spans="1:15" ht="12.75">
      <c r="A53" s="9">
        <v>1987</v>
      </c>
      <c r="B53">
        <v>486</v>
      </c>
      <c r="C53">
        <v>591</v>
      </c>
      <c r="D53">
        <v>55</v>
      </c>
      <c r="E53">
        <v>309</v>
      </c>
      <c r="F53">
        <v>278</v>
      </c>
      <c r="G53">
        <v>1719</v>
      </c>
      <c r="I53" s="9">
        <v>1987</v>
      </c>
      <c r="J53" s="1">
        <f aca="true" t="shared" si="13" ref="J53:J65">(B53/$G53)*100</f>
        <v>28.272251308900525</v>
      </c>
      <c r="K53" s="1">
        <f aca="true" t="shared" si="14" ref="K53:K65">(C53/$G53)*100</f>
        <v>34.3804537521815</v>
      </c>
      <c r="L53" s="1">
        <f aca="true" t="shared" si="15" ref="L53:L65">(D53/$G53)*100</f>
        <v>3.1995346131471787</v>
      </c>
      <c r="M53" s="1">
        <f aca="true" t="shared" si="16" ref="M53:M65">(E53/$G53)*100</f>
        <v>17.975567190226876</v>
      </c>
      <c r="N53" s="1">
        <f aca="true" t="shared" si="17" ref="N53:N65">(F53/$G53)*100</f>
        <v>16.17219313554392</v>
      </c>
      <c r="O53">
        <f aca="true" t="shared" si="18" ref="O53:O65">(G53/$G53)*100</f>
        <v>100</v>
      </c>
    </row>
    <row r="54" spans="1:15" ht="12.75">
      <c r="A54" s="9">
        <v>1988</v>
      </c>
      <c r="B54">
        <v>618</v>
      </c>
      <c r="C54">
        <v>736</v>
      </c>
      <c r="D54">
        <v>94</v>
      </c>
      <c r="E54">
        <v>485</v>
      </c>
      <c r="F54">
        <v>340</v>
      </c>
      <c r="G54">
        <v>2273</v>
      </c>
      <c r="I54" s="9">
        <v>1988</v>
      </c>
      <c r="J54" s="1">
        <f t="shared" si="13"/>
        <v>27.188737351517815</v>
      </c>
      <c r="K54" s="1">
        <f t="shared" si="14"/>
        <v>32.38011438627365</v>
      </c>
      <c r="L54" s="1">
        <f t="shared" si="15"/>
        <v>4.135503739551254</v>
      </c>
      <c r="M54" s="1">
        <f t="shared" si="16"/>
        <v>21.33743950725913</v>
      </c>
      <c r="N54" s="1">
        <f t="shared" si="17"/>
        <v>14.958205015398152</v>
      </c>
      <c r="O54">
        <f t="shared" si="18"/>
        <v>100</v>
      </c>
    </row>
    <row r="55" spans="1:15" ht="12.75">
      <c r="A55" s="9">
        <v>1989</v>
      </c>
      <c r="B55">
        <v>707</v>
      </c>
      <c r="C55">
        <v>769</v>
      </c>
      <c r="D55">
        <v>139</v>
      </c>
      <c r="E55">
        <v>921</v>
      </c>
      <c r="F55">
        <v>324</v>
      </c>
      <c r="G55">
        <v>2860</v>
      </c>
      <c r="I55" s="9">
        <v>1989</v>
      </c>
      <c r="J55" s="1">
        <f t="shared" si="13"/>
        <v>24.72027972027972</v>
      </c>
      <c r="K55" s="1">
        <f t="shared" si="14"/>
        <v>26.888111888111887</v>
      </c>
      <c r="L55" s="1">
        <f t="shared" si="15"/>
        <v>4.86013986013986</v>
      </c>
      <c r="M55" s="1">
        <f t="shared" si="16"/>
        <v>32.2027972027972</v>
      </c>
      <c r="N55" s="1">
        <f t="shared" si="17"/>
        <v>11.328671328671328</v>
      </c>
      <c r="O55">
        <f t="shared" si="18"/>
        <v>100</v>
      </c>
    </row>
    <row r="56" spans="1:15" ht="12.75">
      <c r="A56" s="9">
        <v>1990</v>
      </c>
      <c r="B56">
        <v>888</v>
      </c>
      <c r="C56">
        <v>719</v>
      </c>
      <c r="D56">
        <v>142</v>
      </c>
      <c r="E56">
        <v>1295</v>
      </c>
      <c r="F56">
        <v>327</v>
      </c>
      <c r="G56">
        <v>3371</v>
      </c>
      <c r="I56" s="9">
        <v>1990</v>
      </c>
      <c r="J56" s="1">
        <f t="shared" si="13"/>
        <v>26.34233165232869</v>
      </c>
      <c r="K56" s="1">
        <f t="shared" si="14"/>
        <v>21.32898249777514</v>
      </c>
      <c r="L56" s="1">
        <f t="shared" si="15"/>
        <v>4.212399881340848</v>
      </c>
      <c r="M56" s="1">
        <f t="shared" si="16"/>
        <v>38.415900326312666</v>
      </c>
      <c r="N56" s="1">
        <f t="shared" si="17"/>
        <v>9.700385642242658</v>
      </c>
      <c r="O56">
        <f t="shared" si="18"/>
        <v>100</v>
      </c>
    </row>
    <row r="57" spans="1:15" ht="12.75">
      <c r="A57" s="9">
        <v>1991</v>
      </c>
      <c r="B57">
        <v>953</v>
      </c>
      <c r="C57">
        <v>874</v>
      </c>
      <c r="D57">
        <v>154</v>
      </c>
      <c r="E57">
        <v>1429</v>
      </c>
      <c r="F57">
        <v>284</v>
      </c>
      <c r="G57">
        <v>3694</v>
      </c>
      <c r="I57" s="9">
        <v>1991</v>
      </c>
      <c r="J57" s="1">
        <f t="shared" si="13"/>
        <v>25.798592311857067</v>
      </c>
      <c r="K57" s="1">
        <f t="shared" si="14"/>
        <v>23.659989171629668</v>
      </c>
      <c r="L57" s="1">
        <f t="shared" si="15"/>
        <v>4.168922577152139</v>
      </c>
      <c r="M57" s="1">
        <f t="shared" si="16"/>
        <v>38.68435300487277</v>
      </c>
      <c r="N57" s="1">
        <f t="shared" si="17"/>
        <v>7.68814293448836</v>
      </c>
      <c r="O57">
        <f t="shared" si="18"/>
        <v>100</v>
      </c>
    </row>
    <row r="58" spans="1:15" ht="12.75">
      <c r="A58" s="9">
        <v>1992</v>
      </c>
      <c r="B58">
        <v>1161</v>
      </c>
      <c r="C58">
        <v>981</v>
      </c>
      <c r="D58">
        <v>208</v>
      </c>
      <c r="E58">
        <v>1775</v>
      </c>
      <c r="F58">
        <v>285</v>
      </c>
      <c r="G58">
        <v>4410</v>
      </c>
      <c r="I58" s="9">
        <v>1992</v>
      </c>
      <c r="J58" s="1">
        <f t="shared" si="13"/>
        <v>26.3265306122449</v>
      </c>
      <c r="K58" s="1">
        <f t="shared" si="14"/>
        <v>22.244897959183675</v>
      </c>
      <c r="L58" s="1">
        <f t="shared" si="15"/>
        <v>4.71655328798186</v>
      </c>
      <c r="M58" s="1">
        <f t="shared" si="16"/>
        <v>40.249433106575964</v>
      </c>
      <c r="N58" s="1">
        <f t="shared" si="17"/>
        <v>6.462585034013606</v>
      </c>
      <c r="O58">
        <f t="shared" si="18"/>
        <v>100</v>
      </c>
    </row>
    <row r="59" spans="1:15" ht="12.75">
      <c r="A59" s="9">
        <v>1993</v>
      </c>
      <c r="B59">
        <v>1269</v>
      </c>
      <c r="C59">
        <v>838</v>
      </c>
      <c r="D59">
        <v>241</v>
      </c>
      <c r="E59">
        <v>1599</v>
      </c>
      <c r="F59">
        <v>325</v>
      </c>
      <c r="G59">
        <v>4272</v>
      </c>
      <c r="I59" s="9">
        <v>1993</v>
      </c>
      <c r="J59" s="1">
        <f t="shared" si="13"/>
        <v>29.70505617977528</v>
      </c>
      <c r="K59" s="1">
        <f t="shared" si="14"/>
        <v>19.616104868913858</v>
      </c>
      <c r="L59" s="1">
        <f t="shared" si="15"/>
        <v>5.641385767790262</v>
      </c>
      <c r="M59" s="1">
        <f t="shared" si="16"/>
        <v>37.42977528089887</v>
      </c>
      <c r="N59" s="1">
        <f t="shared" si="17"/>
        <v>7.607677902621724</v>
      </c>
      <c r="O59">
        <f t="shared" si="18"/>
        <v>100</v>
      </c>
    </row>
    <row r="60" spans="1:15" ht="12.75">
      <c r="A60" s="9">
        <v>1994</v>
      </c>
      <c r="B60">
        <v>1260</v>
      </c>
      <c r="C60">
        <v>888</v>
      </c>
      <c r="D60">
        <v>243</v>
      </c>
      <c r="E60">
        <v>1683</v>
      </c>
      <c r="F60">
        <v>348</v>
      </c>
      <c r="G60">
        <v>4422</v>
      </c>
      <c r="I60" s="9">
        <v>1994</v>
      </c>
      <c r="J60" s="1">
        <f t="shared" si="13"/>
        <v>28.493894165535956</v>
      </c>
      <c r="K60" s="1">
        <f t="shared" si="14"/>
        <v>20.081411126187245</v>
      </c>
      <c r="L60" s="1">
        <f t="shared" si="15"/>
        <v>5.495251017639077</v>
      </c>
      <c r="M60" s="1">
        <f t="shared" si="16"/>
        <v>38.059701492537314</v>
      </c>
      <c r="N60" s="1">
        <f t="shared" si="17"/>
        <v>7.869742198100408</v>
      </c>
      <c r="O60">
        <f t="shared" si="18"/>
        <v>100</v>
      </c>
    </row>
    <row r="61" spans="1:15" ht="12.75">
      <c r="A61" s="9">
        <v>1995</v>
      </c>
      <c r="B61">
        <v>1308</v>
      </c>
      <c r="C61">
        <v>837</v>
      </c>
      <c r="D61">
        <v>252</v>
      </c>
      <c r="E61">
        <v>1934</v>
      </c>
      <c r="F61">
        <v>398</v>
      </c>
      <c r="G61">
        <v>4729</v>
      </c>
      <c r="I61" s="9">
        <v>1995</v>
      </c>
      <c r="J61" s="1">
        <f t="shared" si="13"/>
        <v>27.659124550644957</v>
      </c>
      <c r="K61" s="1">
        <f t="shared" si="14"/>
        <v>17.699302178050328</v>
      </c>
      <c r="L61" s="1">
        <f t="shared" si="15"/>
        <v>5.328822161133432</v>
      </c>
      <c r="M61" s="1">
        <f t="shared" si="16"/>
        <v>40.89659547473038</v>
      </c>
      <c r="N61" s="1">
        <f t="shared" si="17"/>
        <v>8.416155635440898</v>
      </c>
      <c r="O61">
        <f t="shared" si="18"/>
        <v>100</v>
      </c>
    </row>
    <row r="62" spans="1:15" ht="12.75">
      <c r="A62" s="9">
        <v>1996</v>
      </c>
      <c r="B62">
        <v>1324</v>
      </c>
      <c r="C62">
        <v>853</v>
      </c>
      <c r="D62">
        <v>309</v>
      </c>
      <c r="E62">
        <v>1883</v>
      </c>
      <c r="F62">
        <v>595</v>
      </c>
      <c r="G62">
        <v>4964</v>
      </c>
      <c r="I62" s="9">
        <v>1996</v>
      </c>
      <c r="J62" s="1">
        <f t="shared" si="13"/>
        <v>26.672038678485094</v>
      </c>
      <c r="K62" s="1">
        <f t="shared" si="14"/>
        <v>17.183722804190168</v>
      </c>
      <c r="L62" s="1">
        <f t="shared" si="15"/>
        <v>6.224818694601128</v>
      </c>
      <c r="M62" s="1">
        <f t="shared" si="16"/>
        <v>37.9331184528606</v>
      </c>
      <c r="N62" s="1">
        <f t="shared" si="17"/>
        <v>11.986301369863012</v>
      </c>
      <c r="O62">
        <f t="shared" si="18"/>
        <v>100</v>
      </c>
    </row>
    <row r="63" spans="1:15" ht="12.75">
      <c r="A63" s="9">
        <v>1997</v>
      </c>
      <c r="B63">
        <v>1277</v>
      </c>
      <c r="C63">
        <v>953</v>
      </c>
      <c r="D63">
        <v>287</v>
      </c>
      <c r="E63">
        <v>1817</v>
      </c>
      <c r="F63">
        <v>787</v>
      </c>
      <c r="G63">
        <v>5121</v>
      </c>
      <c r="I63" s="9">
        <v>1997</v>
      </c>
      <c r="J63" s="1">
        <f t="shared" si="13"/>
        <v>24.93653583284515</v>
      </c>
      <c r="K63" s="1">
        <f t="shared" si="14"/>
        <v>18.60964655340754</v>
      </c>
      <c r="L63" s="1">
        <f t="shared" si="15"/>
        <v>5.604374145674673</v>
      </c>
      <c r="M63" s="1">
        <f t="shared" si="16"/>
        <v>35.481351298574495</v>
      </c>
      <c r="N63" s="1">
        <f t="shared" si="17"/>
        <v>15.368092169498146</v>
      </c>
      <c r="O63">
        <f t="shared" si="18"/>
        <v>100</v>
      </c>
    </row>
    <row r="64" spans="1:15" ht="12.75">
      <c r="A64" s="9">
        <v>1998</v>
      </c>
      <c r="B64">
        <v>1291</v>
      </c>
      <c r="C64">
        <v>976</v>
      </c>
      <c r="D64">
        <v>300</v>
      </c>
      <c r="E64">
        <v>1942</v>
      </c>
      <c r="F64">
        <v>910</v>
      </c>
      <c r="G64">
        <v>5419</v>
      </c>
      <c r="I64" s="9">
        <v>1998</v>
      </c>
      <c r="J64" s="1">
        <f t="shared" si="13"/>
        <v>23.823583687027128</v>
      </c>
      <c r="K64" s="1">
        <f t="shared" si="14"/>
        <v>18.010703081749398</v>
      </c>
      <c r="L64" s="1">
        <f t="shared" si="15"/>
        <v>5.536076766931168</v>
      </c>
      <c r="M64" s="1">
        <f t="shared" si="16"/>
        <v>35.83687027126776</v>
      </c>
      <c r="N64" s="1">
        <f t="shared" si="17"/>
        <v>16.792766193024544</v>
      </c>
      <c r="O64">
        <f t="shared" si="18"/>
        <v>100</v>
      </c>
    </row>
    <row r="65" spans="1:15" ht="12.75">
      <c r="A65" s="9">
        <v>1999</v>
      </c>
      <c r="B65">
        <v>1185</v>
      </c>
      <c r="C65">
        <v>951</v>
      </c>
      <c r="D65">
        <v>378</v>
      </c>
      <c r="E65">
        <v>1751</v>
      </c>
      <c r="F65">
        <v>863</v>
      </c>
      <c r="G65">
        <v>5128</v>
      </c>
      <c r="I65" s="9">
        <v>1999</v>
      </c>
      <c r="J65" s="1">
        <f t="shared" si="13"/>
        <v>23.108424336973478</v>
      </c>
      <c r="K65" s="1">
        <f t="shared" si="14"/>
        <v>18.545241809672387</v>
      </c>
      <c r="L65" s="1">
        <f t="shared" si="15"/>
        <v>7.3712948517940715</v>
      </c>
      <c r="M65" s="1">
        <f t="shared" si="16"/>
        <v>34.14586583463339</v>
      </c>
      <c r="N65" s="1">
        <f t="shared" si="17"/>
        <v>16.82917316692668</v>
      </c>
      <c r="O65">
        <f t="shared" si="18"/>
        <v>100</v>
      </c>
    </row>
    <row r="66" spans="1:14" ht="12.75">
      <c r="A66" t="s">
        <v>108</v>
      </c>
      <c r="J66" s="1"/>
      <c r="K66" s="1"/>
      <c r="L66" s="1"/>
      <c r="M66" s="1"/>
      <c r="N66" s="1"/>
    </row>
    <row r="67" spans="10:14" ht="12.75">
      <c r="J67" s="1"/>
      <c r="K67" s="1"/>
      <c r="L67" s="1"/>
      <c r="M67" s="1"/>
      <c r="N67" s="1"/>
    </row>
    <row r="68" spans="1:9" ht="12.75">
      <c r="A68" s="4" t="str">
        <f>CONCATENATE("White New Admissions: ",$A$1)</f>
        <v>White New Admissions: WASHINGTON</v>
      </c>
      <c r="I68" s="4" t="str">
        <f>CONCATENATE("Black New Admissions: ",$A$1)</f>
        <v>Black New Admissions: WASHINGTON</v>
      </c>
    </row>
    <row r="69" spans="1:15" s="4" customFormat="1" ht="12.75">
      <c r="A69" s="18" t="s">
        <v>94</v>
      </c>
      <c r="B69" s="14" t="s">
        <v>88</v>
      </c>
      <c r="C69" s="14" t="s">
        <v>89</v>
      </c>
      <c r="D69" s="14" t="s">
        <v>90</v>
      </c>
      <c r="E69" s="14" t="s">
        <v>91</v>
      </c>
      <c r="F69" s="14" t="s">
        <v>92</v>
      </c>
      <c r="G69" s="14" t="s">
        <v>93</v>
      </c>
      <c r="I69" s="18" t="s">
        <v>94</v>
      </c>
      <c r="J69" s="14" t="s">
        <v>88</v>
      </c>
      <c r="K69" s="14" t="s">
        <v>89</v>
      </c>
      <c r="L69" s="14" t="s">
        <v>90</v>
      </c>
      <c r="M69" s="14" t="s">
        <v>91</v>
      </c>
      <c r="N69" s="14" t="s">
        <v>92</v>
      </c>
      <c r="O69" s="14" t="s">
        <v>93</v>
      </c>
    </row>
    <row r="70" spans="1:15" ht="12.75">
      <c r="A70" s="9">
        <v>1983</v>
      </c>
      <c r="B70">
        <v>268</v>
      </c>
      <c r="C70">
        <v>516</v>
      </c>
      <c r="D70">
        <v>217</v>
      </c>
      <c r="E70">
        <v>50</v>
      </c>
      <c r="F70">
        <v>318</v>
      </c>
      <c r="G70">
        <v>1369</v>
      </c>
      <c r="I70" s="9">
        <v>1983</v>
      </c>
      <c r="J70">
        <v>84</v>
      </c>
      <c r="K70">
        <v>135</v>
      </c>
      <c r="L70">
        <v>71</v>
      </c>
      <c r="M70">
        <v>16</v>
      </c>
      <c r="N70">
        <v>48</v>
      </c>
      <c r="O70">
        <v>354</v>
      </c>
    </row>
    <row r="71" spans="1:9" ht="12.75">
      <c r="A71" s="9">
        <v>1984</v>
      </c>
      <c r="I71" s="9">
        <v>1984</v>
      </c>
    </row>
    <row r="72" spans="1:15" ht="12.75">
      <c r="A72" s="9">
        <v>1985</v>
      </c>
      <c r="B72">
        <v>327</v>
      </c>
      <c r="C72">
        <v>377</v>
      </c>
      <c r="D72">
        <v>69</v>
      </c>
      <c r="E72">
        <v>57</v>
      </c>
      <c r="F72">
        <v>175</v>
      </c>
      <c r="G72">
        <v>1005</v>
      </c>
      <c r="I72" s="9">
        <v>1985</v>
      </c>
      <c r="J72">
        <v>59</v>
      </c>
      <c r="K72">
        <v>71</v>
      </c>
      <c r="L72">
        <v>21</v>
      </c>
      <c r="M72">
        <v>5</v>
      </c>
      <c r="N72">
        <v>19</v>
      </c>
      <c r="O72">
        <v>175</v>
      </c>
    </row>
    <row r="73" spans="1:15" ht="12.75">
      <c r="A73" s="9">
        <v>1986</v>
      </c>
      <c r="B73">
        <v>336</v>
      </c>
      <c r="C73">
        <v>341</v>
      </c>
      <c r="D73">
        <v>46</v>
      </c>
      <c r="E73">
        <v>74</v>
      </c>
      <c r="F73">
        <v>178</v>
      </c>
      <c r="G73">
        <v>975</v>
      </c>
      <c r="I73" s="9">
        <v>1986</v>
      </c>
      <c r="J73">
        <v>77</v>
      </c>
      <c r="K73">
        <v>126</v>
      </c>
      <c r="L73">
        <v>9</v>
      </c>
      <c r="M73">
        <v>18</v>
      </c>
      <c r="N73">
        <v>21</v>
      </c>
      <c r="O73">
        <v>251</v>
      </c>
    </row>
    <row r="74" spans="1:15" ht="12.75">
      <c r="A74" s="9">
        <v>1987</v>
      </c>
      <c r="B74">
        <v>323</v>
      </c>
      <c r="C74">
        <v>431</v>
      </c>
      <c r="D74">
        <v>46</v>
      </c>
      <c r="E74">
        <v>147</v>
      </c>
      <c r="F74">
        <v>207</v>
      </c>
      <c r="G74">
        <v>1154</v>
      </c>
      <c r="I74" s="9">
        <v>1987</v>
      </c>
      <c r="J74">
        <v>74</v>
      </c>
      <c r="K74">
        <v>105</v>
      </c>
      <c r="L74">
        <v>8</v>
      </c>
      <c r="M74">
        <v>68</v>
      </c>
      <c r="N74">
        <v>42</v>
      </c>
      <c r="O74">
        <v>297</v>
      </c>
    </row>
    <row r="75" spans="1:15" ht="12.75">
      <c r="A75" s="9">
        <v>1988</v>
      </c>
      <c r="B75">
        <v>409</v>
      </c>
      <c r="C75">
        <v>516</v>
      </c>
      <c r="D75">
        <v>73</v>
      </c>
      <c r="E75">
        <v>182</v>
      </c>
      <c r="F75">
        <v>278</v>
      </c>
      <c r="G75">
        <v>1458</v>
      </c>
      <c r="I75" s="9">
        <v>1988</v>
      </c>
      <c r="J75">
        <v>117</v>
      </c>
      <c r="K75">
        <v>155</v>
      </c>
      <c r="L75">
        <v>17</v>
      </c>
      <c r="M75">
        <v>104</v>
      </c>
      <c r="N75">
        <v>32</v>
      </c>
      <c r="O75">
        <v>425</v>
      </c>
    </row>
    <row r="76" spans="1:15" ht="12.75">
      <c r="A76" s="9">
        <v>1989</v>
      </c>
      <c r="B76">
        <v>506</v>
      </c>
      <c r="C76">
        <v>539</v>
      </c>
      <c r="D76">
        <v>108</v>
      </c>
      <c r="E76">
        <v>309</v>
      </c>
      <c r="F76">
        <v>244</v>
      </c>
      <c r="G76">
        <v>1706</v>
      </c>
      <c r="I76" s="9">
        <v>1989</v>
      </c>
      <c r="J76">
        <v>105</v>
      </c>
      <c r="K76">
        <v>169</v>
      </c>
      <c r="L76">
        <v>25</v>
      </c>
      <c r="M76">
        <v>214</v>
      </c>
      <c r="N76">
        <v>46</v>
      </c>
      <c r="O76">
        <v>559</v>
      </c>
    </row>
    <row r="77" spans="1:15" ht="12.75">
      <c r="A77" s="9">
        <v>1990</v>
      </c>
      <c r="B77">
        <v>621</v>
      </c>
      <c r="C77">
        <v>500</v>
      </c>
      <c r="D77">
        <v>110</v>
      </c>
      <c r="E77">
        <v>411</v>
      </c>
      <c r="F77">
        <v>252</v>
      </c>
      <c r="G77">
        <v>1894</v>
      </c>
      <c r="I77" s="9">
        <v>1990</v>
      </c>
      <c r="J77">
        <v>143</v>
      </c>
      <c r="K77">
        <v>148</v>
      </c>
      <c r="L77">
        <v>26</v>
      </c>
      <c r="M77">
        <v>283</v>
      </c>
      <c r="N77">
        <v>39</v>
      </c>
      <c r="O77">
        <v>639</v>
      </c>
    </row>
    <row r="78" spans="1:15" ht="12.75">
      <c r="A78" s="9">
        <v>1991</v>
      </c>
      <c r="B78">
        <v>623</v>
      </c>
      <c r="C78">
        <v>575</v>
      </c>
      <c r="D78">
        <v>106</v>
      </c>
      <c r="E78">
        <v>396</v>
      </c>
      <c r="F78">
        <v>219</v>
      </c>
      <c r="G78">
        <v>1919</v>
      </c>
      <c r="I78" s="9">
        <v>1991</v>
      </c>
      <c r="J78">
        <v>158</v>
      </c>
      <c r="K78">
        <v>183</v>
      </c>
      <c r="L78">
        <v>40</v>
      </c>
      <c r="M78">
        <v>442</v>
      </c>
      <c r="N78">
        <v>37</v>
      </c>
      <c r="O78">
        <v>860</v>
      </c>
    </row>
    <row r="79" spans="1:15" ht="12.75">
      <c r="A79" s="9">
        <v>1992</v>
      </c>
      <c r="B79">
        <v>760</v>
      </c>
      <c r="C79">
        <v>629</v>
      </c>
      <c r="D79">
        <v>146</v>
      </c>
      <c r="E79">
        <v>540</v>
      </c>
      <c r="F79">
        <v>212</v>
      </c>
      <c r="G79">
        <v>2287</v>
      </c>
      <c r="I79" s="9">
        <v>1992</v>
      </c>
      <c r="J79">
        <v>177</v>
      </c>
      <c r="K79">
        <v>226</v>
      </c>
      <c r="L79">
        <v>50</v>
      </c>
      <c r="M79">
        <v>497</v>
      </c>
      <c r="N79">
        <v>41</v>
      </c>
      <c r="O79">
        <v>991</v>
      </c>
    </row>
    <row r="80" spans="1:15" ht="12.75">
      <c r="A80" s="9">
        <v>1993</v>
      </c>
      <c r="B80">
        <v>823</v>
      </c>
      <c r="C80">
        <v>542</v>
      </c>
      <c r="D80">
        <v>163</v>
      </c>
      <c r="E80">
        <v>467</v>
      </c>
      <c r="F80">
        <v>245</v>
      </c>
      <c r="G80">
        <v>2240</v>
      </c>
      <c r="I80" s="9">
        <v>1993</v>
      </c>
      <c r="J80">
        <v>201</v>
      </c>
      <c r="K80">
        <v>196</v>
      </c>
      <c r="L80">
        <v>59</v>
      </c>
      <c r="M80">
        <v>444</v>
      </c>
      <c r="N80">
        <v>38</v>
      </c>
      <c r="O80">
        <v>938</v>
      </c>
    </row>
    <row r="81" spans="1:15" ht="12.75">
      <c r="A81" s="9">
        <v>1994</v>
      </c>
      <c r="B81">
        <v>788</v>
      </c>
      <c r="C81">
        <v>570</v>
      </c>
      <c r="D81">
        <v>164</v>
      </c>
      <c r="E81">
        <v>465</v>
      </c>
      <c r="F81">
        <v>250</v>
      </c>
      <c r="G81">
        <v>2237</v>
      </c>
      <c r="I81" s="9">
        <v>1994</v>
      </c>
      <c r="J81">
        <v>238</v>
      </c>
      <c r="K81">
        <v>205</v>
      </c>
      <c r="L81">
        <v>59</v>
      </c>
      <c r="M81">
        <v>522</v>
      </c>
      <c r="N81">
        <v>55</v>
      </c>
      <c r="O81">
        <v>1079</v>
      </c>
    </row>
    <row r="82" spans="1:15" ht="12.75">
      <c r="A82" s="9">
        <v>1995</v>
      </c>
      <c r="B82">
        <v>805</v>
      </c>
      <c r="C82">
        <v>560</v>
      </c>
      <c r="D82">
        <v>188</v>
      </c>
      <c r="E82">
        <v>561</v>
      </c>
      <c r="F82">
        <v>286</v>
      </c>
      <c r="G82">
        <v>2400</v>
      </c>
      <c r="I82" s="9">
        <v>1995</v>
      </c>
      <c r="J82">
        <v>230</v>
      </c>
      <c r="K82">
        <v>171</v>
      </c>
      <c r="L82">
        <v>48</v>
      </c>
      <c r="M82">
        <v>691</v>
      </c>
      <c r="N82">
        <v>66</v>
      </c>
      <c r="O82">
        <v>1206</v>
      </c>
    </row>
    <row r="83" spans="1:15" ht="12.75">
      <c r="A83" s="9">
        <v>1996</v>
      </c>
      <c r="B83">
        <v>815</v>
      </c>
      <c r="C83">
        <v>524</v>
      </c>
      <c r="D83">
        <v>231</v>
      </c>
      <c r="E83">
        <v>608</v>
      </c>
      <c r="F83">
        <v>430</v>
      </c>
      <c r="G83">
        <v>2608</v>
      </c>
      <c r="I83" s="9">
        <v>1996</v>
      </c>
      <c r="J83">
        <v>227</v>
      </c>
      <c r="K83">
        <v>208</v>
      </c>
      <c r="L83">
        <v>60</v>
      </c>
      <c r="M83">
        <v>613</v>
      </c>
      <c r="N83">
        <v>95</v>
      </c>
      <c r="O83">
        <v>1203</v>
      </c>
    </row>
    <row r="84" spans="1:15" ht="12.75">
      <c r="A84" s="9">
        <v>1997</v>
      </c>
      <c r="B84">
        <v>779</v>
      </c>
      <c r="C84">
        <v>611</v>
      </c>
      <c r="D84">
        <v>218</v>
      </c>
      <c r="E84">
        <v>736</v>
      </c>
      <c r="F84">
        <v>560</v>
      </c>
      <c r="G84">
        <v>2904</v>
      </c>
      <c r="I84" s="9">
        <v>1997</v>
      </c>
      <c r="J84">
        <v>222</v>
      </c>
      <c r="K84">
        <v>214</v>
      </c>
      <c r="L84">
        <v>45</v>
      </c>
      <c r="M84">
        <v>509</v>
      </c>
      <c r="N84">
        <v>128</v>
      </c>
      <c r="O84">
        <v>1118</v>
      </c>
    </row>
    <row r="85" spans="1:15" ht="12.75">
      <c r="A85" s="9">
        <v>1998</v>
      </c>
      <c r="B85">
        <v>792</v>
      </c>
      <c r="C85">
        <v>620</v>
      </c>
      <c r="D85">
        <v>216</v>
      </c>
      <c r="E85">
        <v>794</v>
      </c>
      <c r="F85">
        <v>645</v>
      </c>
      <c r="G85">
        <v>3067</v>
      </c>
      <c r="I85" s="9">
        <v>1998</v>
      </c>
      <c r="J85">
        <v>245</v>
      </c>
      <c r="K85">
        <v>212</v>
      </c>
      <c r="L85">
        <v>58</v>
      </c>
      <c r="M85">
        <v>652</v>
      </c>
      <c r="N85">
        <v>138</v>
      </c>
      <c r="O85">
        <v>1305</v>
      </c>
    </row>
    <row r="86" spans="1:15" ht="12.75">
      <c r="A86" s="9">
        <v>1999</v>
      </c>
      <c r="B86">
        <v>681</v>
      </c>
      <c r="C86">
        <v>612</v>
      </c>
      <c r="D86">
        <v>281</v>
      </c>
      <c r="E86">
        <v>783</v>
      </c>
      <c r="F86">
        <v>629</v>
      </c>
      <c r="G86">
        <v>2986</v>
      </c>
      <c r="I86" s="9">
        <v>1999</v>
      </c>
      <c r="J86">
        <v>232</v>
      </c>
      <c r="K86">
        <v>175</v>
      </c>
      <c r="L86">
        <v>63</v>
      </c>
      <c r="M86">
        <v>518</v>
      </c>
      <c r="N86">
        <v>131</v>
      </c>
      <c r="O86">
        <v>1119</v>
      </c>
    </row>
    <row r="88" spans="1:9" ht="12.75">
      <c r="A88" s="4" t="str">
        <f>CONCATENATE("Percent of Total Offenses, White New Admissions: ",$A$1)</f>
        <v>Percent of Total Offenses, White New Admissions: WASHINGTON</v>
      </c>
      <c r="I88" s="4" t="str">
        <f>CONCATENATE("Percent of Total Offenses, Black New Admissions: ",$A$1)</f>
        <v>Percent of Total Offenses, Black New Admissions: WASHINGTON</v>
      </c>
    </row>
    <row r="89" spans="1:15" s="4" customFormat="1" ht="12.75">
      <c r="A89" s="18" t="s">
        <v>94</v>
      </c>
      <c r="B89" s="14" t="s">
        <v>88</v>
      </c>
      <c r="C89" s="14" t="s">
        <v>89</v>
      </c>
      <c r="D89" s="14" t="s">
        <v>90</v>
      </c>
      <c r="E89" s="14" t="s">
        <v>91</v>
      </c>
      <c r="F89" s="14" t="s">
        <v>92</v>
      </c>
      <c r="G89" s="14" t="s">
        <v>93</v>
      </c>
      <c r="I89" s="18" t="s">
        <v>94</v>
      </c>
      <c r="J89" s="14" t="s">
        <v>88</v>
      </c>
      <c r="K89" s="14" t="s">
        <v>89</v>
      </c>
      <c r="L89" s="14" t="s">
        <v>90</v>
      </c>
      <c r="M89" s="14" t="s">
        <v>91</v>
      </c>
      <c r="N89" s="14" t="s">
        <v>92</v>
      </c>
      <c r="O89" s="14" t="s">
        <v>93</v>
      </c>
    </row>
    <row r="90" spans="1:15" ht="12.75">
      <c r="A90" s="9">
        <v>1983</v>
      </c>
      <c r="B90" s="1">
        <f aca="true" t="shared" si="19" ref="B90:G90">(B70/$G70)*100</f>
        <v>19.576333089846603</v>
      </c>
      <c r="C90" s="1">
        <f t="shared" si="19"/>
        <v>37.69174579985391</v>
      </c>
      <c r="D90" s="1">
        <f t="shared" si="19"/>
        <v>15.85098612125639</v>
      </c>
      <c r="E90" s="1">
        <f t="shared" si="19"/>
        <v>3.6523009495982466</v>
      </c>
      <c r="F90" s="1">
        <f t="shared" si="19"/>
        <v>23.228634039444852</v>
      </c>
      <c r="G90" s="1">
        <f t="shared" si="19"/>
        <v>100</v>
      </c>
      <c r="I90" s="9">
        <v>1983</v>
      </c>
      <c r="J90" s="1">
        <f aca="true" t="shared" si="20" ref="J90:O90">(J70/$O70)*100</f>
        <v>23.728813559322035</v>
      </c>
      <c r="K90" s="1">
        <f t="shared" si="20"/>
        <v>38.13559322033898</v>
      </c>
      <c r="L90" s="1">
        <f t="shared" si="20"/>
        <v>20.056497175141246</v>
      </c>
      <c r="M90" s="1">
        <f t="shared" si="20"/>
        <v>4.519774011299435</v>
      </c>
      <c r="N90" s="1">
        <f t="shared" si="20"/>
        <v>13.559322033898304</v>
      </c>
      <c r="O90" s="1">
        <f t="shared" si="20"/>
        <v>100</v>
      </c>
    </row>
    <row r="91" spans="1:15" ht="12.75">
      <c r="A91" s="9">
        <v>1984</v>
      </c>
      <c r="B91" s="1"/>
      <c r="C91" s="1"/>
      <c r="D91" s="1"/>
      <c r="E91" s="1"/>
      <c r="F91" s="1"/>
      <c r="G91" s="1"/>
      <c r="I91" s="9">
        <v>1984</v>
      </c>
      <c r="J91" s="1"/>
      <c r="K91" s="1"/>
      <c r="L91" s="1"/>
      <c r="M91" s="1"/>
      <c r="N91" s="1"/>
      <c r="O91" s="1"/>
    </row>
    <row r="92" spans="1:15" ht="12.75">
      <c r="A92" s="9">
        <v>1985</v>
      </c>
      <c r="B92" s="1">
        <f aca="true" t="shared" si="21" ref="B92:G92">(B72/$G72)*100</f>
        <v>32.537313432835816</v>
      </c>
      <c r="C92" s="1">
        <f t="shared" si="21"/>
        <v>37.51243781094528</v>
      </c>
      <c r="D92" s="1">
        <f t="shared" si="21"/>
        <v>6.865671641791045</v>
      </c>
      <c r="E92" s="1">
        <f t="shared" si="21"/>
        <v>5.6716417910447765</v>
      </c>
      <c r="F92" s="1">
        <f t="shared" si="21"/>
        <v>17.412935323383085</v>
      </c>
      <c r="G92" s="1">
        <f t="shared" si="21"/>
        <v>100</v>
      </c>
      <c r="I92" s="9">
        <v>1985</v>
      </c>
      <c r="J92" s="1">
        <f aca="true" t="shared" si="22" ref="J92:O92">(J72/$O72)*100</f>
        <v>33.714285714285715</v>
      </c>
      <c r="K92" s="1">
        <f t="shared" si="22"/>
        <v>40.57142857142857</v>
      </c>
      <c r="L92" s="1">
        <f t="shared" si="22"/>
        <v>12</v>
      </c>
      <c r="M92" s="1">
        <f t="shared" si="22"/>
        <v>2.857142857142857</v>
      </c>
      <c r="N92" s="1">
        <f t="shared" si="22"/>
        <v>10.857142857142858</v>
      </c>
      <c r="O92" s="1">
        <f t="shared" si="22"/>
        <v>100</v>
      </c>
    </row>
    <row r="93" spans="1:15" ht="12.75">
      <c r="A93" s="9">
        <v>1986</v>
      </c>
      <c r="B93" s="1">
        <f aca="true" t="shared" si="23" ref="B93:G93">(B73/$G73)*100</f>
        <v>34.46153846153846</v>
      </c>
      <c r="C93" s="1">
        <f t="shared" si="23"/>
        <v>34.97435897435898</v>
      </c>
      <c r="D93" s="1">
        <f t="shared" si="23"/>
        <v>4.717948717948718</v>
      </c>
      <c r="E93" s="1">
        <f t="shared" si="23"/>
        <v>7.58974358974359</v>
      </c>
      <c r="F93" s="1">
        <f t="shared" si="23"/>
        <v>18.25641025641026</v>
      </c>
      <c r="G93" s="1">
        <f t="shared" si="23"/>
        <v>100</v>
      </c>
      <c r="I93" s="9">
        <v>1986</v>
      </c>
      <c r="J93" s="1">
        <f aca="true" t="shared" si="24" ref="J93:O93">(J73/$O73)*100</f>
        <v>30.677290836653388</v>
      </c>
      <c r="K93" s="1">
        <f t="shared" si="24"/>
        <v>50.199203187250994</v>
      </c>
      <c r="L93" s="1">
        <f t="shared" si="24"/>
        <v>3.5856573705179287</v>
      </c>
      <c r="M93" s="1">
        <f t="shared" si="24"/>
        <v>7.171314741035857</v>
      </c>
      <c r="N93" s="1">
        <f t="shared" si="24"/>
        <v>8.366533864541832</v>
      </c>
      <c r="O93" s="1">
        <f t="shared" si="24"/>
        <v>100</v>
      </c>
    </row>
    <row r="94" spans="1:15" ht="12.75">
      <c r="A94" s="9">
        <v>1987</v>
      </c>
      <c r="B94" s="1">
        <f aca="true" t="shared" si="25" ref="B94:G106">(B74/$G74)*100</f>
        <v>27.989601386481805</v>
      </c>
      <c r="C94" s="1">
        <f t="shared" si="25"/>
        <v>37.34835355285962</v>
      </c>
      <c r="D94" s="1">
        <f t="shared" si="25"/>
        <v>3.9861351819757362</v>
      </c>
      <c r="E94" s="1">
        <f t="shared" si="25"/>
        <v>12.738301559792028</v>
      </c>
      <c r="F94" s="1">
        <f t="shared" si="25"/>
        <v>17.937608318890817</v>
      </c>
      <c r="G94" s="1">
        <f t="shared" si="25"/>
        <v>100</v>
      </c>
      <c r="I94" s="9">
        <v>1987</v>
      </c>
      <c r="J94" s="1">
        <f aca="true" t="shared" si="26" ref="J94:O104">(J74/$O74)*100</f>
        <v>24.915824915824917</v>
      </c>
      <c r="K94" s="1">
        <f t="shared" si="26"/>
        <v>35.35353535353536</v>
      </c>
      <c r="L94" s="1">
        <f t="shared" si="26"/>
        <v>2.6936026936026933</v>
      </c>
      <c r="M94" s="1">
        <f t="shared" si="26"/>
        <v>22.895622895622896</v>
      </c>
      <c r="N94" s="1">
        <f t="shared" si="26"/>
        <v>14.14141414141414</v>
      </c>
      <c r="O94" s="1">
        <f t="shared" si="26"/>
        <v>100</v>
      </c>
    </row>
    <row r="95" spans="1:15" ht="12.75">
      <c r="A95" s="9">
        <v>1988</v>
      </c>
      <c r="B95" s="1">
        <f t="shared" si="25"/>
        <v>28.052126200274348</v>
      </c>
      <c r="C95" s="1">
        <f t="shared" si="25"/>
        <v>35.390946502057616</v>
      </c>
      <c r="D95" s="1">
        <f t="shared" si="25"/>
        <v>5.0068587105624145</v>
      </c>
      <c r="E95" s="1">
        <f t="shared" si="25"/>
        <v>12.482853223593965</v>
      </c>
      <c r="F95" s="1">
        <f t="shared" si="25"/>
        <v>19.06721536351166</v>
      </c>
      <c r="G95" s="1">
        <f t="shared" si="25"/>
        <v>100</v>
      </c>
      <c r="I95" s="9">
        <v>1988</v>
      </c>
      <c r="J95" s="1">
        <f t="shared" si="26"/>
        <v>27.52941176470588</v>
      </c>
      <c r="K95" s="1">
        <f t="shared" si="26"/>
        <v>36.470588235294116</v>
      </c>
      <c r="L95" s="1">
        <f t="shared" si="26"/>
        <v>4</v>
      </c>
      <c r="M95" s="1">
        <f t="shared" si="26"/>
        <v>24.47058823529412</v>
      </c>
      <c r="N95" s="1">
        <f t="shared" si="26"/>
        <v>7.529411764705881</v>
      </c>
      <c r="O95" s="1">
        <f t="shared" si="26"/>
        <v>100</v>
      </c>
    </row>
    <row r="96" spans="1:15" ht="12.75">
      <c r="A96" s="9">
        <v>1989</v>
      </c>
      <c r="B96" s="1">
        <f t="shared" si="25"/>
        <v>29.66002344665885</v>
      </c>
      <c r="C96" s="1">
        <f t="shared" si="25"/>
        <v>31.594372801875732</v>
      </c>
      <c r="D96" s="1">
        <f t="shared" si="25"/>
        <v>6.3305978898007025</v>
      </c>
      <c r="E96" s="1">
        <f t="shared" si="25"/>
        <v>18.112543962485343</v>
      </c>
      <c r="F96" s="1">
        <f t="shared" si="25"/>
        <v>14.302461899179367</v>
      </c>
      <c r="G96" s="1">
        <f t="shared" si="25"/>
        <v>100</v>
      </c>
      <c r="I96" s="9">
        <v>1989</v>
      </c>
      <c r="J96" s="1">
        <f t="shared" si="26"/>
        <v>18.783542039355993</v>
      </c>
      <c r="K96" s="1">
        <f t="shared" si="26"/>
        <v>30.23255813953488</v>
      </c>
      <c r="L96" s="1">
        <f t="shared" si="26"/>
        <v>4.47227191413238</v>
      </c>
      <c r="M96" s="1">
        <f t="shared" si="26"/>
        <v>38.28264758497317</v>
      </c>
      <c r="N96" s="1">
        <f t="shared" si="26"/>
        <v>8.228980322003578</v>
      </c>
      <c r="O96" s="1">
        <f t="shared" si="26"/>
        <v>100</v>
      </c>
    </row>
    <row r="97" spans="1:15" ht="12.75">
      <c r="A97" s="9">
        <v>1990</v>
      </c>
      <c r="B97" s="1">
        <f t="shared" si="25"/>
        <v>32.78775079197466</v>
      </c>
      <c r="C97" s="1">
        <f t="shared" si="25"/>
        <v>26.399155227032733</v>
      </c>
      <c r="D97" s="1">
        <f t="shared" si="25"/>
        <v>5.807814149947202</v>
      </c>
      <c r="E97" s="1">
        <f t="shared" si="25"/>
        <v>21.700105596620908</v>
      </c>
      <c r="F97" s="1">
        <f t="shared" si="25"/>
        <v>13.305174234424499</v>
      </c>
      <c r="G97" s="1">
        <f t="shared" si="25"/>
        <v>100</v>
      </c>
      <c r="I97" s="9">
        <v>1990</v>
      </c>
      <c r="J97" s="1">
        <f t="shared" si="26"/>
        <v>22.37871674491393</v>
      </c>
      <c r="K97" s="1">
        <f t="shared" si="26"/>
        <v>23.161189358372457</v>
      </c>
      <c r="L97" s="1">
        <f t="shared" si="26"/>
        <v>4.068857589984351</v>
      </c>
      <c r="M97" s="1">
        <f t="shared" si="26"/>
        <v>44.28794992175274</v>
      </c>
      <c r="N97" s="1">
        <f t="shared" si="26"/>
        <v>6.103286384976526</v>
      </c>
      <c r="O97" s="1">
        <f t="shared" si="26"/>
        <v>100</v>
      </c>
    </row>
    <row r="98" spans="1:15" ht="12.75">
      <c r="A98" s="9">
        <v>1991</v>
      </c>
      <c r="B98" s="1">
        <f t="shared" si="25"/>
        <v>32.464825429911414</v>
      </c>
      <c r="C98" s="1">
        <f t="shared" si="25"/>
        <v>29.96352266805628</v>
      </c>
      <c r="D98" s="1">
        <f t="shared" si="25"/>
        <v>5.523710265763419</v>
      </c>
      <c r="E98" s="1">
        <f t="shared" si="25"/>
        <v>20.635747785304847</v>
      </c>
      <c r="F98" s="1">
        <f t="shared" si="25"/>
        <v>11.412193850964043</v>
      </c>
      <c r="G98" s="1">
        <f t="shared" si="25"/>
        <v>100</v>
      </c>
      <c r="I98" s="9">
        <v>1991</v>
      </c>
      <c r="J98" s="1">
        <f t="shared" si="26"/>
        <v>18.372093023255815</v>
      </c>
      <c r="K98" s="1">
        <f t="shared" si="26"/>
        <v>21.27906976744186</v>
      </c>
      <c r="L98" s="1">
        <f t="shared" si="26"/>
        <v>4.651162790697675</v>
      </c>
      <c r="M98" s="1">
        <f t="shared" si="26"/>
        <v>51.3953488372093</v>
      </c>
      <c r="N98" s="1">
        <f t="shared" si="26"/>
        <v>4.302325581395349</v>
      </c>
      <c r="O98" s="1">
        <f t="shared" si="26"/>
        <v>100</v>
      </c>
    </row>
    <row r="99" spans="1:15" ht="12.75">
      <c r="A99" s="9">
        <v>1992</v>
      </c>
      <c r="B99" s="1">
        <f t="shared" si="25"/>
        <v>33.231307389593354</v>
      </c>
      <c r="C99" s="1">
        <f t="shared" si="25"/>
        <v>27.503279405334503</v>
      </c>
      <c r="D99" s="1">
        <f t="shared" si="25"/>
        <v>6.3839090511587235</v>
      </c>
      <c r="E99" s="1">
        <f t="shared" si="25"/>
        <v>23.611718408395276</v>
      </c>
      <c r="F99" s="1">
        <f t="shared" si="25"/>
        <v>9.269785745518146</v>
      </c>
      <c r="G99" s="1">
        <f t="shared" si="25"/>
        <v>100</v>
      </c>
      <c r="I99" s="9">
        <v>1992</v>
      </c>
      <c r="J99" s="1">
        <f t="shared" si="26"/>
        <v>17.860746720484357</v>
      </c>
      <c r="K99" s="1">
        <f t="shared" si="26"/>
        <v>22.805247225025226</v>
      </c>
      <c r="L99" s="1">
        <f t="shared" si="26"/>
        <v>5.045408678102927</v>
      </c>
      <c r="M99" s="1">
        <f t="shared" si="26"/>
        <v>50.15136226034309</v>
      </c>
      <c r="N99" s="1">
        <f t="shared" si="26"/>
        <v>4.137235116044399</v>
      </c>
      <c r="O99" s="1">
        <f t="shared" si="26"/>
        <v>100</v>
      </c>
    </row>
    <row r="100" spans="1:15" ht="12.75">
      <c r="A100" s="9">
        <v>1993</v>
      </c>
      <c r="B100" s="1">
        <f t="shared" si="25"/>
        <v>36.74107142857143</v>
      </c>
      <c r="C100" s="1">
        <f t="shared" si="25"/>
        <v>24.196428571428573</v>
      </c>
      <c r="D100" s="1">
        <f t="shared" si="25"/>
        <v>7.276785714285714</v>
      </c>
      <c r="E100" s="1">
        <f t="shared" si="25"/>
        <v>20.84821428571429</v>
      </c>
      <c r="F100" s="1">
        <f t="shared" si="25"/>
        <v>10.9375</v>
      </c>
      <c r="G100" s="1">
        <f t="shared" si="25"/>
        <v>100</v>
      </c>
      <c r="I100" s="9">
        <v>1993</v>
      </c>
      <c r="J100" s="1">
        <f t="shared" si="26"/>
        <v>21.428571428571427</v>
      </c>
      <c r="K100" s="1">
        <f t="shared" si="26"/>
        <v>20.8955223880597</v>
      </c>
      <c r="L100" s="1">
        <f t="shared" si="26"/>
        <v>6.28997867803838</v>
      </c>
      <c r="M100" s="1">
        <f t="shared" si="26"/>
        <v>47.33475479744136</v>
      </c>
      <c r="N100" s="1">
        <f t="shared" si="26"/>
        <v>4.051172707889126</v>
      </c>
      <c r="O100" s="1">
        <f t="shared" si="26"/>
        <v>100</v>
      </c>
    </row>
    <row r="101" spans="1:15" ht="12.75">
      <c r="A101" s="9">
        <v>1994</v>
      </c>
      <c r="B101" s="1">
        <f t="shared" si="25"/>
        <v>35.22574877067501</v>
      </c>
      <c r="C101" s="1">
        <f t="shared" si="25"/>
        <v>25.48055431381314</v>
      </c>
      <c r="D101" s="1">
        <f t="shared" si="25"/>
        <v>7.331247206079571</v>
      </c>
      <c r="E101" s="1">
        <f t="shared" si="25"/>
        <v>20.78676799284756</v>
      </c>
      <c r="F101" s="1">
        <f t="shared" si="25"/>
        <v>11.175681716584712</v>
      </c>
      <c r="G101" s="1">
        <f t="shared" si="25"/>
        <v>100</v>
      </c>
      <c r="I101" s="9">
        <v>1994</v>
      </c>
      <c r="J101" s="1">
        <f t="shared" si="26"/>
        <v>22.057460611677477</v>
      </c>
      <c r="K101" s="1">
        <f t="shared" si="26"/>
        <v>18.999073215940683</v>
      </c>
      <c r="L101" s="1">
        <f t="shared" si="26"/>
        <v>5.4680259499536605</v>
      </c>
      <c r="M101" s="1">
        <f t="shared" si="26"/>
        <v>48.37812789620018</v>
      </c>
      <c r="N101" s="1">
        <f t="shared" si="26"/>
        <v>5.097312326227989</v>
      </c>
      <c r="O101" s="1">
        <f t="shared" si="26"/>
        <v>100</v>
      </c>
    </row>
    <row r="102" spans="1:15" ht="12.75">
      <c r="A102" s="9">
        <v>1995</v>
      </c>
      <c r="B102" s="1">
        <f t="shared" si="25"/>
        <v>33.541666666666664</v>
      </c>
      <c r="C102" s="1">
        <f t="shared" si="25"/>
        <v>23.333333333333332</v>
      </c>
      <c r="D102" s="1">
        <f t="shared" si="25"/>
        <v>7.833333333333334</v>
      </c>
      <c r="E102" s="1">
        <f t="shared" si="25"/>
        <v>23.375</v>
      </c>
      <c r="F102" s="1">
        <f t="shared" si="25"/>
        <v>11.916666666666668</v>
      </c>
      <c r="G102" s="1">
        <f t="shared" si="25"/>
        <v>100</v>
      </c>
      <c r="I102" s="9">
        <v>1995</v>
      </c>
      <c r="J102" s="1">
        <f t="shared" si="26"/>
        <v>19.071310116086234</v>
      </c>
      <c r="K102" s="1">
        <f t="shared" si="26"/>
        <v>14.17910447761194</v>
      </c>
      <c r="L102" s="1">
        <f t="shared" si="26"/>
        <v>3.9800995024875623</v>
      </c>
      <c r="M102" s="1">
        <f t="shared" si="26"/>
        <v>57.29684908789386</v>
      </c>
      <c r="N102" s="1">
        <f t="shared" si="26"/>
        <v>5.472636815920398</v>
      </c>
      <c r="O102" s="1">
        <f t="shared" si="26"/>
        <v>100</v>
      </c>
    </row>
    <row r="103" spans="1:15" ht="12.75">
      <c r="A103" s="9">
        <v>1996</v>
      </c>
      <c r="B103" s="1">
        <f t="shared" si="25"/>
        <v>31.25</v>
      </c>
      <c r="C103" s="1">
        <f t="shared" si="25"/>
        <v>20.0920245398773</v>
      </c>
      <c r="D103" s="1">
        <f t="shared" si="25"/>
        <v>8.857361963190185</v>
      </c>
      <c r="E103" s="1">
        <f t="shared" si="25"/>
        <v>23.31288343558282</v>
      </c>
      <c r="F103" s="1">
        <f t="shared" si="25"/>
        <v>16.487730061349694</v>
      </c>
      <c r="G103" s="1">
        <f t="shared" si="25"/>
        <v>100</v>
      </c>
      <c r="I103" s="9">
        <v>1996</v>
      </c>
      <c r="J103" s="1">
        <f t="shared" si="26"/>
        <v>18.86949293433084</v>
      </c>
      <c r="K103" s="1">
        <f t="shared" si="26"/>
        <v>17.290108063175396</v>
      </c>
      <c r="L103" s="1">
        <f t="shared" si="26"/>
        <v>4.987531172069826</v>
      </c>
      <c r="M103" s="1">
        <f t="shared" si="26"/>
        <v>50.955943474646716</v>
      </c>
      <c r="N103" s="1">
        <f t="shared" si="26"/>
        <v>7.896924355777224</v>
      </c>
      <c r="O103" s="1">
        <f t="shared" si="26"/>
        <v>100</v>
      </c>
    </row>
    <row r="104" spans="1:15" ht="12.75">
      <c r="A104" s="9">
        <v>1997</v>
      </c>
      <c r="B104" s="1">
        <f t="shared" si="25"/>
        <v>26.825068870523417</v>
      </c>
      <c r="C104" s="1">
        <f t="shared" si="25"/>
        <v>21.03994490358127</v>
      </c>
      <c r="D104" s="1">
        <f t="shared" si="25"/>
        <v>7.506887052341598</v>
      </c>
      <c r="E104" s="1">
        <f t="shared" si="25"/>
        <v>25.344352617079892</v>
      </c>
      <c r="F104" s="1">
        <f t="shared" si="25"/>
        <v>19.28374655647383</v>
      </c>
      <c r="G104" s="1">
        <f t="shared" si="25"/>
        <v>100</v>
      </c>
      <c r="I104" s="9">
        <v>1997</v>
      </c>
      <c r="J104" s="1">
        <f t="shared" si="26"/>
        <v>19.856887298747765</v>
      </c>
      <c r="K104" s="1">
        <f t="shared" si="26"/>
        <v>19.141323792486585</v>
      </c>
      <c r="L104" s="1">
        <f t="shared" si="26"/>
        <v>4.025044722719142</v>
      </c>
      <c r="M104" s="1">
        <f t="shared" si="26"/>
        <v>45.52772808586762</v>
      </c>
      <c r="N104" s="1">
        <f t="shared" si="26"/>
        <v>11.449016100178891</v>
      </c>
      <c r="O104" s="1">
        <f t="shared" si="26"/>
        <v>100</v>
      </c>
    </row>
    <row r="105" spans="1:15" ht="12.75">
      <c r="A105" s="9">
        <v>1998</v>
      </c>
      <c r="B105" s="1">
        <f t="shared" si="25"/>
        <v>25.823280078252363</v>
      </c>
      <c r="C105" s="1">
        <f t="shared" si="25"/>
        <v>20.215194000652104</v>
      </c>
      <c r="D105" s="1">
        <f t="shared" si="25"/>
        <v>7.0427127486142815</v>
      </c>
      <c r="E105" s="1">
        <f t="shared" si="25"/>
        <v>25.888490381480274</v>
      </c>
      <c r="F105" s="1">
        <f t="shared" si="25"/>
        <v>21.030322791000977</v>
      </c>
      <c r="G105" s="1">
        <f t="shared" si="25"/>
        <v>100</v>
      </c>
      <c r="I105" s="9">
        <v>1998</v>
      </c>
      <c r="J105" s="1">
        <f aca="true" t="shared" si="27" ref="J105:O105">(J85/$O85)*100</f>
        <v>18.773946360153257</v>
      </c>
      <c r="K105" s="1">
        <f t="shared" si="27"/>
        <v>16.245210727969347</v>
      </c>
      <c r="L105" s="1">
        <f t="shared" si="27"/>
        <v>4.444444444444445</v>
      </c>
      <c r="M105" s="1">
        <f t="shared" si="27"/>
        <v>49.961685823754785</v>
      </c>
      <c r="N105" s="1">
        <f t="shared" si="27"/>
        <v>10.574712643678161</v>
      </c>
      <c r="O105" s="1">
        <f t="shared" si="27"/>
        <v>100</v>
      </c>
    </row>
    <row r="106" spans="1:15" ht="12.75">
      <c r="A106" s="9">
        <v>1999</v>
      </c>
      <c r="B106" s="1">
        <f t="shared" si="25"/>
        <v>22.806430006697923</v>
      </c>
      <c r="C106" s="1">
        <f t="shared" si="25"/>
        <v>20.495646349631613</v>
      </c>
      <c r="D106" s="1">
        <f t="shared" si="25"/>
        <v>9.410582719357</v>
      </c>
      <c r="E106" s="1">
        <f t="shared" si="25"/>
        <v>26.222371064969856</v>
      </c>
      <c r="F106" s="1">
        <f t="shared" si="25"/>
        <v>21.064969859343606</v>
      </c>
      <c r="G106" s="1">
        <f t="shared" si="25"/>
        <v>100</v>
      </c>
      <c r="I106" s="9">
        <v>1999</v>
      </c>
      <c r="J106" s="1">
        <f aca="true" t="shared" si="28" ref="J106:O106">(J86/$O86)*100</f>
        <v>20.732797140303845</v>
      </c>
      <c r="K106" s="1">
        <f t="shared" si="28"/>
        <v>15.638963360142984</v>
      </c>
      <c r="L106" s="1">
        <f t="shared" si="28"/>
        <v>5.630026809651475</v>
      </c>
      <c r="M106" s="1">
        <f t="shared" si="28"/>
        <v>46.29133154602324</v>
      </c>
      <c r="N106" s="1">
        <f t="shared" si="28"/>
        <v>11.706881143878462</v>
      </c>
      <c r="O106" s="1">
        <f t="shared" si="28"/>
        <v>100</v>
      </c>
    </row>
    <row r="108" spans="1:9" ht="12.75">
      <c r="A108" s="4" t="str">
        <f>CONCATENATE("Admissions by Admission-Type, All Races: ",$A$1)</f>
        <v>Admissions by Admission-Type, All Races: WASHINGTON</v>
      </c>
      <c r="I108" s="4" t="str">
        <f>CONCATENATE("Percent of Total, Admissions by Admission-Type, All Races: ",$A$1)</f>
        <v>Percent of Total, Admissions by Admission-Type, All Races: WASHINGTON</v>
      </c>
    </row>
    <row r="109" spans="1:13" s="4" customFormat="1" ht="12.75">
      <c r="A109" s="18" t="s">
        <v>94</v>
      </c>
      <c r="B109" s="14" t="s">
        <v>98</v>
      </c>
      <c r="C109" s="14" t="s">
        <v>95</v>
      </c>
      <c r="D109" s="14" t="s">
        <v>109</v>
      </c>
      <c r="E109" s="14" t="s">
        <v>96</v>
      </c>
      <c r="F109" s="14" t="s">
        <v>110</v>
      </c>
      <c r="G109" s="14" t="s">
        <v>87</v>
      </c>
      <c r="I109" s="18" t="s">
        <v>94</v>
      </c>
      <c r="J109" s="14" t="s">
        <v>98</v>
      </c>
      <c r="K109" s="14" t="s">
        <v>97</v>
      </c>
      <c r="L109" s="14" t="s">
        <v>96</v>
      </c>
      <c r="M109" s="14" t="s">
        <v>87</v>
      </c>
    </row>
    <row r="110" spans="1:13" ht="12.75">
      <c r="A110" s="9">
        <v>1983</v>
      </c>
      <c r="B110">
        <v>1917</v>
      </c>
      <c r="C110">
        <v>454</v>
      </c>
      <c r="D110">
        <v>0</v>
      </c>
      <c r="E110">
        <v>27</v>
      </c>
      <c r="F110" s="2">
        <f>SUM(C110:D110)</f>
        <v>454</v>
      </c>
      <c r="G110">
        <v>2398</v>
      </c>
      <c r="I110" s="9">
        <v>1983</v>
      </c>
      <c r="J110" s="1">
        <f>(B110/$G110)*100</f>
        <v>79.94161801501251</v>
      </c>
      <c r="K110" s="1">
        <f>((C110+D110)/$G110)*100</f>
        <v>18.932443703085905</v>
      </c>
      <c r="L110" s="1">
        <f>(E110/$G110)*100</f>
        <v>1.1259382819015846</v>
      </c>
      <c r="M110" s="1">
        <f>(G110/$G110)*100</f>
        <v>100</v>
      </c>
    </row>
    <row r="111" spans="1:13" ht="12.75">
      <c r="A111" s="9">
        <v>1984</v>
      </c>
      <c r="F111" s="2"/>
      <c r="I111" s="9">
        <v>1984</v>
      </c>
      <c r="J111" s="1"/>
      <c r="K111" s="1"/>
      <c r="L111" s="1"/>
      <c r="M111" s="1"/>
    </row>
    <row r="112" spans="1:13" ht="12.75">
      <c r="A112" s="9">
        <v>1985</v>
      </c>
      <c r="B112">
        <v>1344</v>
      </c>
      <c r="C112">
        <v>589</v>
      </c>
      <c r="D112">
        <v>210</v>
      </c>
      <c r="E112">
        <v>258</v>
      </c>
      <c r="F112" s="2">
        <f>SUM(C112:D112)</f>
        <v>799</v>
      </c>
      <c r="G112">
        <v>2401</v>
      </c>
      <c r="I112" s="9">
        <v>1985</v>
      </c>
      <c r="J112" s="1">
        <f>(B112/$G112)*100</f>
        <v>55.97667638483965</v>
      </c>
      <c r="K112" s="1">
        <f>((C112+D112)/$G112)*100</f>
        <v>33.27780091628488</v>
      </c>
      <c r="L112" s="1">
        <f>(E112/$G112)*100</f>
        <v>10.745522698875469</v>
      </c>
      <c r="M112" s="1">
        <f>(G112/$G112)*100</f>
        <v>100</v>
      </c>
    </row>
    <row r="113" spans="1:13" ht="12.75">
      <c r="A113" s="9">
        <v>1986</v>
      </c>
      <c r="B113">
        <v>1380</v>
      </c>
      <c r="C113">
        <v>491</v>
      </c>
      <c r="D113">
        <v>0</v>
      </c>
      <c r="E113">
        <v>442</v>
      </c>
      <c r="F113" s="2">
        <f>SUM(C113:D113)</f>
        <v>491</v>
      </c>
      <c r="G113">
        <v>2313</v>
      </c>
      <c r="I113" s="9">
        <v>1986</v>
      </c>
      <c r="J113" s="1">
        <f>(B113/$G113)*100</f>
        <v>59.66277561608301</v>
      </c>
      <c r="K113" s="1">
        <f>((C113+D113)/$G113)*100</f>
        <v>21.227842628620838</v>
      </c>
      <c r="L113" s="1">
        <f>(E113/$G113)*100</f>
        <v>19.109381755296152</v>
      </c>
      <c r="M113" s="1">
        <f>(G113/$G113)*100</f>
        <v>100</v>
      </c>
    </row>
    <row r="114" spans="1:13" ht="12.75">
      <c r="A114" s="9">
        <v>1987</v>
      </c>
      <c r="B114">
        <v>1719</v>
      </c>
      <c r="C114">
        <v>350</v>
      </c>
      <c r="D114">
        <v>98</v>
      </c>
      <c r="E114">
        <v>410</v>
      </c>
      <c r="F114" s="2">
        <f aca="true" t="shared" si="29" ref="F114:F126">SUM(C114:D114)</f>
        <v>448</v>
      </c>
      <c r="G114">
        <v>2577</v>
      </c>
      <c r="I114" s="9">
        <v>1987</v>
      </c>
      <c r="J114" s="1">
        <f aca="true" t="shared" si="30" ref="J114:J126">(B114/$G114)*100</f>
        <v>66.70547147846332</v>
      </c>
      <c r="K114" s="1">
        <f aca="true" t="shared" si="31" ref="K114:K126">((C114+D114)/$G114)*100</f>
        <v>17.384555684904928</v>
      </c>
      <c r="L114" s="1">
        <f aca="true" t="shared" si="32" ref="L114:L126">(E114/$G114)*100</f>
        <v>15.909972836631741</v>
      </c>
      <c r="M114" s="1">
        <f aca="true" t="shared" si="33" ref="M114:M126">(G114/$G114)*100</f>
        <v>100</v>
      </c>
    </row>
    <row r="115" spans="1:13" ht="12.75">
      <c r="A115" s="9">
        <v>1988</v>
      </c>
      <c r="B115">
        <v>2273</v>
      </c>
      <c r="C115">
        <v>210</v>
      </c>
      <c r="D115">
        <v>44</v>
      </c>
      <c r="E115">
        <v>1044</v>
      </c>
      <c r="F115" s="2">
        <f t="shared" si="29"/>
        <v>254</v>
      </c>
      <c r="G115">
        <v>3571</v>
      </c>
      <c r="I115" s="9">
        <v>1988</v>
      </c>
      <c r="J115" s="1">
        <f t="shared" si="30"/>
        <v>63.65163819658359</v>
      </c>
      <c r="K115" s="1">
        <f t="shared" si="31"/>
        <v>7.112853542425091</v>
      </c>
      <c r="L115" s="1">
        <f t="shared" si="32"/>
        <v>29.235508260991317</v>
      </c>
      <c r="M115" s="1">
        <f t="shared" si="33"/>
        <v>100</v>
      </c>
    </row>
    <row r="116" spans="1:13" ht="12.75">
      <c r="A116" s="9">
        <v>1989</v>
      </c>
      <c r="B116">
        <v>2860</v>
      </c>
      <c r="C116">
        <v>429</v>
      </c>
      <c r="D116">
        <v>33</v>
      </c>
      <c r="E116">
        <v>86</v>
      </c>
      <c r="F116" s="2">
        <f t="shared" si="29"/>
        <v>462</v>
      </c>
      <c r="G116">
        <v>3408</v>
      </c>
      <c r="I116" s="9">
        <v>1989</v>
      </c>
      <c r="J116" s="1">
        <f t="shared" si="30"/>
        <v>83.92018779342723</v>
      </c>
      <c r="K116" s="1">
        <f t="shared" si="31"/>
        <v>13.556338028169016</v>
      </c>
      <c r="L116" s="1">
        <f t="shared" si="32"/>
        <v>2.523474178403756</v>
      </c>
      <c r="M116" s="1">
        <f t="shared" si="33"/>
        <v>100</v>
      </c>
    </row>
    <row r="117" spans="1:13" ht="12.75">
      <c r="A117" s="9">
        <v>1990</v>
      </c>
      <c r="B117">
        <v>3371</v>
      </c>
      <c r="C117">
        <v>534</v>
      </c>
      <c r="D117">
        <v>17</v>
      </c>
      <c r="E117">
        <v>162</v>
      </c>
      <c r="F117" s="2">
        <f t="shared" si="29"/>
        <v>551</v>
      </c>
      <c r="G117">
        <v>4084</v>
      </c>
      <c r="I117" s="9">
        <v>1990</v>
      </c>
      <c r="J117" s="1">
        <f t="shared" si="30"/>
        <v>82.54162585700294</v>
      </c>
      <c r="K117" s="1">
        <f t="shared" si="31"/>
        <v>13.491674828599413</v>
      </c>
      <c r="L117" s="1">
        <f t="shared" si="32"/>
        <v>3.9666993143976494</v>
      </c>
      <c r="M117" s="1">
        <f t="shared" si="33"/>
        <v>100</v>
      </c>
    </row>
    <row r="118" spans="1:13" ht="12.75">
      <c r="A118" s="9">
        <v>1991</v>
      </c>
      <c r="B118">
        <v>3694</v>
      </c>
      <c r="C118">
        <v>343</v>
      </c>
      <c r="D118">
        <v>9</v>
      </c>
      <c r="E118">
        <v>313</v>
      </c>
      <c r="F118" s="2">
        <f t="shared" si="29"/>
        <v>352</v>
      </c>
      <c r="G118">
        <v>4359</v>
      </c>
      <c r="I118" s="9">
        <v>1991</v>
      </c>
      <c r="J118" s="1">
        <f t="shared" si="30"/>
        <v>84.74420738701536</v>
      </c>
      <c r="K118" s="1">
        <f t="shared" si="31"/>
        <v>8.075246616196376</v>
      </c>
      <c r="L118" s="1">
        <f t="shared" si="32"/>
        <v>7.180545996788254</v>
      </c>
      <c r="M118" s="1">
        <f t="shared" si="33"/>
        <v>100</v>
      </c>
    </row>
    <row r="119" spans="1:13" ht="12.75">
      <c r="A119" s="9">
        <v>1992</v>
      </c>
      <c r="B119">
        <v>4410</v>
      </c>
      <c r="C119">
        <v>79</v>
      </c>
      <c r="D119">
        <v>10</v>
      </c>
      <c r="E119">
        <v>453</v>
      </c>
      <c r="F119" s="2">
        <f t="shared" si="29"/>
        <v>89</v>
      </c>
      <c r="G119">
        <v>4952</v>
      </c>
      <c r="I119" s="9">
        <v>1992</v>
      </c>
      <c r="J119" s="1">
        <f t="shared" si="30"/>
        <v>89.05492730210017</v>
      </c>
      <c r="K119" s="1">
        <f t="shared" si="31"/>
        <v>1.797253634894992</v>
      </c>
      <c r="L119" s="1">
        <f t="shared" si="32"/>
        <v>9.147819063004846</v>
      </c>
      <c r="M119" s="1">
        <f t="shared" si="33"/>
        <v>100</v>
      </c>
    </row>
    <row r="120" spans="1:13" ht="12.75">
      <c r="A120" s="9">
        <v>1993</v>
      </c>
      <c r="B120">
        <v>4272</v>
      </c>
      <c r="C120">
        <v>70</v>
      </c>
      <c r="D120">
        <v>1</v>
      </c>
      <c r="E120">
        <v>506</v>
      </c>
      <c r="F120" s="2">
        <f t="shared" si="29"/>
        <v>71</v>
      </c>
      <c r="G120">
        <v>4849</v>
      </c>
      <c r="I120" s="9">
        <v>1993</v>
      </c>
      <c r="J120" s="1">
        <f t="shared" si="30"/>
        <v>88.10063930707362</v>
      </c>
      <c r="K120" s="1">
        <f t="shared" si="31"/>
        <v>1.4642194266859148</v>
      </c>
      <c r="L120" s="1">
        <f t="shared" si="32"/>
        <v>10.435141266240462</v>
      </c>
      <c r="M120" s="1">
        <f t="shared" si="33"/>
        <v>100</v>
      </c>
    </row>
    <row r="121" spans="1:13" ht="12.75">
      <c r="A121" s="9">
        <v>1994</v>
      </c>
      <c r="B121">
        <v>4422</v>
      </c>
      <c r="C121">
        <v>55</v>
      </c>
      <c r="D121">
        <v>2</v>
      </c>
      <c r="E121">
        <v>681</v>
      </c>
      <c r="F121" s="2">
        <f t="shared" si="29"/>
        <v>57</v>
      </c>
      <c r="G121">
        <v>5160</v>
      </c>
      <c r="I121" s="9">
        <v>1994</v>
      </c>
      <c r="J121" s="1">
        <f t="shared" si="30"/>
        <v>85.69767441860465</v>
      </c>
      <c r="K121" s="1">
        <f t="shared" si="31"/>
        <v>1.1046511627906976</v>
      </c>
      <c r="L121" s="1">
        <f t="shared" si="32"/>
        <v>13.197674418604652</v>
      </c>
      <c r="M121" s="1">
        <f t="shared" si="33"/>
        <v>100</v>
      </c>
    </row>
    <row r="122" spans="1:13" ht="12.75">
      <c r="A122" s="9">
        <v>1995</v>
      </c>
      <c r="B122">
        <v>4729</v>
      </c>
      <c r="C122">
        <v>64</v>
      </c>
      <c r="D122">
        <v>3</v>
      </c>
      <c r="E122">
        <v>683</v>
      </c>
      <c r="F122" s="2">
        <f t="shared" si="29"/>
        <v>67</v>
      </c>
      <c r="G122">
        <v>5479</v>
      </c>
      <c r="I122" s="9">
        <v>1995</v>
      </c>
      <c r="J122" s="1">
        <f t="shared" si="30"/>
        <v>86.31137068808177</v>
      </c>
      <c r="K122" s="1">
        <f t="shared" si="31"/>
        <v>1.2228508851980289</v>
      </c>
      <c r="L122" s="1">
        <f t="shared" si="32"/>
        <v>12.465778426720204</v>
      </c>
      <c r="M122" s="1">
        <f t="shared" si="33"/>
        <v>100</v>
      </c>
    </row>
    <row r="123" spans="1:13" ht="12.75">
      <c r="A123" s="9">
        <v>1996</v>
      </c>
      <c r="B123">
        <v>4964</v>
      </c>
      <c r="C123">
        <v>54</v>
      </c>
      <c r="D123">
        <v>2</v>
      </c>
      <c r="E123">
        <v>719</v>
      </c>
      <c r="F123" s="2">
        <f t="shared" si="29"/>
        <v>56</v>
      </c>
      <c r="G123">
        <v>5739</v>
      </c>
      <c r="I123" s="9">
        <v>1996</v>
      </c>
      <c r="J123" s="1">
        <f t="shared" si="30"/>
        <v>86.49590520996689</v>
      </c>
      <c r="K123" s="1">
        <f t="shared" si="31"/>
        <v>0.9757797525701342</v>
      </c>
      <c r="L123" s="1">
        <f t="shared" si="32"/>
        <v>12.528315037462972</v>
      </c>
      <c r="M123" s="1">
        <f t="shared" si="33"/>
        <v>100</v>
      </c>
    </row>
    <row r="124" spans="1:13" ht="12.75">
      <c r="A124" s="9">
        <v>1997</v>
      </c>
      <c r="B124">
        <v>5121</v>
      </c>
      <c r="C124">
        <v>53</v>
      </c>
      <c r="D124">
        <v>1</v>
      </c>
      <c r="E124">
        <v>727</v>
      </c>
      <c r="F124" s="2">
        <f t="shared" si="29"/>
        <v>54</v>
      </c>
      <c r="G124">
        <v>5902</v>
      </c>
      <c r="I124" s="9">
        <v>1997</v>
      </c>
      <c r="J124" s="1">
        <f t="shared" si="30"/>
        <v>86.7671975601491</v>
      </c>
      <c r="K124" s="1">
        <f t="shared" si="31"/>
        <v>0.9149440867502542</v>
      </c>
      <c r="L124" s="1">
        <f t="shared" si="32"/>
        <v>12.317858353100645</v>
      </c>
      <c r="M124" s="1">
        <f t="shared" si="33"/>
        <v>100</v>
      </c>
    </row>
    <row r="125" spans="1:13" ht="12.75">
      <c r="A125" s="9">
        <v>1998</v>
      </c>
      <c r="B125">
        <v>5419</v>
      </c>
      <c r="C125">
        <v>57</v>
      </c>
      <c r="D125">
        <v>0</v>
      </c>
      <c r="E125">
        <v>737</v>
      </c>
      <c r="F125" s="2">
        <f t="shared" si="29"/>
        <v>57</v>
      </c>
      <c r="G125">
        <v>6213</v>
      </c>
      <c r="I125" s="9">
        <v>1998</v>
      </c>
      <c r="J125" s="1">
        <f t="shared" si="30"/>
        <v>87.22034443907934</v>
      </c>
      <c r="K125" s="1">
        <f t="shared" si="31"/>
        <v>0.9174311926605505</v>
      </c>
      <c r="L125" s="1">
        <f t="shared" si="32"/>
        <v>11.8622243682601</v>
      </c>
      <c r="M125" s="1">
        <f t="shared" si="33"/>
        <v>100</v>
      </c>
    </row>
    <row r="126" spans="1:13" ht="12.75">
      <c r="A126" s="9">
        <v>1999</v>
      </c>
      <c r="B126">
        <v>5128</v>
      </c>
      <c r="C126">
        <v>39</v>
      </c>
      <c r="D126">
        <v>0</v>
      </c>
      <c r="E126">
        <v>697</v>
      </c>
      <c r="F126" s="2">
        <f t="shared" si="29"/>
        <v>39</v>
      </c>
      <c r="G126">
        <v>5864</v>
      </c>
      <c r="I126" s="9">
        <v>1999</v>
      </c>
      <c r="J126" s="1">
        <f t="shared" si="30"/>
        <v>87.44884038199181</v>
      </c>
      <c r="K126" s="1">
        <f t="shared" si="31"/>
        <v>0.665075034106412</v>
      </c>
      <c r="L126" s="1">
        <f t="shared" si="32"/>
        <v>11.886084583901773</v>
      </c>
      <c r="M126" s="1">
        <f t="shared" si="33"/>
        <v>100</v>
      </c>
    </row>
  </sheetData>
  <mergeCells count="12">
    <mergeCell ref="H3:J3"/>
    <mergeCell ref="K3:M3"/>
    <mergeCell ref="H26:J26"/>
    <mergeCell ref="K26:M26"/>
    <mergeCell ref="B26:D26"/>
    <mergeCell ref="E26:G26"/>
    <mergeCell ref="B3:D3"/>
    <mergeCell ref="E3:G3"/>
    <mergeCell ref="N26:P26"/>
    <mergeCell ref="Q26:S26"/>
    <mergeCell ref="N3:P3"/>
    <mergeCell ref="Q3:S3"/>
  </mergeCells>
  <printOptions/>
  <pageMargins left="0.75" right="0.75" top="1" bottom="1" header="0.5" footer="0.5"/>
  <pageSetup horizontalDpi="600" verticalDpi="600" orientation="landscape" scale="64" r:id="rId1"/>
  <rowBreaks count="2" manualBreakCount="2">
    <brk id="44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127"/>
  <sheetViews>
    <sheetView zoomScale="55" zoomScaleNormal="55" workbookViewId="0" topLeftCell="A1">
      <selection activeCell="B26" sqref="B26:F26"/>
    </sheetView>
  </sheetViews>
  <sheetFormatPr defaultColWidth="9.140625" defaultRowHeight="12.75"/>
  <cols>
    <col min="1" max="1" width="5.8515625" style="0" customWidth="1"/>
    <col min="10" max="10" width="8.140625" style="0" customWidth="1"/>
    <col min="17" max="17" width="9.28125" style="0" bestFit="1" customWidth="1"/>
    <col min="33" max="33" width="10.57421875" style="0" customWidth="1"/>
  </cols>
  <sheetData>
    <row r="1" ht="12.75">
      <c r="A1" s="4" t="s">
        <v>29</v>
      </c>
    </row>
    <row r="2" spans="1:44" ht="12.75">
      <c r="A2" s="30" t="str">
        <f>CONCATENATE("Total Admissions, All Races: ",$A$1)</f>
        <v>Total Admissions, All Races: WASHINGTON</v>
      </c>
      <c r="B2" s="30"/>
      <c r="C2" s="30"/>
      <c r="D2" s="30"/>
      <c r="E2" s="30"/>
      <c r="F2" s="30"/>
      <c r="G2" s="30"/>
      <c r="H2" s="30"/>
      <c r="J2" s="30" t="str">
        <f>CONCATENATE("Total Admissions, BW + Balance: ",$A$1)</f>
        <v>Total Admissions, BW + Balance: WASHINGTON</v>
      </c>
      <c r="K2" s="30"/>
      <c r="L2" s="30"/>
      <c r="M2" s="30"/>
      <c r="N2" s="30"/>
      <c r="P2" s="30" t="str">
        <f>CONCATENATE("Percent of Total, Total Admissions by Race: ",$A$1)</f>
        <v>Percent of Total, Total Admissions by Race: WASHINGTON</v>
      </c>
      <c r="Q2" s="30"/>
      <c r="R2" s="30"/>
      <c r="S2" s="30"/>
      <c r="T2" s="30"/>
      <c r="U2" s="30"/>
      <c r="V2" s="30"/>
      <c r="W2" s="30"/>
      <c r="Z2" s="30" t="str">
        <f>CONCATENATE("Total Population, By Race: ",$A$1)</f>
        <v>Total Population, By Race: WASHINGTON</v>
      </c>
      <c r="AA2" s="30"/>
      <c r="AB2" s="30"/>
      <c r="AC2" s="30"/>
      <c r="AD2" s="30"/>
      <c r="AE2" s="30"/>
      <c r="AF2" s="30"/>
      <c r="AG2" s="30"/>
      <c r="AJ2" s="30" t="str">
        <f>CONCATENATE("Total Admissions, per 100,000 By Race: ",$A$1)</f>
        <v>Total Admissions, per 100,000 By Race: WASHINGTON</v>
      </c>
      <c r="AK2" s="30"/>
      <c r="AL2" s="30"/>
      <c r="AM2" s="30"/>
      <c r="AN2" s="30"/>
      <c r="AO2" s="30"/>
      <c r="AP2" s="30"/>
      <c r="AQ2" s="30"/>
      <c r="AR2" s="30"/>
    </row>
    <row r="3" spans="1:44" s="5" customFormat="1" ht="12.75">
      <c r="A3" s="20" t="s">
        <v>99</v>
      </c>
      <c r="B3" s="19" t="s">
        <v>85</v>
      </c>
      <c r="C3" s="19" t="s">
        <v>86</v>
      </c>
      <c r="D3" s="19" t="s">
        <v>102</v>
      </c>
      <c r="E3" s="19" t="s">
        <v>103</v>
      </c>
      <c r="F3" s="19" t="s">
        <v>100</v>
      </c>
      <c r="G3" s="19" t="s">
        <v>101</v>
      </c>
      <c r="H3" s="19" t="s">
        <v>87</v>
      </c>
      <c r="J3" s="20" t="s">
        <v>99</v>
      </c>
      <c r="K3" s="19" t="s">
        <v>85</v>
      </c>
      <c r="L3" s="19" t="s">
        <v>86</v>
      </c>
      <c r="M3" s="19" t="s">
        <v>104</v>
      </c>
      <c r="N3" s="19" t="s">
        <v>87</v>
      </c>
      <c r="P3" s="20" t="str">
        <f aca="true" t="shared" si="0" ref="P3:W3">A3</f>
        <v>Year</v>
      </c>
      <c r="Q3" s="19" t="str">
        <f t="shared" si="0"/>
        <v>White, NH</v>
      </c>
      <c r="R3" s="19" t="str">
        <f t="shared" si="0"/>
        <v>Black, NH</v>
      </c>
      <c r="S3" s="19" t="str">
        <f t="shared" si="0"/>
        <v>Amerind, NH</v>
      </c>
      <c r="T3" s="19" t="str">
        <f t="shared" si="0"/>
        <v>Asian/PI, NH</v>
      </c>
      <c r="U3" s="19" t="str">
        <f t="shared" si="0"/>
        <v>Hisp, All</v>
      </c>
      <c r="V3" s="19" t="str">
        <f t="shared" si="0"/>
        <v>Race/Hisp NK</v>
      </c>
      <c r="W3" s="19" t="str">
        <f t="shared" si="0"/>
        <v>Total</v>
      </c>
      <c r="Z3" s="20" t="s">
        <v>99</v>
      </c>
      <c r="AA3" s="19" t="s">
        <v>85</v>
      </c>
      <c r="AB3" s="19" t="s">
        <v>86</v>
      </c>
      <c r="AC3" s="19" t="s">
        <v>102</v>
      </c>
      <c r="AD3" s="19" t="s">
        <v>103</v>
      </c>
      <c r="AE3" s="19" t="s">
        <v>100</v>
      </c>
      <c r="AF3" s="19" t="s">
        <v>101</v>
      </c>
      <c r="AG3" s="19" t="s">
        <v>87</v>
      </c>
      <c r="AJ3" s="20" t="s">
        <v>99</v>
      </c>
      <c r="AK3" s="19" t="s">
        <v>85</v>
      </c>
      <c r="AL3" s="19" t="s">
        <v>86</v>
      </c>
      <c r="AM3" s="19" t="s">
        <v>102</v>
      </c>
      <c r="AN3" s="19" t="s">
        <v>103</v>
      </c>
      <c r="AO3" s="19" t="s">
        <v>100</v>
      </c>
      <c r="AP3" s="19" t="s">
        <v>101</v>
      </c>
      <c r="AQ3" s="19" t="s">
        <v>87</v>
      </c>
      <c r="AR3" s="19" t="s">
        <v>104</v>
      </c>
    </row>
    <row r="4" spans="1:44" ht="12.75">
      <c r="A4" s="9">
        <v>1983</v>
      </c>
      <c r="B4">
        <v>1721</v>
      </c>
      <c r="C4">
        <v>435</v>
      </c>
      <c r="D4">
        <v>85</v>
      </c>
      <c r="E4">
        <v>13</v>
      </c>
      <c r="F4">
        <v>144</v>
      </c>
      <c r="H4" s="2">
        <f>SUM(B4:G4)</f>
        <v>2398</v>
      </c>
      <c r="J4" s="9">
        <v>1983</v>
      </c>
      <c r="K4" s="2">
        <f>B4</f>
        <v>1721</v>
      </c>
      <c r="L4" s="2">
        <f>C4</f>
        <v>435</v>
      </c>
      <c r="M4" s="2">
        <f aca="true" t="shared" si="1" ref="M4:M21">N4-K4-L4</f>
        <v>242</v>
      </c>
      <c r="N4" s="2">
        <f>H4</f>
        <v>2398</v>
      </c>
      <c r="P4" s="9">
        <f aca="true" t="shared" si="2" ref="P4:P21">A4</f>
        <v>1983</v>
      </c>
      <c r="Q4" s="7">
        <f aca="true" t="shared" si="3" ref="Q4:W7">(B4/$H4)*100</f>
        <v>71.76814011676397</v>
      </c>
      <c r="R4" s="7">
        <f t="shared" si="3"/>
        <v>18.140116763969974</v>
      </c>
      <c r="S4" s="7">
        <f t="shared" si="3"/>
        <v>3.5446205170975813</v>
      </c>
      <c r="T4" s="7">
        <f t="shared" si="3"/>
        <v>0.542118432026689</v>
      </c>
      <c r="U4" s="7">
        <f t="shared" si="3"/>
        <v>6.005004170141785</v>
      </c>
      <c r="V4" s="7">
        <f t="shared" si="3"/>
        <v>0</v>
      </c>
      <c r="W4" s="7">
        <f t="shared" si="3"/>
        <v>100</v>
      </c>
      <c r="Z4" s="9">
        <v>1983</v>
      </c>
      <c r="AA4">
        <v>3845079</v>
      </c>
      <c r="AB4">
        <v>115805</v>
      </c>
      <c r="AC4">
        <v>61697</v>
      </c>
      <c r="AD4">
        <v>135091</v>
      </c>
      <c r="AE4">
        <v>142602</v>
      </c>
      <c r="AG4">
        <f>SUM(AA4:AE4)</f>
        <v>4300274</v>
      </c>
      <c r="AJ4" s="9">
        <v>1983</v>
      </c>
      <c r="AK4" s="1">
        <f aca="true" t="shared" si="4" ref="AK4:AO7">(B4/AA4)*100000</f>
        <v>44.758508212705124</v>
      </c>
      <c r="AL4" s="1">
        <f t="shared" si="4"/>
        <v>375.6314494192824</v>
      </c>
      <c r="AM4" s="1">
        <f t="shared" si="4"/>
        <v>137.77006985752953</v>
      </c>
      <c r="AN4" s="1">
        <f t="shared" si="4"/>
        <v>9.623142918477175</v>
      </c>
      <c r="AO4" s="1">
        <f t="shared" si="4"/>
        <v>100.98035090671941</v>
      </c>
      <c r="AP4" s="1"/>
      <c r="AQ4" s="1">
        <f>(H4/AG4)*100000</f>
        <v>55.76388853361436</v>
      </c>
      <c r="AR4" s="1">
        <f>(SUM(D4:F4)/SUM(AC4:AE4))*100000</f>
        <v>71.30439906891776</v>
      </c>
    </row>
    <row r="5" spans="1:44" ht="12.75">
      <c r="A5" s="9">
        <v>1984</v>
      </c>
      <c r="G5" s="2"/>
      <c r="H5" s="2"/>
      <c r="J5" s="9">
        <v>1984</v>
      </c>
      <c r="K5" s="2"/>
      <c r="L5" s="2"/>
      <c r="M5" s="2"/>
      <c r="N5" s="2"/>
      <c r="P5" s="9">
        <f t="shared" si="2"/>
        <v>1984</v>
      </c>
      <c r="Q5" s="7"/>
      <c r="R5" s="7"/>
      <c r="S5" s="7"/>
      <c r="T5" s="7"/>
      <c r="U5" s="7"/>
      <c r="V5" s="7"/>
      <c r="W5" s="7"/>
      <c r="Z5" s="9">
        <v>1984</v>
      </c>
      <c r="AA5">
        <v>3868523</v>
      </c>
      <c r="AB5">
        <v>118878</v>
      </c>
      <c r="AC5">
        <v>62952</v>
      </c>
      <c r="AD5">
        <v>142799</v>
      </c>
      <c r="AE5">
        <v>150503</v>
      </c>
      <c r="AG5">
        <f>SUM(AA5:AE5)</f>
        <v>4343655</v>
      </c>
      <c r="AJ5" s="9">
        <v>1984</v>
      </c>
      <c r="AK5" s="1"/>
      <c r="AL5" s="1"/>
      <c r="AM5" s="1"/>
      <c r="AN5" s="1"/>
      <c r="AO5" s="1"/>
      <c r="AP5" s="1"/>
      <c r="AQ5" s="1"/>
      <c r="AR5" s="1"/>
    </row>
    <row r="6" spans="1:44" ht="12.75">
      <c r="A6" s="9">
        <v>1985</v>
      </c>
      <c r="B6">
        <v>1781</v>
      </c>
      <c r="C6">
        <v>378</v>
      </c>
      <c r="D6">
        <v>71</v>
      </c>
      <c r="E6">
        <v>20</v>
      </c>
      <c r="F6">
        <v>151</v>
      </c>
      <c r="H6" s="2">
        <f aca="true" t="shared" si="5" ref="H6:H21">SUM(B6:G6)</f>
        <v>2401</v>
      </c>
      <c r="J6" s="9">
        <v>1985</v>
      </c>
      <c r="K6" s="2">
        <f aca="true" t="shared" si="6" ref="K6:L21">B6</f>
        <v>1781</v>
      </c>
      <c r="L6" s="2">
        <f t="shared" si="6"/>
        <v>378</v>
      </c>
      <c r="M6" s="2">
        <f t="shared" si="1"/>
        <v>242</v>
      </c>
      <c r="N6" s="2">
        <f aca="true" t="shared" si="7" ref="N6:N21">H6</f>
        <v>2401</v>
      </c>
      <c r="P6" s="9">
        <f t="shared" si="2"/>
        <v>1985</v>
      </c>
      <c r="Q6" s="7">
        <f t="shared" si="3"/>
        <v>74.17742607246981</v>
      </c>
      <c r="R6" s="7">
        <f t="shared" si="3"/>
        <v>15.743440233236154</v>
      </c>
      <c r="S6" s="7">
        <f t="shared" si="3"/>
        <v>2.9571012078300707</v>
      </c>
      <c r="T6" s="7">
        <f t="shared" si="3"/>
        <v>0.8329862557267805</v>
      </c>
      <c r="U6" s="7">
        <f t="shared" si="3"/>
        <v>6.289046230737193</v>
      </c>
      <c r="V6" s="7">
        <f t="shared" si="3"/>
        <v>0</v>
      </c>
      <c r="W6" s="7">
        <f t="shared" si="3"/>
        <v>100</v>
      </c>
      <c r="Z6" s="9">
        <v>1985</v>
      </c>
      <c r="AA6">
        <v>3902770</v>
      </c>
      <c r="AB6">
        <v>122615</v>
      </c>
      <c r="AC6">
        <v>64469</v>
      </c>
      <c r="AD6">
        <v>151338</v>
      </c>
      <c r="AE6">
        <v>158910</v>
      </c>
      <c r="AG6">
        <f>SUM(AA6:AE6)</f>
        <v>4400102</v>
      </c>
      <c r="AJ6" s="9">
        <v>1985</v>
      </c>
      <c r="AK6" s="1">
        <f t="shared" si="4"/>
        <v>45.63425464477794</v>
      </c>
      <c r="AL6" s="1">
        <f t="shared" si="4"/>
        <v>308.2820209599152</v>
      </c>
      <c r="AM6" s="1">
        <f t="shared" si="4"/>
        <v>110.13045029393972</v>
      </c>
      <c r="AN6" s="1">
        <f t="shared" si="4"/>
        <v>13.215451505900699</v>
      </c>
      <c r="AO6" s="1">
        <f t="shared" si="4"/>
        <v>95.02233968913221</v>
      </c>
      <c r="AP6" s="1"/>
      <c r="AQ6" s="1">
        <f>(H6/AG6)*100000</f>
        <v>54.566916857836475</v>
      </c>
      <c r="AR6" s="1">
        <f>(SUM(D6:F6)/SUM(AC6:AE6))*100000</f>
        <v>64.58207126978493</v>
      </c>
    </row>
    <row r="7" spans="1:44" ht="12.75">
      <c r="A7" s="9">
        <v>1986</v>
      </c>
      <c r="B7">
        <v>1631</v>
      </c>
      <c r="C7">
        <v>446</v>
      </c>
      <c r="D7">
        <v>88</v>
      </c>
      <c r="E7">
        <v>8</v>
      </c>
      <c r="F7">
        <v>140</v>
      </c>
      <c r="H7" s="2">
        <f t="shared" si="5"/>
        <v>2313</v>
      </c>
      <c r="J7" s="9">
        <v>1986</v>
      </c>
      <c r="K7" s="2">
        <f t="shared" si="6"/>
        <v>1631</v>
      </c>
      <c r="L7" s="2">
        <f t="shared" si="6"/>
        <v>446</v>
      </c>
      <c r="M7" s="2">
        <f t="shared" si="1"/>
        <v>236</v>
      </c>
      <c r="N7" s="2">
        <f t="shared" si="7"/>
        <v>2313</v>
      </c>
      <c r="P7" s="9">
        <f t="shared" si="2"/>
        <v>1986</v>
      </c>
      <c r="Q7" s="7">
        <f t="shared" si="3"/>
        <v>70.51448335495029</v>
      </c>
      <c r="R7" s="7">
        <f t="shared" si="3"/>
        <v>19.282317336792048</v>
      </c>
      <c r="S7" s="7">
        <f t="shared" si="3"/>
        <v>3.804582792909641</v>
      </c>
      <c r="T7" s="7">
        <f t="shared" si="3"/>
        <v>0.34587116299178555</v>
      </c>
      <c r="U7" s="7">
        <f t="shared" si="3"/>
        <v>6.052745352356247</v>
      </c>
      <c r="V7" s="7">
        <f t="shared" si="3"/>
        <v>0</v>
      </c>
      <c r="W7" s="7">
        <f t="shared" si="3"/>
        <v>100</v>
      </c>
      <c r="Z7" s="9">
        <v>1986</v>
      </c>
      <c r="AA7">
        <v>3933381</v>
      </c>
      <c r="AB7">
        <v>125969</v>
      </c>
      <c r="AC7">
        <v>66003</v>
      </c>
      <c r="AD7">
        <v>159988</v>
      </c>
      <c r="AE7">
        <v>167386</v>
      </c>
      <c r="AG7">
        <f>SUM(AA7:AE7)</f>
        <v>4452727</v>
      </c>
      <c r="AJ7" s="9">
        <v>1986</v>
      </c>
      <c r="AK7" s="1">
        <f t="shared" si="4"/>
        <v>41.46559918807763</v>
      </c>
      <c r="AL7" s="1">
        <f t="shared" si="4"/>
        <v>354.0553628273623</v>
      </c>
      <c r="AM7" s="1">
        <f t="shared" si="4"/>
        <v>133.3272730027423</v>
      </c>
      <c r="AN7" s="1">
        <f t="shared" si="4"/>
        <v>5.0003750281271095</v>
      </c>
      <c r="AO7" s="1">
        <f t="shared" si="4"/>
        <v>83.63901401550906</v>
      </c>
      <c r="AP7" s="1"/>
      <c r="AQ7" s="1">
        <f>(H7/AG7)*100000</f>
        <v>51.94569530087966</v>
      </c>
      <c r="AR7" s="1">
        <f>(SUM(D7:F7)/SUM(AC7:AE7))*100000</f>
        <v>59.99333972245454</v>
      </c>
    </row>
    <row r="8" spans="1:44" ht="12.75">
      <c r="A8" s="9">
        <v>1987</v>
      </c>
      <c r="B8">
        <v>1691</v>
      </c>
      <c r="C8">
        <v>507</v>
      </c>
      <c r="D8">
        <v>97</v>
      </c>
      <c r="E8">
        <v>37</v>
      </c>
      <c r="F8">
        <v>245</v>
      </c>
      <c r="H8" s="2">
        <f t="shared" si="5"/>
        <v>2577</v>
      </c>
      <c r="J8" s="9">
        <v>1987</v>
      </c>
      <c r="K8" s="2">
        <f t="shared" si="6"/>
        <v>1691</v>
      </c>
      <c r="L8" s="2">
        <f t="shared" si="6"/>
        <v>507</v>
      </c>
      <c r="M8" s="2">
        <f t="shared" si="1"/>
        <v>379</v>
      </c>
      <c r="N8" s="2">
        <f t="shared" si="7"/>
        <v>2577</v>
      </c>
      <c r="P8" s="9">
        <f t="shared" si="2"/>
        <v>1987</v>
      </c>
      <c r="Q8" s="7">
        <f aca="true" t="shared" si="8" ref="Q8:Q21">(B8/$H8)*100</f>
        <v>65.61893674815677</v>
      </c>
      <c r="R8" s="7">
        <f aca="true" t="shared" si="9" ref="R8:W19">(C8/$H8)*100</f>
        <v>19.67403958090803</v>
      </c>
      <c r="S8" s="7">
        <f t="shared" si="9"/>
        <v>3.7640667442762905</v>
      </c>
      <c r="T8" s="7">
        <f t="shared" si="9"/>
        <v>1.4357780364765231</v>
      </c>
      <c r="U8" s="7">
        <f t="shared" si="9"/>
        <v>9.507178890182383</v>
      </c>
      <c r="V8" s="7">
        <f t="shared" si="9"/>
        <v>0</v>
      </c>
      <c r="W8" s="7">
        <f t="shared" si="9"/>
        <v>100</v>
      </c>
      <c r="Z8" s="9">
        <v>1987</v>
      </c>
      <c r="AA8">
        <v>3986064</v>
      </c>
      <c r="AB8">
        <v>130369</v>
      </c>
      <c r="AC8">
        <v>68196</v>
      </c>
      <c r="AD8">
        <v>169567</v>
      </c>
      <c r="AE8">
        <v>177697</v>
      </c>
      <c r="AG8">
        <f aca="true" t="shared" si="10" ref="AG8:AG20">SUM(AA8:AE8)</f>
        <v>4531893</v>
      </c>
      <c r="AJ8" s="9">
        <v>1987</v>
      </c>
      <c r="AK8" s="1">
        <f aca="true" t="shared" si="11" ref="AK8:AK20">(B8/AA8)*100000</f>
        <v>42.422801038819244</v>
      </c>
      <c r="AL8" s="1">
        <f aca="true" t="shared" si="12" ref="AL8:AO19">(C8/AB8)*100000</f>
        <v>388.89613328321917</v>
      </c>
      <c r="AM8" s="1">
        <f t="shared" si="12"/>
        <v>142.23708135374508</v>
      </c>
      <c r="AN8" s="1">
        <f t="shared" si="12"/>
        <v>21.820283427789605</v>
      </c>
      <c r="AO8" s="1">
        <f t="shared" si="12"/>
        <v>137.87514701992717</v>
      </c>
      <c r="AP8" s="1"/>
      <c r="AQ8" s="1">
        <f aca="true" t="shared" si="13" ref="AQ8:AQ20">(H8/AG8)*100000</f>
        <v>56.8636549892065</v>
      </c>
      <c r="AR8" s="1">
        <f aca="true" t="shared" si="14" ref="AR8:AR20">(SUM(D8:F8)/SUM(AC8:AE8))*100000</f>
        <v>91.22418524045636</v>
      </c>
    </row>
    <row r="9" spans="1:44" ht="12.75">
      <c r="A9" s="9">
        <v>1988</v>
      </c>
      <c r="B9">
        <v>2145</v>
      </c>
      <c r="C9">
        <v>897</v>
      </c>
      <c r="D9">
        <v>115</v>
      </c>
      <c r="E9">
        <v>33</v>
      </c>
      <c r="F9">
        <v>381</v>
      </c>
      <c r="H9" s="2">
        <f t="shared" si="5"/>
        <v>3571</v>
      </c>
      <c r="J9" s="9">
        <v>1988</v>
      </c>
      <c r="K9" s="2">
        <f t="shared" si="6"/>
        <v>2145</v>
      </c>
      <c r="L9" s="2">
        <f t="shared" si="6"/>
        <v>897</v>
      </c>
      <c r="M9" s="2">
        <f t="shared" si="1"/>
        <v>529</v>
      </c>
      <c r="N9" s="2">
        <f t="shared" si="7"/>
        <v>3571</v>
      </c>
      <c r="P9" s="9">
        <f t="shared" si="2"/>
        <v>1988</v>
      </c>
      <c r="Q9" s="7">
        <f t="shared" si="8"/>
        <v>60.067208064967794</v>
      </c>
      <c r="R9" s="7">
        <f t="shared" si="9"/>
        <v>25.119014281713802</v>
      </c>
      <c r="S9" s="7">
        <f t="shared" si="9"/>
        <v>3.2203864463735647</v>
      </c>
      <c r="T9" s="7">
        <f t="shared" si="9"/>
        <v>0.9241108933071969</v>
      </c>
      <c r="U9" s="7">
        <f t="shared" si="9"/>
        <v>10.669280313637637</v>
      </c>
      <c r="V9" s="7">
        <f t="shared" si="9"/>
        <v>0</v>
      </c>
      <c r="W9" s="7">
        <f t="shared" si="9"/>
        <v>100</v>
      </c>
      <c r="Z9" s="9">
        <v>1988</v>
      </c>
      <c r="AA9">
        <v>4062086</v>
      </c>
      <c r="AB9">
        <v>135904</v>
      </c>
      <c r="AC9">
        <v>70973</v>
      </c>
      <c r="AD9">
        <v>180918</v>
      </c>
      <c r="AE9">
        <v>190014</v>
      </c>
      <c r="AG9">
        <f t="shared" si="10"/>
        <v>4639895</v>
      </c>
      <c r="AJ9" s="9">
        <v>1988</v>
      </c>
      <c r="AK9" s="1">
        <f t="shared" si="11"/>
        <v>52.805381274547116</v>
      </c>
      <c r="AL9" s="1">
        <f t="shared" si="12"/>
        <v>660.0247233341182</v>
      </c>
      <c r="AM9" s="1">
        <f t="shared" si="12"/>
        <v>162.0334493398898</v>
      </c>
      <c r="AN9" s="1">
        <f t="shared" si="12"/>
        <v>18.24030776373827</v>
      </c>
      <c r="AO9" s="1">
        <f t="shared" si="12"/>
        <v>200.5115412548549</v>
      </c>
      <c r="AP9" s="1"/>
      <c r="AQ9" s="1">
        <f t="shared" si="13"/>
        <v>76.96294851499871</v>
      </c>
      <c r="AR9" s="1">
        <f t="shared" si="14"/>
        <v>119.70898722576119</v>
      </c>
    </row>
    <row r="10" spans="1:44" ht="12.75">
      <c r="A10" s="9">
        <v>1989</v>
      </c>
      <c r="B10">
        <v>2050</v>
      </c>
      <c r="C10">
        <v>715</v>
      </c>
      <c r="D10">
        <v>109</v>
      </c>
      <c r="E10">
        <v>28</v>
      </c>
      <c r="F10">
        <v>506</v>
      </c>
      <c r="H10" s="2">
        <f t="shared" si="5"/>
        <v>3408</v>
      </c>
      <c r="J10" s="9">
        <v>1989</v>
      </c>
      <c r="K10" s="2">
        <f t="shared" si="6"/>
        <v>2050</v>
      </c>
      <c r="L10" s="2">
        <f t="shared" si="6"/>
        <v>715</v>
      </c>
      <c r="M10" s="2">
        <f t="shared" si="1"/>
        <v>643</v>
      </c>
      <c r="N10" s="2">
        <f t="shared" si="7"/>
        <v>3408</v>
      </c>
      <c r="P10" s="9">
        <f t="shared" si="2"/>
        <v>1989</v>
      </c>
      <c r="Q10" s="7">
        <f t="shared" si="8"/>
        <v>60.152582159624416</v>
      </c>
      <c r="R10" s="7">
        <f t="shared" si="9"/>
        <v>20.980046948356808</v>
      </c>
      <c r="S10" s="7">
        <f t="shared" si="9"/>
        <v>3.1983568075117366</v>
      </c>
      <c r="T10" s="7">
        <f t="shared" si="9"/>
        <v>0.8215962441314555</v>
      </c>
      <c r="U10" s="7">
        <f t="shared" si="9"/>
        <v>14.847417840375588</v>
      </c>
      <c r="V10" s="7">
        <f t="shared" si="9"/>
        <v>0</v>
      </c>
      <c r="W10" s="7">
        <f t="shared" si="9"/>
        <v>100</v>
      </c>
      <c r="Z10" s="9">
        <v>1989</v>
      </c>
      <c r="AA10">
        <v>4136203</v>
      </c>
      <c r="AB10">
        <v>141074</v>
      </c>
      <c r="AC10">
        <v>73672</v>
      </c>
      <c r="AD10">
        <v>192837</v>
      </c>
      <c r="AE10">
        <v>202540</v>
      </c>
      <c r="AG10">
        <f t="shared" si="10"/>
        <v>4746326</v>
      </c>
      <c r="AJ10" s="9">
        <v>1989</v>
      </c>
      <c r="AK10" s="1">
        <f t="shared" si="11"/>
        <v>49.56236432302767</v>
      </c>
      <c r="AL10" s="1">
        <f t="shared" si="12"/>
        <v>506.82620468690186</v>
      </c>
      <c r="AM10" s="1">
        <f t="shared" si="12"/>
        <v>147.95308936909547</v>
      </c>
      <c r="AN10" s="1">
        <f t="shared" si="12"/>
        <v>14.520035055513205</v>
      </c>
      <c r="AO10" s="1">
        <f t="shared" si="12"/>
        <v>249.8271946282216</v>
      </c>
      <c r="AP10" s="1"/>
      <c r="AQ10" s="1">
        <f t="shared" si="13"/>
        <v>71.80290607935486</v>
      </c>
      <c r="AR10" s="1">
        <f t="shared" si="14"/>
        <v>137.08589081311334</v>
      </c>
    </row>
    <row r="11" spans="1:44" ht="12.75">
      <c r="A11" s="9">
        <v>1990</v>
      </c>
      <c r="B11">
        <v>2312</v>
      </c>
      <c r="C11">
        <v>844</v>
      </c>
      <c r="D11">
        <v>130</v>
      </c>
      <c r="E11">
        <v>28</v>
      </c>
      <c r="F11">
        <v>770</v>
      </c>
      <c r="H11" s="2">
        <f t="shared" si="5"/>
        <v>4084</v>
      </c>
      <c r="J11" s="9">
        <v>1990</v>
      </c>
      <c r="K11" s="2">
        <f t="shared" si="6"/>
        <v>2312</v>
      </c>
      <c r="L11" s="2">
        <f t="shared" si="6"/>
        <v>844</v>
      </c>
      <c r="M11" s="2">
        <f t="shared" si="1"/>
        <v>928</v>
      </c>
      <c r="N11" s="2">
        <f t="shared" si="7"/>
        <v>4084</v>
      </c>
      <c r="P11" s="9">
        <f t="shared" si="2"/>
        <v>1990</v>
      </c>
      <c r="Q11" s="7">
        <f t="shared" si="8"/>
        <v>56.611165523996085</v>
      </c>
      <c r="R11" s="7">
        <f t="shared" si="9"/>
        <v>20.66601371204701</v>
      </c>
      <c r="S11" s="7">
        <f t="shared" si="9"/>
        <v>3.1831537708129285</v>
      </c>
      <c r="T11" s="7">
        <f t="shared" si="9"/>
        <v>0.6856023506366308</v>
      </c>
      <c r="U11" s="7">
        <f t="shared" si="9"/>
        <v>18.854064642507346</v>
      </c>
      <c r="V11" s="7">
        <f t="shared" si="9"/>
        <v>0</v>
      </c>
      <c r="W11" s="7">
        <f t="shared" si="9"/>
        <v>100</v>
      </c>
      <c r="Z11" s="9">
        <v>1990</v>
      </c>
      <c r="AA11">
        <v>4250194</v>
      </c>
      <c r="AB11">
        <v>147800</v>
      </c>
      <c r="AC11">
        <v>77195</v>
      </c>
      <c r="AD11">
        <v>207892</v>
      </c>
      <c r="AE11">
        <v>217699</v>
      </c>
      <c r="AG11">
        <f t="shared" si="10"/>
        <v>4900780</v>
      </c>
      <c r="AJ11" s="9">
        <v>1990</v>
      </c>
      <c r="AK11" s="1">
        <f t="shared" si="11"/>
        <v>54.3975169133456</v>
      </c>
      <c r="AL11" s="1">
        <f t="shared" si="12"/>
        <v>571.041948579161</v>
      </c>
      <c r="AM11" s="1">
        <f t="shared" si="12"/>
        <v>168.40468942289007</v>
      </c>
      <c r="AN11" s="1">
        <f t="shared" si="12"/>
        <v>13.468531737633002</v>
      </c>
      <c r="AO11" s="1">
        <f t="shared" si="12"/>
        <v>353.6993739061732</v>
      </c>
      <c r="AP11" s="1"/>
      <c r="AQ11" s="1">
        <f t="shared" si="13"/>
        <v>83.33367341525226</v>
      </c>
      <c r="AR11" s="1">
        <f t="shared" si="14"/>
        <v>184.57156722740888</v>
      </c>
    </row>
    <row r="12" spans="1:44" ht="12.75">
      <c r="A12" s="9">
        <v>1991</v>
      </c>
      <c r="B12">
        <v>2268</v>
      </c>
      <c r="C12">
        <v>1104</v>
      </c>
      <c r="D12">
        <v>132</v>
      </c>
      <c r="E12">
        <v>63</v>
      </c>
      <c r="F12">
        <v>792</v>
      </c>
      <c r="H12" s="2">
        <f t="shared" si="5"/>
        <v>4359</v>
      </c>
      <c r="J12" s="9">
        <v>1991</v>
      </c>
      <c r="K12" s="2">
        <f t="shared" si="6"/>
        <v>2268</v>
      </c>
      <c r="L12" s="2">
        <f t="shared" si="6"/>
        <v>1104</v>
      </c>
      <c r="M12" s="2">
        <f t="shared" si="1"/>
        <v>987</v>
      </c>
      <c r="N12" s="2">
        <f t="shared" si="7"/>
        <v>4359</v>
      </c>
      <c r="P12" s="9">
        <f t="shared" si="2"/>
        <v>1991</v>
      </c>
      <c r="Q12" s="7">
        <f t="shared" si="8"/>
        <v>52.030282174810736</v>
      </c>
      <c r="R12" s="7">
        <f t="shared" si="9"/>
        <v>25.32690984170681</v>
      </c>
      <c r="S12" s="7">
        <f t="shared" si="9"/>
        <v>3.0282174810736406</v>
      </c>
      <c r="T12" s="7">
        <f t="shared" si="9"/>
        <v>1.445285615966965</v>
      </c>
      <c r="U12" s="7">
        <f t="shared" si="9"/>
        <v>18.169304886441846</v>
      </c>
      <c r="V12" s="7">
        <f t="shared" si="9"/>
        <v>0</v>
      </c>
      <c r="W12" s="7">
        <f t="shared" si="9"/>
        <v>100</v>
      </c>
      <c r="Z12" s="9">
        <v>1991</v>
      </c>
      <c r="AA12">
        <v>4331195</v>
      </c>
      <c r="AB12">
        <v>151687</v>
      </c>
      <c r="AC12">
        <v>79294</v>
      </c>
      <c r="AD12">
        <v>220066</v>
      </c>
      <c r="AE12">
        <v>231201</v>
      </c>
      <c r="AG12">
        <f t="shared" si="10"/>
        <v>5013443</v>
      </c>
      <c r="AJ12" s="9">
        <v>1991</v>
      </c>
      <c r="AK12" s="1">
        <f t="shared" si="11"/>
        <v>52.36430130714503</v>
      </c>
      <c r="AL12" s="1">
        <f t="shared" si="12"/>
        <v>727.8145127796054</v>
      </c>
      <c r="AM12" s="1">
        <f t="shared" si="12"/>
        <v>166.46908971675032</v>
      </c>
      <c r="AN12" s="1">
        <f t="shared" si="12"/>
        <v>28.627775303772506</v>
      </c>
      <c r="AO12" s="1">
        <f t="shared" si="12"/>
        <v>342.5590719763323</v>
      </c>
      <c r="AP12" s="1"/>
      <c r="AQ12" s="1">
        <f t="shared" si="13"/>
        <v>86.94623634895221</v>
      </c>
      <c r="AR12" s="1">
        <f t="shared" si="14"/>
        <v>186.02950461869605</v>
      </c>
    </row>
    <row r="13" spans="1:44" ht="12.75">
      <c r="A13" s="9">
        <v>1992</v>
      </c>
      <c r="B13">
        <v>2508</v>
      </c>
      <c r="C13">
        <v>1238</v>
      </c>
      <c r="D13">
        <v>159</v>
      </c>
      <c r="E13">
        <v>78</v>
      </c>
      <c r="F13">
        <v>969</v>
      </c>
      <c r="H13" s="2">
        <f t="shared" si="5"/>
        <v>4952</v>
      </c>
      <c r="J13" s="9">
        <v>1992</v>
      </c>
      <c r="K13" s="2">
        <f t="shared" si="6"/>
        <v>2508</v>
      </c>
      <c r="L13" s="2">
        <f t="shared" si="6"/>
        <v>1238</v>
      </c>
      <c r="M13" s="2">
        <f t="shared" si="1"/>
        <v>1206</v>
      </c>
      <c r="N13" s="2">
        <f t="shared" si="7"/>
        <v>4952</v>
      </c>
      <c r="P13" s="9">
        <f t="shared" si="2"/>
        <v>1992</v>
      </c>
      <c r="Q13" s="7">
        <f t="shared" si="8"/>
        <v>50.64620355411955</v>
      </c>
      <c r="R13" s="7">
        <f t="shared" si="9"/>
        <v>25</v>
      </c>
      <c r="S13" s="7">
        <f t="shared" si="9"/>
        <v>3.2108239095315025</v>
      </c>
      <c r="T13" s="7">
        <f t="shared" si="9"/>
        <v>1.5751211631663975</v>
      </c>
      <c r="U13" s="7">
        <f t="shared" si="9"/>
        <v>19.567851373182553</v>
      </c>
      <c r="V13" s="7">
        <f t="shared" si="9"/>
        <v>0</v>
      </c>
      <c r="W13" s="7">
        <f t="shared" si="9"/>
        <v>100</v>
      </c>
      <c r="Z13" s="9">
        <v>1992</v>
      </c>
      <c r="AA13" s="2">
        <v>4418731</v>
      </c>
      <c r="AB13" s="2">
        <v>157009</v>
      </c>
      <c r="AC13">
        <v>81376</v>
      </c>
      <c r="AD13" s="2">
        <v>234316</v>
      </c>
      <c r="AE13" s="2">
        <v>247579</v>
      </c>
      <c r="AG13">
        <f t="shared" si="10"/>
        <v>5139011</v>
      </c>
      <c r="AJ13" s="9">
        <v>1992</v>
      </c>
      <c r="AK13" s="1">
        <f t="shared" si="11"/>
        <v>56.75837700914583</v>
      </c>
      <c r="AL13" s="1">
        <f t="shared" si="12"/>
        <v>788.489831793082</v>
      </c>
      <c r="AM13" s="1">
        <f t="shared" si="12"/>
        <v>195.38930397168699</v>
      </c>
      <c r="AN13" s="1">
        <f t="shared" si="12"/>
        <v>33.288379794807014</v>
      </c>
      <c r="AO13" s="1">
        <f t="shared" si="12"/>
        <v>391.39022291874517</v>
      </c>
      <c r="AP13" s="1"/>
      <c r="AQ13" s="1">
        <f t="shared" si="13"/>
        <v>96.3609534986401</v>
      </c>
      <c r="AR13" s="1">
        <f t="shared" si="14"/>
        <v>214.1065313144117</v>
      </c>
    </row>
    <row r="14" spans="1:44" ht="12.75">
      <c r="A14" s="9">
        <v>1993</v>
      </c>
      <c r="B14">
        <v>2472</v>
      </c>
      <c r="C14">
        <v>1208</v>
      </c>
      <c r="D14">
        <v>124</v>
      </c>
      <c r="E14">
        <v>96</v>
      </c>
      <c r="F14">
        <v>949</v>
      </c>
      <c r="H14" s="2">
        <f t="shared" si="5"/>
        <v>4849</v>
      </c>
      <c r="J14" s="9">
        <v>1993</v>
      </c>
      <c r="K14" s="2">
        <f t="shared" si="6"/>
        <v>2472</v>
      </c>
      <c r="L14" s="2">
        <f t="shared" si="6"/>
        <v>1208</v>
      </c>
      <c r="M14" s="2">
        <f t="shared" si="1"/>
        <v>1169</v>
      </c>
      <c r="N14" s="2">
        <f t="shared" si="7"/>
        <v>4849</v>
      </c>
      <c r="P14" s="9">
        <f t="shared" si="2"/>
        <v>1993</v>
      </c>
      <c r="Q14" s="7">
        <f t="shared" si="8"/>
        <v>50.9795834192617</v>
      </c>
      <c r="R14" s="7">
        <f t="shared" si="9"/>
        <v>24.91235306248711</v>
      </c>
      <c r="S14" s="7">
        <f t="shared" si="9"/>
        <v>2.5572282944937097</v>
      </c>
      <c r="T14" s="7">
        <f t="shared" si="9"/>
        <v>1.979789647349969</v>
      </c>
      <c r="U14" s="7">
        <f t="shared" si="9"/>
        <v>19.571045576407506</v>
      </c>
      <c r="V14" s="7">
        <f t="shared" si="9"/>
        <v>0</v>
      </c>
      <c r="W14" s="7">
        <f t="shared" si="9"/>
        <v>100</v>
      </c>
      <c r="Z14" s="9">
        <v>1993</v>
      </c>
      <c r="AA14">
        <v>4492446</v>
      </c>
      <c r="AB14">
        <v>160255</v>
      </c>
      <c r="AC14">
        <v>83098</v>
      </c>
      <c r="AD14">
        <v>247981</v>
      </c>
      <c r="AE14">
        <v>263924</v>
      </c>
      <c r="AG14">
        <f t="shared" si="10"/>
        <v>5247704</v>
      </c>
      <c r="AJ14" s="9">
        <v>1993</v>
      </c>
      <c r="AK14" s="1">
        <f t="shared" si="11"/>
        <v>55.02570314701613</v>
      </c>
      <c r="AL14" s="1">
        <f t="shared" si="12"/>
        <v>753.7986334279742</v>
      </c>
      <c r="AM14" s="1">
        <f t="shared" si="12"/>
        <v>149.22140123709357</v>
      </c>
      <c r="AN14" s="1">
        <f t="shared" si="12"/>
        <v>38.71264330735016</v>
      </c>
      <c r="AO14" s="1">
        <f t="shared" si="12"/>
        <v>359.57321046968065</v>
      </c>
      <c r="AP14" s="1"/>
      <c r="AQ14" s="1">
        <f t="shared" si="13"/>
        <v>92.4023153744952</v>
      </c>
      <c r="AR14" s="1">
        <f t="shared" si="14"/>
        <v>196.46959763228085</v>
      </c>
    </row>
    <row r="15" spans="1:44" ht="12.75">
      <c r="A15" s="9">
        <v>1994</v>
      </c>
      <c r="B15">
        <v>2537</v>
      </c>
      <c r="C15">
        <v>1417</v>
      </c>
      <c r="D15">
        <v>124</v>
      </c>
      <c r="E15">
        <v>109</v>
      </c>
      <c r="F15">
        <v>973</v>
      </c>
      <c r="H15" s="2">
        <f t="shared" si="5"/>
        <v>5160</v>
      </c>
      <c r="J15" s="9">
        <v>1994</v>
      </c>
      <c r="K15" s="2">
        <f t="shared" si="6"/>
        <v>2537</v>
      </c>
      <c r="L15" s="2">
        <f t="shared" si="6"/>
        <v>1417</v>
      </c>
      <c r="M15" s="2">
        <f t="shared" si="1"/>
        <v>1206</v>
      </c>
      <c r="N15" s="2">
        <f t="shared" si="7"/>
        <v>5160</v>
      </c>
      <c r="P15" s="9">
        <f t="shared" si="2"/>
        <v>1994</v>
      </c>
      <c r="Q15" s="7">
        <f t="shared" si="8"/>
        <v>49.166666666666664</v>
      </c>
      <c r="R15" s="7">
        <f t="shared" si="9"/>
        <v>27.461240310077518</v>
      </c>
      <c r="S15" s="7">
        <f t="shared" si="9"/>
        <v>2.4031007751937983</v>
      </c>
      <c r="T15" s="7">
        <f t="shared" si="9"/>
        <v>2.112403100775194</v>
      </c>
      <c r="U15" s="7">
        <f t="shared" si="9"/>
        <v>18.856589147286822</v>
      </c>
      <c r="V15" s="7">
        <f t="shared" si="9"/>
        <v>0</v>
      </c>
      <c r="W15" s="7">
        <f t="shared" si="9"/>
        <v>100</v>
      </c>
      <c r="Z15" s="9">
        <v>1994</v>
      </c>
      <c r="AA15">
        <v>4543692</v>
      </c>
      <c r="AB15">
        <v>164662</v>
      </c>
      <c r="AC15">
        <v>84653</v>
      </c>
      <c r="AD15">
        <v>261195</v>
      </c>
      <c r="AE15">
        <v>280694</v>
      </c>
      <c r="AG15">
        <f t="shared" si="10"/>
        <v>5334896</v>
      </c>
      <c r="AJ15" s="9">
        <v>1994</v>
      </c>
      <c r="AK15" s="1">
        <f t="shared" si="11"/>
        <v>55.8356508319666</v>
      </c>
      <c r="AL15" s="1">
        <f t="shared" si="12"/>
        <v>860.5507038661016</v>
      </c>
      <c r="AM15" s="1">
        <f t="shared" si="12"/>
        <v>146.48033737729318</v>
      </c>
      <c r="AN15" s="1">
        <f t="shared" si="12"/>
        <v>41.73127356955531</v>
      </c>
      <c r="AO15" s="1">
        <f t="shared" si="12"/>
        <v>346.64082595281695</v>
      </c>
      <c r="AP15" s="1"/>
      <c r="AQ15" s="1">
        <f t="shared" si="13"/>
        <v>96.72166055345784</v>
      </c>
      <c r="AR15" s="1">
        <f t="shared" si="14"/>
        <v>192.48510075940638</v>
      </c>
    </row>
    <row r="16" spans="1:44" ht="12.75">
      <c r="A16" s="9">
        <v>1995</v>
      </c>
      <c r="B16">
        <v>2719</v>
      </c>
      <c r="C16">
        <v>1536</v>
      </c>
      <c r="D16">
        <v>147</v>
      </c>
      <c r="E16">
        <v>115</v>
      </c>
      <c r="F16">
        <v>962</v>
      </c>
      <c r="H16" s="2">
        <f t="shared" si="5"/>
        <v>5479</v>
      </c>
      <c r="J16" s="9">
        <v>1995</v>
      </c>
      <c r="K16" s="2">
        <f t="shared" si="6"/>
        <v>2719</v>
      </c>
      <c r="L16" s="2">
        <f t="shared" si="6"/>
        <v>1536</v>
      </c>
      <c r="M16" s="2">
        <f t="shared" si="1"/>
        <v>1224</v>
      </c>
      <c r="N16" s="2">
        <f t="shared" si="7"/>
        <v>5479</v>
      </c>
      <c r="P16" s="9">
        <f t="shared" si="2"/>
        <v>1995</v>
      </c>
      <c r="Q16" s="7">
        <f t="shared" si="8"/>
        <v>49.6258441321409</v>
      </c>
      <c r="R16" s="7">
        <f t="shared" si="9"/>
        <v>28.034312830808545</v>
      </c>
      <c r="S16" s="7">
        <f t="shared" si="9"/>
        <v>2.682971345135974</v>
      </c>
      <c r="T16" s="7">
        <f t="shared" si="9"/>
        <v>2.098923161160796</v>
      </c>
      <c r="U16" s="7">
        <f t="shared" si="9"/>
        <v>17.557948530753787</v>
      </c>
      <c r="V16" s="7">
        <f t="shared" si="9"/>
        <v>0</v>
      </c>
      <c r="W16" s="7">
        <f t="shared" si="9"/>
        <v>100</v>
      </c>
      <c r="Z16" s="9">
        <v>1995</v>
      </c>
      <c r="AA16">
        <v>4601009</v>
      </c>
      <c r="AB16">
        <v>169817</v>
      </c>
      <c r="AC16">
        <v>86251</v>
      </c>
      <c r="AD16">
        <v>274642</v>
      </c>
      <c r="AE16">
        <v>299305</v>
      </c>
      <c r="AG16">
        <f t="shared" si="10"/>
        <v>5431024</v>
      </c>
      <c r="AJ16" s="9">
        <v>1995</v>
      </c>
      <c r="AK16" s="1">
        <f t="shared" si="11"/>
        <v>59.09573313158049</v>
      </c>
      <c r="AL16" s="1">
        <f t="shared" si="12"/>
        <v>904.5030827302331</v>
      </c>
      <c r="AM16" s="1">
        <f t="shared" si="12"/>
        <v>170.43280657615563</v>
      </c>
      <c r="AN16" s="1">
        <f t="shared" si="12"/>
        <v>41.87269245053561</v>
      </c>
      <c r="AO16" s="1">
        <f t="shared" si="12"/>
        <v>321.41126944087137</v>
      </c>
      <c r="AP16" s="1"/>
      <c r="AQ16" s="1">
        <f t="shared" si="13"/>
        <v>100.88336932409062</v>
      </c>
      <c r="AR16" s="1">
        <f t="shared" si="14"/>
        <v>185.3989257768124</v>
      </c>
    </row>
    <row r="17" spans="1:44" ht="12.75">
      <c r="A17" s="9">
        <v>1996</v>
      </c>
      <c r="B17">
        <v>2944</v>
      </c>
      <c r="C17">
        <v>1558</v>
      </c>
      <c r="D17">
        <v>164</v>
      </c>
      <c r="E17">
        <v>108</v>
      </c>
      <c r="F17">
        <v>965</v>
      </c>
      <c r="H17" s="2">
        <f t="shared" si="5"/>
        <v>5739</v>
      </c>
      <c r="J17" s="9">
        <v>1996</v>
      </c>
      <c r="K17" s="2">
        <f t="shared" si="6"/>
        <v>2944</v>
      </c>
      <c r="L17" s="2">
        <f t="shared" si="6"/>
        <v>1558</v>
      </c>
      <c r="M17" s="2">
        <f t="shared" si="1"/>
        <v>1237</v>
      </c>
      <c r="N17" s="2">
        <f t="shared" si="7"/>
        <v>5739</v>
      </c>
      <c r="P17" s="9">
        <f t="shared" si="2"/>
        <v>1996</v>
      </c>
      <c r="Q17" s="7">
        <f t="shared" si="8"/>
        <v>51.298135563687055</v>
      </c>
      <c r="R17" s="7">
        <f t="shared" si="9"/>
        <v>27.14758668757623</v>
      </c>
      <c r="S17" s="7">
        <f t="shared" si="9"/>
        <v>2.8576407039553926</v>
      </c>
      <c r="T17" s="7">
        <f t="shared" si="9"/>
        <v>1.8818609513852589</v>
      </c>
      <c r="U17" s="7">
        <f t="shared" si="9"/>
        <v>16.814776093396063</v>
      </c>
      <c r="V17" s="7">
        <f t="shared" si="9"/>
        <v>0</v>
      </c>
      <c r="W17" s="7">
        <f t="shared" si="9"/>
        <v>100</v>
      </c>
      <c r="Z17" s="9">
        <v>1996</v>
      </c>
      <c r="AA17">
        <v>4643284</v>
      </c>
      <c r="AB17">
        <v>175111</v>
      </c>
      <c r="AC17">
        <v>87362</v>
      </c>
      <c r="AD17">
        <v>286793</v>
      </c>
      <c r="AE17">
        <v>317413</v>
      </c>
      <c r="AG17">
        <f t="shared" si="10"/>
        <v>5509963</v>
      </c>
      <c r="AJ17" s="9">
        <v>1996</v>
      </c>
      <c r="AK17" s="1">
        <f t="shared" si="11"/>
        <v>63.40340155803522</v>
      </c>
      <c r="AL17" s="1">
        <f t="shared" si="12"/>
        <v>889.7213767267618</v>
      </c>
      <c r="AM17" s="1">
        <f t="shared" si="12"/>
        <v>187.72464000366293</v>
      </c>
      <c r="AN17" s="1">
        <f t="shared" si="12"/>
        <v>37.65782288968001</v>
      </c>
      <c r="AO17" s="1">
        <f t="shared" si="12"/>
        <v>304.0203142278357</v>
      </c>
      <c r="AP17" s="1"/>
      <c r="AQ17" s="1">
        <f t="shared" si="13"/>
        <v>104.1567792741984</v>
      </c>
      <c r="AR17" s="1">
        <f t="shared" si="14"/>
        <v>178.86888924877957</v>
      </c>
    </row>
    <row r="18" spans="1:44" ht="12.75">
      <c r="A18" s="9">
        <v>1997</v>
      </c>
      <c r="B18">
        <v>3276</v>
      </c>
      <c r="C18">
        <v>1436</v>
      </c>
      <c r="D18">
        <v>179</v>
      </c>
      <c r="E18">
        <v>98</v>
      </c>
      <c r="F18">
        <v>913</v>
      </c>
      <c r="H18" s="2">
        <f t="shared" si="5"/>
        <v>5902</v>
      </c>
      <c r="J18" s="9">
        <v>1997</v>
      </c>
      <c r="K18" s="2">
        <f t="shared" si="6"/>
        <v>3276</v>
      </c>
      <c r="L18" s="2">
        <f t="shared" si="6"/>
        <v>1436</v>
      </c>
      <c r="M18" s="2">
        <f t="shared" si="1"/>
        <v>1190</v>
      </c>
      <c r="N18" s="2">
        <f t="shared" si="7"/>
        <v>5902</v>
      </c>
      <c r="P18" s="9">
        <f t="shared" si="2"/>
        <v>1997</v>
      </c>
      <c r="Q18" s="7">
        <f t="shared" si="8"/>
        <v>55.50660792951542</v>
      </c>
      <c r="R18" s="7">
        <f t="shared" si="9"/>
        <v>24.330735343951204</v>
      </c>
      <c r="S18" s="7">
        <f t="shared" si="9"/>
        <v>3.0328702134869534</v>
      </c>
      <c r="T18" s="7">
        <f t="shared" si="9"/>
        <v>1.6604540833615722</v>
      </c>
      <c r="U18" s="7">
        <f t="shared" si="9"/>
        <v>15.469332429684854</v>
      </c>
      <c r="V18" s="7">
        <f t="shared" si="9"/>
        <v>0</v>
      </c>
      <c r="W18" s="7">
        <f t="shared" si="9"/>
        <v>100</v>
      </c>
      <c r="Z18" s="9">
        <v>1997</v>
      </c>
      <c r="AA18">
        <v>4696215</v>
      </c>
      <c r="AB18">
        <v>180990</v>
      </c>
      <c r="AC18">
        <v>88518</v>
      </c>
      <c r="AD18">
        <v>300511</v>
      </c>
      <c r="AE18">
        <v>337871</v>
      </c>
      <c r="AG18">
        <f t="shared" si="10"/>
        <v>5604105</v>
      </c>
      <c r="AJ18" s="9">
        <v>1997</v>
      </c>
      <c r="AK18" s="1">
        <f t="shared" si="11"/>
        <v>69.75830535867715</v>
      </c>
      <c r="AL18" s="1">
        <f t="shared" si="12"/>
        <v>793.4140007735234</v>
      </c>
      <c r="AM18" s="1">
        <f t="shared" si="12"/>
        <v>202.2187577667819</v>
      </c>
      <c r="AN18" s="1">
        <f t="shared" si="12"/>
        <v>32.61111906053356</v>
      </c>
      <c r="AO18" s="1">
        <f t="shared" si="12"/>
        <v>270.22147506000806</v>
      </c>
      <c r="AP18" s="1"/>
      <c r="AQ18" s="1">
        <f t="shared" si="13"/>
        <v>105.31565700499901</v>
      </c>
      <c r="AR18" s="1">
        <f t="shared" si="14"/>
        <v>163.70890081166596</v>
      </c>
    </row>
    <row r="19" spans="1:44" ht="12.75">
      <c r="A19" s="9">
        <v>1998</v>
      </c>
      <c r="B19">
        <v>3485</v>
      </c>
      <c r="C19">
        <v>1594</v>
      </c>
      <c r="D19">
        <v>179</v>
      </c>
      <c r="E19">
        <v>116</v>
      </c>
      <c r="F19">
        <v>839</v>
      </c>
      <c r="H19" s="2">
        <f t="shared" si="5"/>
        <v>6213</v>
      </c>
      <c r="J19" s="9">
        <v>1998</v>
      </c>
      <c r="K19" s="2">
        <f t="shared" si="6"/>
        <v>3485</v>
      </c>
      <c r="L19" s="2">
        <f t="shared" si="6"/>
        <v>1594</v>
      </c>
      <c r="M19" s="2">
        <f t="shared" si="1"/>
        <v>1134</v>
      </c>
      <c r="N19" s="2">
        <f t="shared" si="7"/>
        <v>6213</v>
      </c>
      <c r="P19" s="9">
        <f t="shared" si="2"/>
        <v>1998</v>
      </c>
      <c r="Q19" s="7">
        <f t="shared" si="8"/>
        <v>56.09206502494769</v>
      </c>
      <c r="R19" s="7">
        <f t="shared" si="9"/>
        <v>25.655882826331883</v>
      </c>
      <c r="S19" s="7">
        <f t="shared" si="9"/>
        <v>2.8810558506357635</v>
      </c>
      <c r="T19" s="7">
        <f t="shared" si="9"/>
        <v>1.867052953484629</v>
      </c>
      <c r="U19" s="7">
        <f t="shared" si="9"/>
        <v>13.503943344600033</v>
      </c>
      <c r="V19" s="7">
        <f t="shared" si="9"/>
        <v>0</v>
      </c>
      <c r="W19" s="7">
        <f t="shared" si="9"/>
        <v>100</v>
      </c>
      <c r="Z19" s="9">
        <v>1998</v>
      </c>
      <c r="AA19">
        <v>4739084</v>
      </c>
      <c r="AB19">
        <v>183958</v>
      </c>
      <c r="AC19">
        <v>90516</v>
      </c>
      <c r="AD19">
        <v>316608</v>
      </c>
      <c r="AE19">
        <v>357666</v>
      </c>
      <c r="AG19">
        <f t="shared" si="10"/>
        <v>5687832</v>
      </c>
      <c r="AJ19" s="9">
        <v>1998</v>
      </c>
      <c r="AK19" s="1">
        <f t="shared" si="11"/>
        <v>73.53741777946962</v>
      </c>
      <c r="AL19" s="1">
        <f t="shared" si="12"/>
        <v>866.5021363572121</v>
      </c>
      <c r="AM19" s="1">
        <f t="shared" si="12"/>
        <v>197.7550930222281</v>
      </c>
      <c r="AN19" s="1">
        <f t="shared" si="12"/>
        <v>36.638366686880936</v>
      </c>
      <c r="AO19" s="1">
        <f t="shared" si="12"/>
        <v>234.5763925002656</v>
      </c>
      <c r="AP19" s="1"/>
      <c r="AQ19" s="1">
        <f t="shared" si="13"/>
        <v>109.23318410248405</v>
      </c>
      <c r="AR19" s="1">
        <f t="shared" si="14"/>
        <v>148.27599733260112</v>
      </c>
    </row>
    <row r="20" spans="1:44" ht="12.75">
      <c r="A20" s="9">
        <v>1999</v>
      </c>
      <c r="B20">
        <v>3368</v>
      </c>
      <c r="C20">
        <v>1391</v>
      </c>
      <c r="D20">
        <v>215</v>
      </c>
      <c r="E20">
        <v>108</v>
      </c>
      <c r="F20">
        <v>782</v>
      </c>
      <c r="H20" s="2">
        <f t="shared" si="5"/>
        <v>5864</v>
      </c>
      <c r="J20" s="9">
        <v>1999</v>
      </c>
      <c r="K20" s="2">
        <f t="shared" si="6"/>
        <v>3368</v>
      </c>
      <c r="L20" s="2">
        <f t="shared" si="6"/>
        <v>1391</v>
      </c>
      <c r="M20" s="2">
        <f t="shared" si="1"/>
        <v>1105</v>
      </c>
      <c r="N20" s="2">
        <f t="shared" si="7"/>
        <v>5864</v>
      </c>
      <c r="P20" s="9">
        <f t="shared" si="2"/>
        <v>1999</v>
      </c>
      <c r="Q20" s="7">
        <f t="shared" si="8"/>
        <v>57.43519781718963</v>
      </c>
      <c r="R20" s="7">
        <f aca="true" t="shared" si="15" ref="R20:W21">(C20/$H20)*100</f>
        <v>23.72100954979536</v>
      </c>
      <c r="S20" s="7">
        <f t="shared" si="15"/>
        <v>3.6664392905866303</v>
      </c>
      <c r="T20" s="7">
        <f t="shared" si="15"/>
        <v>1.8417462482946794</v>
      </c>
      <c r="U20" s="7">
        <f t="shared" si="15"/>
        <v>13.335607094133698</v>
      </c>
      <c r="V20" s="7">
        <f t="shared" si="15"/>
        <v>0</v>
      </c>
      <c r="W20" s="7">
        <f t="shared" si="15"/>
        <v>100</v>
      </c>
      <c r="Z20" s="9">
        <v>1999</v>
      </c>
      <c r="AA20">
        <v>4769059</v>
      </c>
      <c r="AB20">
        <v>188588</v>
      </c>
      <c r="AC20">
        <v>92096</v>
      </c>
      <c r="AD20">
        <v>329954</v>
      </c>
      <c r="AE20">
        <v>376664</v>
      </c>
      <c r="AG20">
        <f t="shared" si="10"/>
        <v>5756361</v>
      </c>
      <c r="AJ20" s="9">
        <v>1999</v>
      </c>
      <c r="AK20" s="1">
        <f t="shared" si="11"/>
        <v>70.62189836611374</v>
      </c>
      <c r="AL20" s="1">
        <f>(C20/AB20)*100000</f>
        <v>737.5866969266337</v>
      </c>
      <c r="AM20" s="1">
        <f>(D20/AC20)*100000</f>
        <v>233.45205003474635</v>
      </c>
      <c r="AN20" s="1">
        <f>(E20/AD20)*100000</f>
        <v>32.73183534674531</v>
      </c>
      <c r="AO20" s="1">
        <f>(F20/AE20)*100000</f>
        <v>207.61208928912774</v>
      </c>
      <c r="AP20" s="1"/>
      <c r="AQ20" s="1">
        <f t="shared" si="13"/>
        <v>101.86991399601241</v>
      </c>
      <c r="AR20" s="1">
        <f t="shared" si="14"/>
        <v>138.34739343494667</v>
      </c>
    </row>
    <row r="21" spans="1:23" s="4" customFormat="1" ht="12.75">
      <c r="A21" s="13" t="s">
        <v>87</v>
      </c>
      <c r="B21" s="21">
        <f aca="true" t="shared" si="16" ref="B21:G21">SUM(B4:B20)</f>
        <v>38908</v>
      </c>
      <c r="C21" s="21">
        <f t="shared" si="16"/>
        <v>16704</v>
      </c>
      <c r="D21" s="21">
        <f t="shared" si="16"/>
        <v>2118</v>
      </c>
      <c r="E21" s="21">
        <f t="shared" si="16"/>
        <v>1058</v>
      </c>
      <c r="F21" s="21">
        <f t="shared" si="16"/>
        <v>10481</v>
      </c>
      <c r="G21" s="21">
        <f t="shared" si="16"/>
        <v>0</v>
      </c>
      <c r="H21" s="21">
        <f t="shared" si="5"/>
        <v>69269</v>
      </c>
      <c r="J21" s="13" t="s">
        <v>87</v>
      </c>
      <c r="K21" s="21">
        <f t="shared" si="6"/>
        <v>38908</v>
      </c>
      <c r="L21" s="21">
        <f t="shared" si="6"/>
        <v>16704</v>
      </c>
      <c r="M21" s="21">
        <f t="shared" si="1"/>
        <v>13657</v>
      </c>
      <c r="N21" s="21">
        <f t="shared" si="7"/>
        <v>69269</v>
      </c>
      <c r="P21" s="13" t="str">
        <f t="shared" si="2"/>
        <v>Total</v>
      </c>
      <c r="Q21" s="22">
        <f t="shared" si="8"/>
        <v>56.16942643895537</v>
      </c>
      <c r="R21" s="22">
        <f t="shared" si="15"/>
        <v>24.11468333598002</v>
      </c>
      <c r="S21" s="22">
        <f t="shared" si="15"/>
        <v>3.057644833908386</v>
      </c>
      <c r="T21" s="22">
        <f t="shared" si="15"/>
        <v>1.5273787697238301</v>
      </c>
      <c r="U21" s="22">
        <f t="shared" si="15"/>
        <v>15.130866621432387</v>
      </c>
      <c r="V21" s="22">
        <f t="shared" si="15"/>
        <v>0</v>
      </c>
      <c r="W21" s="22">
        <f t="shared" si="15"/>
        <v>100</v>
      </c>
    </row>
    <row r="23" spans="1:44" ht="12.75">
      <c r="A23" s="30" t="str">
        <f>CONCATENATE("New Admissions, All Races: ",$A$1)</f>
        <v>New Admissions, All Races: WASHINGTON</v>
      </c>
      <c r="B23" s="30"/>
      <c r="C23" s="30"/>
      <c r="D23" s="30"/>
      <c r="E23" s="30"/>
      <c r="F23" s="30"/>
      <c r="G23" s="30"/>
      <c r="H23" s="30"/>
      <c r="J23" s="30" t="str">
        <f>CONCATENATE("New Admissions, BW + Balance: ",$A$1)</f>
        <v>New Admissions, BW + Balance: WASHINGTON</v>
      </c>
      <c r="K23" s="30"/>
      <c r="L23" s="30"/>
      <c r="M23" s="30"/>
      <c r="N23" s="30"/>
      <c r="P23" s="30" t="str">
        <f>CONCATENATE("Percent of Total, New Admissions by Race: ",$A$1)</f>
        <v>Percent of Total, New Admissions by Race: WASHINGTON</v>
      </c>
      <c r="Q23" s="30"/>
      <c r="R23" s="30"/>
      <c r="S23" s="30"/>
      <c r="T23" s="30"/>
      <c r="U23" s="30"/>
      <c r="V23" s="30"/>
      <c r="W23" s="30"/>
      <c r="Z23" s="30" t="str">
        <f>CONCATENATE("Total Population, By Race: ",$A$1)</f>
        <v>Total Population, By Race: WASHINGTON</v>
      </c>
      <c r="AA23" s="30"/>
      <c r="AB23" s="30"/>
      <c r="AC23" s="30"/>
      <c r="AD23" s="30"/>
      <c r="AE23" s="30"/>
      <c r="AF23" s="30"/>
      <c r="AG23" s="30"/>
      <c r="AJ23" s="30" t="str">
        <f>CONCATENATE("New Admissions, per 100,000 By Race: ",$A$1)</f>
        <v>New Admissions, per 100,000 By Race: WASHINGTON</v>
      </c>
      <c r="AK23" s="30"/>
      <c r="AL23" s="30"/>
      <c r="AM23" s="30"/>
      <c r="AN23" s="30"/>
      <c r="AO23" s="30"/>
      <c r="AP23" s="30"/>
      <c r="AQ23" s="30"/>
      <c r="AR23" s="30"/>
    </row>
    <row r="24" spans="1:44" s="4" customFormat="1" ht="12.75">
      <c r="A24" s="20" t="s">
        <v>99</v>
      </c>
      <c r="B24" s="19" t="s">
        <v>85</v>
      </c>
      <c r="C24" s="19" t="s">
        <v>86</v>
      </c>
      <c r="D24" s="19" t="s">
        <v>102</v>
      </c>
      <c r="E24" s="19" t="s">
        <v>103</v>
      </c>
      <c r="F24" s="19" t="s">
        <v>100</v>
      </c>
      <c r="G24" s="19" t="s">
        <v>101</v>
      </c>
      <c r="H24" s="19" t="s">
        <v>87</v>
      </c>
      <c r="J24" s="20" t="s">
        <v>99</v>
      </c>
      <c r="K24" s="19" t="s">
        <v>85</v>
      </c>
      <c r="L24" s="19" t="s">
        <v>86</v>
      </c>
      <c r="M24" s="19" t="s">
        <v>104</v>
      </c>
      <c r="N24" s="19" t="s">
        <v>87</v>
      </c>
      <c r="P24" s="20" t="str">
        <f>A24</f>
        <v>Year</v>
      </c>
      <c r="Q24" s="19" t="str">
        <f aca="true" t="shared" si="17" ref="Q24:W24">B24</f>
        <v>White, NH</v>
      </c>
      <c r="R24" s="19" t="str">
        <f t="shared" si="17"/>
        <v>Black, NH</v>
      </c>
      <c r="S24" s="19" t="str">
        <f t="shared" si="17"/>
        <v>Amerind, NH</v>
      </c>
      <c r="T24" s="19" t="str">
        <f t="shared" si="17"/>
        <v>Asian/PI, NH</v>
      </c>
      <c r="U24" s="19" t="str">
        <f t="shared" si="17"/>
        <v>Hisp, All</v>
      </c>
      <c r="V24" s="19" t="str">
        <f t="shared" si="17"/>
        <v>Race/Hisp NK</v>
      </c>
      <c r="W24" s="19" t="str">
        <f t="shared" si="17"/>
        <v>Total</v>
      </c>
      <c r="Z24" s="20" t="s">
        <v>99</v>
      </c>
      <c r="AA24" s="19" t="s">
        <v>85</v>
      </c>
      <c r="AB24" s="19" t="s">
        <v>86</v>
      </c>
      <c r="AC24" s="19" t="s">
        <v>102</v>
      </c>
      <c r="AD24" s="19" t="s">
        <v>103</v>
      </c>
      <c r="AE24" s="19" t="s">
        <v>100</v>
      </c>
      <c r="AF24" s="19" t="s">
        <v>101</v>
      </c>
      <c r="AG24" s="19" t="s">
        <v>87</v>
      </c>
      <c r="AJ24" s="20" t="s">
        <v>99</v>
      </c>
      <c r="AK24" s="19" t="s">
        <v>85</v>
      </c>
      <c r="AL24" s="19" t="s">
        <v>86</v>
      </c>
      <c r="AM24" s="19" t="s">
        <v>102</v>
      </c>
      <c r="AN24" s="19" t="s">
        <v>103</v>
      </c>
      <c r="AO24" s="19" t="s">
        <v>100</v>
      </c>
      <c r="AP24" s="19" t="s">
        <v>101</v>
      </c>
      <c r="AQ24" s="19" t="s">
        <v>87</v>
      </c>
      <c r="AR24" s="19" t="s">
        <v>104</v>
      </c>
    </row>
    <row r="25" spans="1:44" ht="12.75">
      <c r="A25" s="9">
        <v>1983</v>
      </c>
      <c r="B25">
        <v>1369</v>
      </c>
      <c r="C25">
        <v>354</v>
      </c>
      <c r="D25">
        <v>54</v>
      </c>
      <c r="E25">
        <v>10</v>
      </c>
      <c r="F25">
        <v>130</v>
      </c>
      <c r="G25">
        <v>61</v>
      </c>
      <c r="H25" s="2">
        <f>SUM(B25:G25)</f>
        <v>1978</v>
      </c>
      <c r="J25" s="9">
        <v>1983</v>
      </c>
      <c r="K25" s="2">
        <f>B25</f>
        <v>1369</v>
      </c>
      <c r="L25" s="2">
        <f>C25</f>
        <v>354</v>
      </c>
      <c r="M25" s="2">
        <f aca="true" t="shared" si="18" ref="M25:M42">N25-K25-L25</f>
        <v>255</v>
      </c>
      <c r="N25" s="2">
        <f>H25</f>
        <v>1978</v>
      </c>
      <c r="P25" s="9">
        <f aca="true" t="shared" si="19" ref="P25:P42">A25</f>
        <v>1983</v>
      </c>
      <c r="Q25" s="2">
        <f aca="true" t="shared" si="20" ref="Q25:W28">(B25/$H25)*100</f>
        <v>69.211324570273</v>
      </c>
      <c r="R25" s="2">
        <f t="shared" si="20"/>
        <v>17.89686552072801</v>
      </c>
      <c r="S25" s="1">
        <f t="shared" si="20"/>
        <v>2.730030333670374</v>
      </c>
      <c r="T25" s="1">
        <f t="shared" si="20"/>
        <v>0.5055611729019212</v>
      </c>
      <c r="U25" s="1">
        <f t="shared" si="20"/>
        <v>6.572295247724974</v>
      </c>
      <c r="V25" s="1">
        <f t="shared" si="20"/>
        <v>3.083923154701719</v>
      </c>
      <c r="W25" s="2">
        <f t="shared" si="20"/>
        <v>100</v>
      </c>
      <c r="Z25" s="9">
        <v>1983</v>
      </c>
      <c r="AA25" s="2">
        <f>AA4</f>
        <v>3845079</v>
      </c>
      <c r="AB25" s="2">
        <f>AB4</f>
        <v>115805</v>
      </c>
      <c r="AC25" s="1">
        <f>AC4</f>
        <v>61697</v>
      </c>
      <c r="AD25" s="1">
        <f>AD4</f>
        <v>135091</v>
      </c>
      <c r="AE25" s="1">
        <f>AE4</f>
        <v>142602</v>
      </c>
      <c r="AF25" s="1"/>
      <c r="AG25" s="2">
        <f aca="true" t="shared" si="21" ref="AG25:AG41">AG4</f>
        <v>4300274</v>
      </c>
      <c r="AJ25" s="9">
        <v>1983</v>
      </c>
      <c r="AK25" s="1">
        <f aca="true" t="shared" si="22" ref="AK25:AO28">(B25/AA25)*100000</f>
        <v>35.603949879833415</v>
      </c>
      <c r="AL25" s="1">
        <f t="shared" si="22"/>
        <v>305.6862829756919</v>
      </c>
      <c r="AM25" s="1">
        <f t="shared" si="22"/>
        <v>87.52451496831289</v>
      </c>
      <c r="AN25" s="1">
        <f t="shared" si="22"/>
        <v>7.402417629597827</v>
      </c>
      <c r="AO25" s="1">
        <f t="shared" si="22"/>
        <v>91.16281679078836</v>
      </c>
      <c r="AP25" s="1"/>
      <c r="AQ25" s="1">
        <f>(H25/AG25)*100000</f>
        <v>45.99706902397382</v>
      </c>
      <c r="AR25" s="1">
        <f>(SUM(D25:F25)/SUM(AC25:AE25))*100000</f>
        <v>57.16137776599193</v>
      </c>
    </row>
    <row r="26" spans="1:44" ht="12.75">
      <c r="A26" s="9">
        <v>1984</v>
      </c>
      <c r="G26" s="2"/>
      <c r="H26" s="2"/>
      <c r="J26" s="9">
        <v>1984</v>
      </c>
      <c r="K26" s="2"/>
      <c r="L26" s="2"/>
      <c r="M26" s="2"/>
      <c r="N26" s="2"/>
      <c r="P26" s="9">
        <f t="shared" si="19"/>
        <v>1984</v>
      </c>
      <c r="Q26" s="2"/>
      <c r="R26" s="2"/>
      <c r="S26" s="1"/>
      <c r="T26" s="1"/>
      <c r="U26" s="1"/>
      <c r="V26" s="1"/>
      <c r="W26" s="2"/>
      <c r="Z26" s="9">
        <v>1984</v>
      </c>
      <c r="AA26" s="2">
        <f aca="true" t="shared" si="23" ref="AA26:AE41">AA5</f>
        <v>3868523</v>
      </c>
      <c r="AB26" s="2">
        <f t="shared" si="23"/>
        <v>118878</v>
      </c>
      <c r="AC26" s="1">
        <f t="shared" si="23"/>
        <v>62952</v>
      </c>
      <c r="AD26" s="1">
        <f t="shared" si="23"/>
        <v>142799</v>
      </c>
      <c r="AE26" s="1">
        <f t="shared" si="23"/>
        <v>150503</v>
      </c>
      <c r="AF26" s="1"/>
      <c r="AG26" s="2">
        <f t="shared" si="21"/>
        <v>4343655</v>
      </c>
      <c r="AJ26" s="9">
        <v>1984</v>
      </c>
      <c r="AK26" s="1"/>
      <c r="AL26" s="1"/>
      <c r="AM26" s="1"/>
      <c r="AN26" s="1"/>
      <c r="AO26" s="1"/>
      <c r="AP26" s="1"/>
      <c r="AQ26" s="1"/>
      <c r="AR26" s="1"/>
    </row>
    <row r="27" spans="1:44" ht="12.75">
      <c r="A27" s="9">
        <v>1985</v>
      </c>
      <c r="B27">
        <v>1005</v>
      </c>
      <c r="C27">
        <v>175</v>
      </c>
      <c r="D27">
        <v>38</v>
      </c>
      <c r="E27">
        <v>13</v>
      </c>
      <c r="F27">
        <v>113</v>
      </c>
      <c r="G27">
        <v>10</v>
      </c>
      <c r="H27" s="2">
        <f aca="true" t="shared" si="24" ref="H27:H42">SUM(B27:G27)</f>
        <v>1354</v>
      </c>
      <c r="J27" s="9">
        <v>1985</v>
      </c>
      <c r="K27" s="2">
        <f aca="true" t="shared" si="25" ref="K27:L41">B27</f>
        <v>1005</v>
      </c>
      <c r="L27" s="2">
        <f t="shared" si="25"/>
        <v>175</v>
      </c>
      <c r="M27" s="2">
        <f t="shared" si="18"/>
        <v>174</v>
      </c>
      <c r="N27" s="2">
        <f aca="true" t="shared" si="26" ref="N27:N41">H27</f>
        <v>1354</v>
      </c>
      <c r="P27" s="9">
        <f t="shared" si="19"/>
        <v>1985</v>
      </c>
      <c r="Q27" s="2">
        <f t="shared" si="20"/>
        <v>74.2245199409158</v>
      </c>
      <c r="R27" s="2">
        <f t="shared" si="20"/>
        <v>12.924667651403249</v>
      </c>
      <c r="S27" s="1">
        <f t="shared" si="20"/>
        <v>2.806499261447563</v>
      </c>
      <c r="T27" s="1">
        <f t="shared" si="20"/>
        <v>0.9601181683899557</v>
      </c>
      <c r="U27" s="1">
        <f t="shared" si="20"/>
        <v>8.345642540620384</v>
      </c>
      <c r="V27" s="1">
        <f t="shared" si="20"/>
        <v>0.7385524372230428</v>
      </c>
      <c r="W27" s="2">
        <f t="shared" si="20"/>
        <v>100</v>
      </c>
      <c r="Z27" s="9">
        <v>1985</v>
      </c>
      <c r="AA27" s="2">
        <f t="shared" si="23"/>
        <v>3902770</v>
      </c>
      <c r="AB27" s="2">
        <f t="shared" si="23"/>
        <v>122615</v>
      </c>
      <c r="AC27" s="1">
        <f t="shared" si="23"/>
        <v>64469</v>
      </c>
      <c r="AD27" s="1">
        <f t="shared" si="23"/>
        <v>151338</v>
      </c>
      <c r="AE27" s="1">
        <f t="shared" si="23"/>
        <v>158910</v>
      </c>
      <c r="AF27" s="1"/>
      <c r="AG27" s="2">
        <f t="shared" si="21"/>
        <v>4400102</v>
      </c>
      <c r="AJ27" s="9">
        <v>1985</v>
      </c>
      <c r="AK27" s="1">
        <f t="shared" si="22"/>
        <v>25.75094099831658</v>
      </c>
      <c r="AL27" s="1">
        <f t="shared" si="22"/>
        <v>142.7231578518126</v>
      </c>
      <c r="AM27" s="1">
        <f t="shared" si="22"/>
        <v>58.943057903798724</v>
      </c>
      <c r="AN27" s="1">
        <f t="shared" si="22"/>
        <v>8.590043478835454</v>
      </c>
      <c r="AO27" s="1">
        <f t="shared" si="22"/>
        <v>71.10943301239695</v>
      </c>
      <c r="AP27" s="1"/>
      <c r="AQ27" s="1">
        <f>(H27/AG27)*100000</f>
        <v>30.772013921495454</v>
      </c>
      <c r="AR27" s="1">
        <f>(SUM(D27:F27)/SUM(AC27:AE27))*100000</f>
        <v>43.76636234811871</v>
      </c>
    </row>
    <row r="28" spans="1:44" ht="12.75">
      <c r="A28" s="9">
        <v>1986</v>
      </c>
      <c r="B28">
        <v>975</v>
      </c>
      <c r="C28">
        <v>251</v>
      </c>
      <c r="D28">
        <v>37</v>
      </c>
      <c r="E28">
        <v>6</v>
      </c>
      <c r="F28">
        <v>111</v>
      </c>
      <c r="G28">
        <v>11</v>
      </c>
      <c r="H28" s="2">
        <f t="shared" si="24"/>
        <v>1391</v>
      </c>
      <c r="J28" s="9">
        <v>1986</v>
      </c>
      <c r="K28" s="2">
        <f t="shared" si="25"/>
        <v>975</v>
      </c>
      <c r="L28" s="2">
        <f t="shared" si="25"/>
        <v>251</v>
      </c>
      <c r="M28" s="2">
        <f t="shared" si="18"/>
        <v>165</v>
      </c>
      <c r="N28" s="2">
        <f t="shared" si="26"/>
        <v>1391</v>
      </c>
      <c r="P28" s="9">
        <f t="shared" si="19"/>
        <v>1986</v>
      </c>
      <c r="Q28" s="2">
        <f t="shared" si="20"/>
        <v>70.09345794392523</v>
      </c>
      <c r="R28" s="2">
        <f t="shared" si="20"/>
        <v>18.044572250179726</v>
      </c>
      <c r="S28" s="1">
        <f t="shared" si="20"/>
        <v>2.659956865564342</v>
      </c>
      <c r="T28" s="1">
        <f t="shared" si="20"/>
        <v>0.4313443565780014</v>
      </c>
      <c r="U28" s="1">
        <f t="shared" si="20"/>
        <v>7.979870596693027</v>
      </c>
      <c r="V28" s="1">
        <f t="shared" si="20"/>
        <v>0.7907979870596693</v>
      </c>
      <c r="W28" s="2">
        <f t="shared" si="20"/>
        <v>100</v>
      </c>
      <c r="Z28" s="9">
        <v>1986</v>
      </c>
      <c r="AA28" s="2">
        <f t="shared" si="23"/>
        <v>3933381</v>
      </c>
      <c r="AB28" s="2">
        <f t="shared" si="23"/>
        <v>125969</v>
      </c>
      <c r="AC28" s="1">
        <f t="shared" si="23"/>
        <v>66003</v>
      </c>
      <c r="AD28" s="1">
        <f t="shared" si="23"/>
        <v>159988</v>
      </c>
      <c r="AE28" s="1">
        <f t="shared" si="23"/>
        <v>167386</v>
      </c>
      <c r="AF28" s="1"/>
      <c r="AG28" s="2">
        <f t="shared" si="21"/>
        <v>4452727</v>
      </c>
      <c r="AJ28" s="9">
        <v>1986</v>
      </c>
      <c r="AK28" s="1">
        <f t="shared" si="22"/>
        <v>24.78783519826836</v>
      </c>
      <c r="AL28" s="1">
        <f t="shared" si="22"/>
        <v>199.25537235351555</v>
      </c>
      <c r="AM28" s="1">
        <f t="shared" si="22"/>
        <v>56.058057967062105</v>
      </c>
      <c r="AN28" s="1">
        <f t="shared" si="22"/>
        <v>3.7502812710953317</v>
      </c>
      <c r="AO28" s="1">
        <f t="shared" si="22"/>
        <v>66.31378968372505</v>
      </c>
      <c r="AP28" s="1"/>
      <c r="AQ28" s="1">
        <f>(H28/AG28)*100000</f>
        <v>31.23928325271233</v>
      </c>
      <c r="AR28" s="1">
        <f>(SUM(D28:F28)/SUM(AC28:AE28))*100000</f>
        <v>39.14819625956779</v>
      </c>
    </row>
    <row r="29" spans="1:44" ht="12.75">
      <c r="A29" s="9">
        <v>1987</v>
      </c>
      <c r="B29">
        <v>1154</v>
      </c>
      <c r="C29">
        <v>297</v>
      </c>
      <c r="D29">
        <v>55</v>
      </c>
      <c r="E29">
        <v>20</v>
      </c>
      <c r="F29">
        <v>193</v>
      </c>
      <c r="G29">
        <v>13</v>
      </c>
      <c r="H29" s="2">
        <f t="shared" si="24"/>
        <v>1732</v>
      </c>
      <c r="J29" s="9">
        <v>1987</v>
      </c>
      <c r="K29" s="2">
        <f t="shared" si="25"/>
        <v>1154</v>
      </c>
      <c r="L29" s="2">
        <f t="shared" si="25"/>
        <v>297</v>
      </c>
      <c r="M29" s="2">
        <f t="shared" si="18"/>
        <v>281</v>
      </c>
      <c r="N29" s="2">
        <f t="shared" si="26"/>
        <v>1732</v>
      </c>
      <c r="P29" s="9">
        <f t="shared" si="19"/>
        <v>1987</v>
      </c>
      <c r="Q29" s="2">
        <f aca="true" t="shared" si="27" ref="Q29:Q42">(B29/$H29)*100</f>
        <v>66.62817551963049</v>
      </c>
      <c r="R29" s="2">
        <f aca="true" t="shared" si="28" ref="R29:W40">(C29/$H29)*100</f>
        <v>17.147806004618936</v>
      </c>
      <c r="S29" s="1">
        <f t="shared" si="28"/>
        <v>3.1755196304849886</v>
      </c>
      <c r="T29" s="1">
        <f t="shared" si="28"/>
        <v>1.1547344110854503</v>
      </c>
      <c r="U29" s="1">
        <f t="shared" si="28"/>
        <v>11.143187066974596</v>
      </c>
      <c r="V29" s="1">
        <f t="shared" si="28"/>
        <v>0.7505773672055427</v>
      </c>
      <c r="W29" s="2">
        <f t="shared" si="28"/>
        <v>100</v>
      </c>
      <c r="Z29" s="9">
        <v>1987</v>
      </c>
      <c r="AA29" s="2">
        <f t="shared" si="23"/>
        <v>3986064</v>
      </c>
      <c r="AB29" s="2">
        <f t="shared" si="23"/>
        <v>130369</v>
      </c>
      <c r="AC29" s="1">
        <f t="shared" si="23"/>
        <v>68196</v>
      </c>
      <c r="AD29" s="1">
        <f t="shared" si="23"/>
        <v>169567</v>
      </c>
      <c r="AE29" s="1">
        <f t="shared" si="23"/>
        <v>177697</v>
      </c>
      <c r="AF29" s="1"/>
      <c r="AG29" s="2">
        <f t="shared" si="21"/>
        <v>4531893</v>
      </c>
      <c r="AJ29" s="9">
        <v>1987</v>
      </c>
      <c r="AK29" s="1">
        <f aca="true" t="shared" si="29" ref="AK29:AK41">(B29/AA29)*100000</f>
        <v>28.95086481300852</v>
      </c>
      <c r="AL29" s="1">
        <f aca="true" t="shared" si="30" ref="AL29:AL40">(C29/AB29)*100000</f>
        <v>227.8148946451994</v>
      </c>
      <c r="AM29" s="1">
        <f aca="true" t="shared" si="31" ref="AM29:AM40">(D29/AC29)*100000</f>
        <v>80.64989148923691</v>
      </c>
      <c r="AN29" s="1">
        <f aca="true" t="shared" si="32" ref="AN29:AN40">(E29/AD29)*100000</f>
        <v>11.794747798805192</v>
      </c>
      <c r="AO29" s="1">
        <f aca="true" t="shared" si="33" ref="AO29:AO40">(F29/AE29)*100000</f>
        <v>108.61185050957528</v>
      </c>
      <c r="AP29" s="1"/>
      <c r="AQ29" s="1">
        <f aca="true" t="shared" si="34" ref="AQ29:AQ41">(H29/AG29)*100000</f>
        <v>38.21802500632738</v>
      </c>
      <c r="AR29" s="1">
        <f aca="true" t="shared" si="35" ref="AR29:AR41">(SUM(D29:F29)/SUM(AC29:AE29))*100000</f>
        <v>64.5068117267607</v>
      </c>
    </row>
    <row r="30" spans="1:44" ht="12.75">
      <c r="A30" s="9">
        <v>1988</v>
      </c>
      <c r="B30">
        <v>1458</v>
      </c>
      <c r="C30">
        <v>425</v>
      </c>
      <c r="D30">
        <v>60</v>
      </c>
      <c r="E30">
        <v>25</v>
      </c>
      <c r="F30">
        <v>305</v>
      </c>
      <c r="G30">
        <v>20</v>
      </c>
      <c r="H30" s="2">
        <f t="shared" si="24"/>
        <v>2293</v>
      </c>
      <c r="J30" s="9">
        <v>1988</v>
      </c>
      <c r="K30" s="2">
        <f t="shared" si="25"/>
        <v>1458</v>
      </c>
      <c r="L30" s="2">
        <f t="shared" si="25"/>
        <v>425</v>
      </c>
      <c r="M30" s="2">
        <f t="shared" si="18"/>
        <v>410</v>
      </c>
      <c r="N30" s="2">
        <f t="shared" si="26"/>
        <v>2293</v>
      </c>
      <c r="P30" s="9">
        <f t="shared" si="19"/>
        <v>1988</v>
      </c>
      <c r="Q30" s="2">
        <f t="shared" si="27"/>
        <v>63.58482337549063</v>
      </c>
      <c r="R30" s="2">
        <f t="shared" si="28"/>
        <v>18.53467073702573</v>
      </c>
      <c r="S30" s="1">
        <f t="shared" si="28"/>
        <v>2.6166593981683386</v>
      </c>
      <c r="T30" s="1">
        <f t="shared" si="28"/>
        <v>1.0902747492368077</v>
      </c>
      <c r="U30" s="1">
        <f t="shared" si="28"/>
        <v>13.301351940689054</v>
      </c>
      <c r="V30" s="1">
        <f t="shared" si="28"/>
        <v>0.872219799389446</v>
      </c>
      <c r="W30" s="2">
        <f t="shared" si="28"/>
        <v>100</v>
      </c>
      <c r="Z30" s="9">
        <v>1988</v>
      </c>
      <c r="AA30" s="2">
        <f t="shared" si="23"/>
        <v>4062086</v>
      </c>
      <c r="AB30" s="2">
        <f t="shared" si="23"/>
        <v>135904</v>
      </c>
      <c r="AC30" s="1">
        <f t="shared" si="23"/>
        <v>70973</v>
      </c>
      <c r="AD30" s="1">
        <f t="shared" si="23"/>
        <v>180918</v>
      </c>
      <c r="AE30" s="1">
        <f t="shared" si="23"/>
        <v>190014</v>
      </c>
      <c r="AF30" s="1"/>
      <c r="AG30" s="2">
        <f t="shared" si="21"/>
        <v>4639895</v>
      </c>
      <c r="AJ30" s="9">
        <v>1988</v>
      </c>
      <c r="AK30" s="1">
        <f t="shared" si="29"/>
        <v>35.892888530671186</v>
      </c>
      <c r="AL30" s="1">
        <f t="shared" si="30"/>
        <v>312.7207440546268</v>
      </c>
      <c r="AM30" s="1">
        <f t="shared" si="31"/>
        <v>84.53919095994252</v>
      </c>
      <c r="AN30" s="1">
        <f t="shared" si="32"/>
        <v>13.818414972528991</v>
      </c>
      <c r="AO30" s="1">
        <f t="shared" si="33"/>
        <v>160.51448840611744</v>
      </c>
      <c r="AP30" s="1"/>
      <c r="AQ30" s="1">
        <f t="shared" si="34"/>
        <v>49.41922177118232</v>
      </c>
      <c r="AR30" s="1">
        <f t="shared" si="35"/>
        <v>88.25426279403943</v>
      </c>
    </row>
    <row r="31" spans="1:44" ht="12.75">
      <c r="A31" s="9">
        <v>1989</v>
      </c>
      <c r="B31">
        <v>1706</v>
      </c>
      <c r="C31">
        <v>559</v>
      </c>
      <c r="D31">
        <v>85</v>
      </c>
      <c r="E31">
        <v>24</v>
      </c>
      <c r="F31">
        <v>486</v>
      </c>
      <c r="G31">
        <v>43</v>
      </c>
      <c r="H31" s="2">
        <f t="shared" si="24"/>
        <v>2903</v>
      </c>
      <c r="J31" s="9">
        <v>1989</v>
      </c>
      <c r="K31" s="2">
        <f t="shared" si="25"/>
        <v>1706</v>
      </c>
      <c r="L31" s="2">
        <f t="shared" si="25"/>
        <v>559</v>
      </c>
      <c r="M31" s="2">
        <f t="shared" si="18"/>
        <v>638</v>
      </c>
      <c r="N31" s="2">
        <f t="shared" si="26"/>
        <v>2903</v>
      </c>
      <c r="P31" s="9">
        <f t="shared" si="19"/>
        <v>1989</v>
      </c>
      <c r="Q31" s="2">
        <f t="shared" si="27"/>
        <v>58.766792972786774</v>
      </c>
      <c r="R31" s="2">
        <f t="shared" si="28"/>
        <v>19.255942128832242</v>
      </c>
      <c r="S31" s="1">
        <f t="shared" si="28"/>
        <v>2.9280055115397863</v>
      </c>
      <c r="T31" s="1">
        <f t="shared" si="28"/>
        <v>0.826730967964175</v>
      </c>
      <c r="U31" s="1">
        <f t="shared" si="28"/>
        <v>16.741302101274545</v>
      </c>
      <c r="V31" s="1">
        <f t="shared" si="28"/>
        <v>1.4812263176024802</v>
      </c>
      <c r="W31" s="2">
        <f t="shared" si="28"/>
        <v>100</v>
      </c>
      <c r="Z31" s="9">
        <v>1989</v>
      </c>
      <c r="AA31" s="2">
        <f t="shared" si="23"/>
        <v>4136203</v>
      </c>
      <c r="AB31" s="2">
        <f t="shared" si="23"/>
        <v>141074</v>
      </c>
      <c r="AC31" s="1">
        <f t="shared" si="23"/>
        <v>73672</v>
      </c>
      <c r="AD31" s="1">
        <f t="shared" si="23"/>
        <v>192837</v>
      </c>
      <c r="AE31" s="1">
        <f t="shared" si="23"/>
        <v>202540</v>
      </c>
      <c r="AF31" s="1"/>
      <c r="AG31" s="2">
        <f t="shared" si="21"/>
        <v>4746326</v>
      </c>
      <c r="AJ31" s="9">
        <v>1989</v>
      </c>
      <c r="AK31" s="1">
        <f t="shared" si="29"/>
        <v>41.245557821992776</v>
      </c>
      <c r="AL31" s="1">
        <f t="shared" si="30"/>
        <v>396.24594184612334</v>
      </c>
      <c r="AM31" s="1">
        <f t="shared" si="31"/>
        <v>115.37626235204692</v>
      </c>
      <c r="AN31" s="1">
        <f t="shared" si="32"/>
        <v>12.445744333297034</v>
      </c>
      <c r="AO31" s="1">
        <f t="shared" si="33"/>
        <v>239.95260195516934</v>
      </c>
      <c r="AP31" s="1"/>
      <c r="AQ31" s="1">
        <f t="shared" si="34"/>
        <v>61.16309752006078</v>
      </c>
      <c r="AR31" s="1">
        <f t="shared" si="35"/>
        <v>126.85241840404734</v>
      </c>
    </row>
    <row r="32" spans="1:44" ht="12.75">
      <c r="A32" s="9">
        <v>1990</v>
      </c>
      <c r="B32">
        <v>1894</v>
      </c>
      <c r="C32">
        <v>639</v>
      </c>
      <c r="D32">
        <v>88</v>
      </c>
      <c r="E32">
        <v>26</v>
      </c>
      <c r="F32">
        <v>724</v>
      </c>
      <c r="G32">
        <v>21</v>
      </c>
      <c r="H32" s="2">
        <f t="shared" si="24"/>
        <v>3392</v>
      </c>
      <c r="J32" s="9">
        <v>1990</v>
      </c>
      <c r="K32" s="2">
        <f t="shared" si="25"/>
        <v>1894</v>
      </c>
      <c r="L32" s="2">
        <f t="shared" si="25"/>
        <v>639</v>
      </c>
      <c r="M32" s="2">
        <f t="shared" si="18"/>
        <v>859</v>
      </c>
      <c r="N32" s="2">
        <f t="shared" si="26"/>
        <v>3392</v>
      </c>
      <c r="P32" s="9">
        <f t="shared" si="19"/>
        <v>1990</v>
      </c>
      <c r="Q32" s="2">
        <f t="shared" si="27"/>
        <v>55.8372641509434</v>
      </c>
      <c r="R32" s="2">
        <f t="shared" si="28"/>
        <v>18.838443396226413</v>
      </c>
      <c r="S32" s="1">
        <f t="shared" si="28"/>
        <v>2.5943396226415096</v>
      </c>
      <c r="T32" s="1">
        <f t="shared" si="28"/>
        <v>0.7665094339622641</v>
      </c>
      <c r="U32" s="1">
        <f t="shared" si="28"/>
        <v>21.34433962264151</v>
      </c>
      <c r="V32" s="1">
        <f t="shared" si="28"/>
        <v>0.6191037735849056</v>
      </c>
      <c r="W32" s="2">
        <f t="shared" si="28"/>
        <v>100</v>
      </c>
      <c r="Z32" s="9">
        <v>1990</v>
      </c>
      <c r="AA32" s="2">
        <f t="shared" si="23"/>
        <v>4250194</v>
      </c>
      <c r="AB32" s="2">
        <f t="shared" si="23"/>
        <v>147800</v>
      </c>
      <c r="AC32" s="1">
        <f t="shared" si="23"/>
        <v>77195</v>
      </c>
      <c r="AD32" s="1">
        <f t="shared" si="23"/>
        <v>207892</v>
      </c>
      <c r="AE32" s="1">
        <f t="shared" si="23"/>
        <v>217699</v>
      </c>
      <c r="AF32" s="1"/>
      <c r="AG32" s="2">
        <f t="shared" si="21"/>
        <v>4900780</v>
      </c>
      <c r="AJ32" s="9">
        <v>1990</v>
      </c>
      <c r="AK32" s="1">
        <f t="shared" si="29"/>
        <v>44.56267172745527</v>
      </c>
      <c r="AL32" s="1">
        <f t="shared" si="30"/>
        <v>432.34100135317993</v>
      </c>
      <c r="AM32" s="1">
        <f t="shared" si="31"/>
        <v>113.9970205324179</v>
      </c>
      <c r="AN32" s="1">
        <f t="shared" si="32"/>
        <v>12.506493756373501</v>
      </c>
      <c r="AO32" s="1">
        <f t="shared" si="33"/>
        <v>332.56928143905117</v>
      </c>
      <c r="AP32" s="1"/>
      <c r="AQ32" s="1">
        <f t="shared" si="34"/>
        <v>69.21347214116936</v>
      </c>
      <c r="AR32" s="1">
        <f t="shared" si="35"/>
        <v>166.67130747475068</v>
      </c>
    </row>
    <row r="33" spans="1:44" ht="12.75">
      <c r="A33" s="9">
        <v>1991</v>
      </c>
      <c r="B33">
        <v>1919</v>
      </c>
      <c r="C33">
        <v>860</v>
      </c>
      <c r="D33">
        <v>106</v>
      </c>
      <c r="E33">
        <v>59</v>
      </c>
      <c r="F33">
        <v>750</v>
      </c>
      <c r="G33">
        <v>11</v>
      </c>
      <c r="H33" s="2">
        <f t="shared" si="24"/>
        <v>3705</v>
      </c>
      <c r="J33" s="9">
        <v>1991</v>
      </c>
      <c r="K33" s="2">
        <f t="shared" si="25"/>
        <v>1919</v>
      </c>
      <c r="L33" s="2">
        <f t="shared" si="25"/>
        <v>860</v>
      </c>
      <c r="M33" s="2">
        <f t="shared" si="18"/>
        <v>926</v>
      </c>
      <c r="N33" s="2">
        <f t="shared" si="26"/>
        <v>3705</v>
      </c>
      <c r="P33" s="9">
        <f t="shared" si="19"/>
        <v>1991</v>
      </c>
      <c r="Q33" s="2">
        <f t="shared" si="27"/>
        <v>51.7948717948718</v>
      </c>
      <c r="R33" s="2">
        <f t="shared" si="28"/>
        <v>23.21187584345479</v>
      </c>
      <c r="S33" s="1">
        <f t="shared" si="28"/>
        <v>2.8609986504723346</v>
      </c>
      <c r="T33" s="1">
        <f t="shared" si="28"/>
        <v>1.592442645074224</v>
      </c>
      <c r="U33" s="1">
        <f t="shared" si="28"/>
        <v>20.242914979757085</v>
      </c>
      <c r="V33" s="1">
        <f t="shared" si="28"/>
        <v>0.2968960863697706</v>
      </c>
      <c r="W33" s="2">
        <f t="shared" si="28"/>
        <v>100</v>
      </c>
      <c r="Z33" s="9">
        <v>1991</v>
      </c>
      <c r="AA33" s="2">
        <f t="shared" si="23"/>
        <v>4331195</v>
      </c>
      <c r="AB33" s="2">
        <f t="shared" si="23"/>
        <v>151687</v>
      </c>
      <c r="AC33" s="1">
        <f t="shared" si="23"/>
        <v>79294</v>
      </c>
      <c r="AD33" s="1">
        <f t="shared" si="23"/>
        <v>220066</v>
      </c>
      <c r="AE33" s="1">
        <f t="shared" si="23"/>
        <v>231201</v>
      </c>
      <c r="AF33" s="1"/>
      <c r="AG33" s="2">
        <f t="shared" si="21"/>
        <v>5013443</v>
      </c>
      <c r="AJ33" s="9">
        <v>1991</v>
      </c>
      <c r="AK33" s="1">
        <f t="shared" si="29"/>
        <v>44.30647892787095</v>
      </c>
      <c r="AL33" s="1">
        <f t="shared" si="30"/>
        <v>566.9569574188955</v>
      </c>
      <c r="AM33" s="1">
        <f t="shared" si="31"/>
        <v>133.6797235604207</v>
      </c>
      <c r="AN33" s="1">
        <f t="shared" si="32"/>
        <v>26.810138776548854</v>
      </c>
      <c r="AO33" s="1">
        <f t="shared" si="33"/>
        <v>324.393060583648</v>
      </c>
      <c r="AP33" s="1"/>
      <c r="AQ33" s="1">
        <f t="shared" si="34"/>
        <v>73.90130894078182</v>
      </c>
      <c r="AR33" s="1">
        <f t="shared" si="35"/>
        <v>172.45896324833524</v>
      </c>
    </row>
    <row r="34" spans="1:44" ht="12.75">
      <c r="A34" s="9">
        <v>1992</v>
      </c>
      <c r="B34">
        <v>2287</v>
      </c>
      <c r="C34">
        <v>991</v>
      </c>
      <c r="D34">
        <v>140</v>
      </c>
      <c r="E34">
        <v>75</v>
      </c>
      <c r="F34">
        <v>917</v>
      </c>
      <c r="G34">
        <v>4</v>
      </c>
      <c r="H34" s="2">
        <f t="shared" si="24"/>
        <v>4414</v>
      </c>
      <c r="J34" s="9">
        <v>1992</v>
      </c>
      <c r="K34" s="2">
        <f t="shared" si="25"/>
        <v>2287</v>
      </c>
      <c r="L34" s="2">
        <f t="shared" si="25"/>
        <v>991</v>
      </c>
      <c r="M34" s="2">
        <f t="shared" si="18"/>
        <v>1136</v>
      </c>
      <c r="N34" s="2">
        <f t="shared" si="26"/>
        <v>4414</v>
      </c>
      <c r="P34" s="9">
        <f t="shared" si="19"/>
        <v>1992</v>
      </c>
      <c r="Q34" s="2">
        <f t="shared" si="27"/>
        <v>51.81241504304486</v>
      </c>
      <c r="R34" s="2">
        <f t="shared" si="28"/>
        <v>22.451291345718168</v>
      </c>
      <c r="S34" s="1">
        <f t="shared" si="28"/>
        <v>3.1717263253284997</v>
      </c>
      <c r="T34" s="1">
        <f t="shared" si="28"/>
        <v>1.6991391028545535</v>
      </c>
      <c r="U34" s="1">
        <f t="shared" si="28"/>
        <v>20.774807430901674</v>
      </c>
      <c r="V34" s="1">
        <f t="shared" si="28"/>
        <v>0.09062075215224287</v>
      </c>
      <c r="W34" s="2">
        <f t="shared" si="28"/>
        <v>100</v>
      </c>
      <c r="Z34" s="9">
        <v>1992</v>
      </c>
      <c r="AA34" s="2">
        <f t="shared" si="23"/>
        <v>4418731</v>
      </c>
      <c r="AB34" s="2">
        <f t="shared" si="23"/>
        <v>157009</v>
      </c>
      <c r="AC34" s="1">
        <f t="shared" si="23"/>
        <v>81376</v>
      </c>
      <c r="AD34" s="1">
        <f t="shared" si="23"/>
        <v>234316</v>
      </c>
      <c r="AE34" s="1">
        <f t="shared" si="23"/>
        <v>247579</v>
      </c>
      <c r="AF34" s="1"/>
      <c r="AG34" s="2">
        <f t="shared" si="21"/>
        <v>5139011</v>
      </c>
      <c r="AJ34" s="9">
        <v>1992</v>
      </c>
      <c r="AK34" s="1">
        <f t="shared" si="29"/>
        <v>51.75694107652175</v>
      </c>
      <c r="AL34" s="1">
        <f t="shared" si="30"/>
        <v>631.1740091332344</v>
      </c>
      <c r="AM34" s="1">
        <f t="shared" si="31"/>
        <v>172.0408965788439</v>
      </c>
      <c r="AN34" s="1">
        <f t="shared" si="32"/>
        <v>32.00805749500674</v>
      </c>
      <c r="AO34" s="1">
        <f t="shared" si="33"/>
        <v>370.38682602320876</v>
      </c>
      <c r="AP34" s="1"/>
      <c r="AQ34" s="1">
        <f t="shared" si="34"/>
        <v>85.89201307411095</v>
      </c>
      <c r="AR34" s="1">
        <f t="shared" si="35"/>
        <v>200.96898295846938</v>
      </c>
    </row>
    <row r="35" spans="1:44" ht="12.75">
      <c r="A35" s="9">
        <v>1993</v>
      </c>
      <c r="B35">
        <v>2240</v>
      </c>
      <c r="C35">
        <v>938</v>
      </c>
      <c r="D35">
        <v>103</v>
      </c>
      <c r="E35">
        <v>93</v>
      </c>
      <c r="F35">
        <v>898</v>
      </c>
      <c r="G35">
        <v>7</v>
      </c>
      <c r="H35" s="2">
        <f t="shared" si="24"/>
        <v>4279</v>
      </c>
      <c r="J35" s="9">
        <v>1993</v>
      </c>
      <c r="K35" s="2">
        <f t="shared" si="25"/>
        <v>2240</v>
      </c>
      <c r="L35" s="2">
        <f t="shared" si="25"/>
        <v>938</v>
      </c>
      <c r="M35" s="2">
        <f t="shared" si="18"/>
        <v>1101</v>
      </c>
      <c r="N35" s="2">
        <f t="shared" si="26"/>
        <v>4279</v>
      </c>
      <c r="P35" s="9">
        <f t="shared" si="19"/>
        <v>1993</v>
      </c>
      <c r="Q35" s="2">
        <f t="shared" si="27"/>
        <v>52.34867959803693</v>
      </c>
      <c r="R35" s="2">
        <f t="shared" si="28"/>
        <v>21.92100958167796</v>
      </c>
      <c r="S35" s="1">
        <f t="shared" si="28"/>
        <v>2.4071044636597336</v>
      </c>
      <c r="T35" s="1">
        <f t="shared" si="28"/>
        <v>2.1734050011684976</v>
      </c>
      <c r="U35" s="1">
        <f t="shared" si="28"/>
        <v>20.986211731713016</v>
      </c>
      <c r="V35" s="1">
        <f t="shared" si="28"/>
        <v>0.1635896237438654</v>
      </c>
      <c r="W35" s="2">
        <f t="shared" si="28"/>
        <v>100</v>
      </c>
      <c r="Z35" s="9">
        <v>1993</v>
      </c>
      <c r="AA35" s="2">
        <f t="shared" si="23"/>
        <v>4492446</v>
      </c>
      <c r="AB35" s="2">
        <f t="shared" si="23"/>
        <v>160255</v>
      </c>
      <c r="AC35" s="1">
        <f t="shared" si="23"/>
        <v>83098</v>
      </c>
      <c r="AD35" s="1">
        <f t="shared" si="23"/>
        <v>247981</v>
      </c>
      <c r="AE35" s="1">
        <f t="shared" si="23"/>
        <v>263924</v>
      </c>
      <c r="AF35" s="1"/>
      <c r="AG35" s="2">
        <f t="shared" si="21"/>
        <v>5247704</v>
      </c>
      <c r="AJ35" s="9">
        <v>1993</v>
      </c>
      <c r="AK35" s="1">
        <f t="shared" si="29"/>
        <v>49.861478579820435</v>
      </c>
      <c r="AL35" s="1">
        <f t="shared" si="30"/>
        <v>585.3171507909269</v>
      </c>
      <c r="AM35" s="1">
        <f t="shared" si="31"/>
        <v>123.95003489855351</v>
      </c>
      <c r="AN35" s="1">
        <f t="shared" si="32"/>
        <v>37.50287320399546</v>
      </c>
      <c r="AO35" s="1">
        <f t="shared" si="33"/>
        <v>340.2494657552932</v>
      </c>
      <c r="AP35" s="1"/>
      <c r="AQ35" s="1">
        <f t="shared" si="34"/>
        <v>81.54042224942566</v>
      </c>
      <c r="AR35" s="1">
        <f t="shared" si="35"/>
        <v>183.86461916998738</v>
      </c>
    </row>
    <row r="36" spans="1:44" ht="12.75">
      <c r="A36" s="9">
        <v>1994</v>
      </c>
      <c r="B36">
        <v>2237</v>
      </c>
      <c r="C36">
        <v>1079</v>
      </c>
      <c r="D36">
        <v>101</v>
      </c>
      <c r="E36">
        <v>99</v>
      </c>
      <c r="F36">
        <v>906</v>
      </c>
      <c r="G36">
        <v>8</v>
      </c>
      <c r="H36" s="2">
        <f t="shared" si="24"/>
        <v>4430</v>
      </c>
      <c r="J36" s="9">
        <v>1994</v>
      </c>
      <c r="K36" s="2">
        <f t="shared" si="25"/>
        <v>2237</v>
      </c>
      <c r="L36" s="2">
        <f t="shared" si="25"/>
        <v>1079</v>
      </c>
      <c r="M36" s="2">
        <f t="shared" si="18"/>
        <v>1114</v>
      </c>
      <c r="N36" s="2">
        <f t="shared" si="26"/>
        <v>4430</v>
      </c>
      <c r="P36" s="9">
        <f t="shared" si="19"/>
        <v>1994</v>
      </c>
      <c r="Q36" s="2">
        <f t="shared" si="27"/>
        <v>50.496613995485326</v>
      </c>
      <c r="R36" s="2">
        <f t="shared" si="28"/>
        <v>24.356659142212187</v>
      </c>
      <c r="S36" s="1">
        <f t="shared" si="28"/>
        <v>2.2799097065462752</v>
      </c>
      <c r="T36" s="1">
        <f t="shared" si="28"/>
        <v>2.234762979683973</v>
      </c>
      <c r="U36" s="1">
        <f t="shared" si="28"/>
        <v>20.451467268623023</v>
      </c>
      <c r="V36" s="1">
        <f t="shared" si="28"/>
        <v>0.1805869074492099</v>
      </c>
      <c r="W36" s="2">
        <f t="shared" si="28"/>
        <v>100</v>
      </c>
      <c r="Z36" s="9">
        <v>1994</v>
      </c>
      <c r="AA36" s="2">
        <f t="shared" si="23"/>
        <v>4543692</v>
      </c>
      <c r="AB36" s="2">
        <f t="shared" si="23"/>
        <v>164662</v>
      </c>
      <c r="AC36" s="1">
        <f t="shared" si="23"/>
        <v>84653</v>
      </c>
      <c r="AD36" s="1">
        <f t="shared" si="23"/>
        <v>261195</v>
      </c>
      <c r="AE36" s="1">
        <f t="shared" si="23"/>
        <v>280694</v>
      </c>
      <c r="AF36" s="1"/>
      <c r="AG36" s="2">
        <f t="shared" si="21"/>
        <v>5334896</v>
      </c>
      <c r="AJ36" s="9">
        <v>1994</v>
      </c>
      <c r="AK36" s="1">
        <f t="shared" si="29"/>
        <v>49.233090623220065</v>
      </c>
      <c r="AL36" s="1">
        <f t="shared" si="30"/>
        <v>655.2817286319855</v>
      </c>
      <c r="AM36" s="1">
        <f t="shared" si="31"/>
        <v>119.31059737989203</v>
      </c>
      <c r="AN36" s="1">
        <f t="shared" si="32"/>
        <v>37.90271636133923</v>
      </c>
      <c r="AO36" s="1">
        <f t="shared" si="33"/>
        <v>322.7714165603825</v>
      </c>
      <c r="AP36" s="1"/>
      <c r="AQ36" s="1">
        <f t="shared" si="34"/>
        <v>83.03816981624384</v>
      </c>
      <c r="AR36" s="1">
        <f t="shared" si="35"/>
        <v>176.5244788058901</v>
      </c>
    </row>
    <row r="37" spans="1:44" ht="12.75">
      <c r="A37" s="9">
        <v>1995</v>
      </c>
      <c r="B37">
        <v>2400</v>
      </c>
      <c r="C37">
        <v>1206</v>
      </c>
      <c r="D37">
        <v>121</v>
      </c>
      <c r="E37">
        <v>108</v>
      </c>
      <c r="F37">
        <v>894</v>
      </c>
      <c r="G37">
        <v>9</v>
      </c>
      <c r="H37" s="2">
        <f t="shared" si="24"/>
        <v>4738</v>
      </c>
      <c r="J37" s="9">
        <v>1995</v>
      </c>
      <c r="K37" s="2">
        <f t="shared" si="25"/>
        <v>2400</v>
      </c>
      <c r="L37" s="2">
        <f t="shared" si="25"/>
        <v>1206</v>
      </c>
      <c r="M37" s="2">
        <f t="shared" si="18"/>
        <v>1132</v>
      </c>
      <c r="N37" s="2">
        <f t="shared" si="26"/>
        <v>4738</v>
      </c>
      <c r="P37" s="9">
        <f t="shared" si="19"/>
        <v>1995</v>
      </c>
      <c r="Q37" s="2">
        <f t="shared" si="27"/>
        <v>50.65428450823132</v>
      </c>
      <c r="R37" s="2">
        <f t="shared" si="28"/>
        <v>25.453777965386237</v>
      </c>
      <c r="S37" s="1">
        <f t="shared" si="28"/>
        <v>2.553820177289996</v>
      </c>
      <c r="T37" s="1">
        <f t="shared" si="28"/>
        <v>2.2794428028704092</v>
      </c>
      <c r="U37" s="1">
        <f t="shared" si="28"/>
        <v>18.868720979316166</v>
      </c>
      <c r="V37" s="1">
        <f t="shared" si="28"/>
        <v>0.18995356690586745</v>
      </c>
      <c r="W37" s="2">
        <f t="shared" si="28"/>
        <v>100</v>
      </c>
      <c r="Z37" s="9">
        <v>1995</v>
      </c>
      <c r="AA37" s="2">
        <f t="shared" si="23"/>
        <v>4601009</v>
      </c>
      <c r="AB37" s="2">
        <f t="shared" si="23"/>
        <v>169817</v>
      </c>
      <c r="AC37" s="1">
        <f t="shared" si="23"/>
        <v>86251</v>
      </c>
      <c r="AD37" s="1">
        <f t="shared" si="23"/>
        <v>274642</v>
      </c>
      <c r="AE37" s="1">
        <f t="shared" si="23"/>
        <v>299305</v>
      </c>
      <c r="AF37" s="1"/>
      <c r="AG37" s="2">
        <f t="shared" si="21"/>
        <v>5431024</v>
      </c>
      <c r="AJ37" s="9">
        <v>1995</v>
      </c>
      <c r="AK37" s="1">
        <f t="shared" si="29"/>
        <v>52.16247131879117</v>
      </c>
      <c r="AL37" s="1">
        <f t="shared" si="30"/>
        <v>710.1762485499096</v>
      </c>
      <c r="AM37" s="1">
        <f t="shared" si="31"/>
        <v>140.28822854227778</v>
      </c>
      <c r="AN37" s="1">
        <f t="shared" si="32"/>
        <v>39.32391986658996</v>
      </c>
      <c r="AO37" s="1">
        <f t="shared" si="33"/>
        <v>298.6919697298742</v>
      </c>
      <c r="AP37" s="1"/>
      <c r="AQ37" s="1">
        <f t="shared" si="34"/>
        <v>87.23953346551222</v>
      </c>
      <c r="AR37" s="1">
        <f t="shared" si="35"/>
        <v>170.10048500601334</v>
      </c>
    </row>
    <row r="38" spans="1:44" ht="12.75">
      <c r="A38" s="9">
        <v>1996</v>
      </c>
      <c r="B38">
        <v>2608</v>
      </c>
      <c r="C38">
        <v>1203</v>
      </c>
      <c r="D38">
        <v>141</v>
      </c>
      <c r="E38">
        <v>106</v>
      </c>
      <c r="F38">
        <v>906</v>
      </c>
      <c r="G38">
        <v>10</v>
      </c>
      <c r="H38" s="2">
        <f t="shared" si="24"/>
        <v>4974</v>
      </c>
      <c r="J38" s="9">
        <v>1996</v>
      </c>
      <c r="K38" s="2">
        <f t="shared" si="25"/>
        <v>2608</v>
      </c>
      <c r="L38" s="2">
        <f t="shared" si="25"/>
        <v>1203</v>
      </c>
      <c r="M38" s="2">
        <f t="shared" si="18"/>
        <v>1163</v>
      </c>
      <c r="N38" s="2">
        <f t="shared" si="26"/>
        <v>4974</v>
      </c>
      <c r="P38" s="9">
        <f t="shared" si="19"/>
        <v>1996</v>
      </c>
      <c r="Q38" s="2">
        <f t="shared" si="27"/>
        <v>52.43264977885001</v>
      </c>
      <c r="R38" s="2">
        <f t="shared" si="28"/>
        <v>24.185765983112184</v>
      </c>
      <c r="S38" s="1">
        <f t="shared" si="28"/>
        <v>2.8347406513872135</v>
      </c>
      <c r="T38" s="1">
        <f t="shared" si="28"/>
        <v>2.131081624447125</v>
      </c>
      <c r="U38" s="1">
        <f t="shared" si="28"/>
        <v>18.21471652593486</v>
      </c>
      <c r="V38" s="1">
        <f t="shared" si="28"/>
        <v>0.2010454362685967</v>
      </c>
      <c r="W38" s="2">
        <f t="shared" si="28"/>
        <v>100</v>
      </c>
      <c r="Z38" s="9">
        <v>1996</v>
      </c>
      <c r="AA38" s="2">
        <f t="shared" si="23"/>
        <v>4643284</v>
      </c>
      <c r="AB38" s="2">
        <f t="shared" si="23"/>
        <v>175111</v>
      </c>
      <c r="AC38" s="1">
        <f t="shared" si="23"/>
        <v>87362</v>
      </c>
      <c r="AD38" s="1">
        <f t="shared" si="23"/>
        <v>286793</v>
      </c>
      <c r="AE38" s="1">
        <f t="shared" si="23"/>
        <v>317413</v>
      </c>
      <c r="AF38" s="1"/>
      <c r="AG38" s="2">
        <f t="shared" si="21"/>
        <v>5509963</v>
      </c>
      <c r="AJ38" s="9">
        <v>1996</v>
      </c>
      <c r="AK38" s="1">
        <f t="shared" si="29"/>
        <v>56.16714377152033</v>
      </c>
      <c r="AL38" s="1">
        <f t="shared" si="30"/>
        <v>686.9928216959529</v>
      </c>
      <c r="AM38" s="1">
        <f t="shared" si="31"/>
        <v>161.39740390558825</v>
      </c>
      <c r="AN38" s="1">
        <f t="shared" si="32"/>
        <v>36.96045579913038</v>
      </c>
      <c r="AO38" s="1">
        <f t="shared" si="33"/>
        <v>285.43254372064155</v>
      </c>
      <c r="AP38" s="1"/>
      <c r="AQ38" s="1">
        <f t="shared" si="34"/>
        <v>90.27283849274487</v>
      </c>
      <c r="AR38" s="1">
        <f t="shared" si="35"/>
        <v>166.72257825694655</v>
      </c>
    </row>
    <row r="39" spans="1:44" ht="12.75">
      <c r="A39" s="9">
        <v>1997</v>
      </c>
      <c r="B39">
        <v>2904</v>
      </c>
      <c r="C39">
        <v>1118</v>
      </c>
      <c r="D39">
        <v>152</v>
      </c>
      <c r="E39">
        <v>96</v>
      </c>
      <c r="F39">
        <v>851</v>
      </c>
      <c r="G39">
        <v>11</v>
      </c>
      <c r="H39" s="2">
        <f t="shared" si="24"/>
        <v>5132</v>
      </c>
      <c r="J39" s="9">
        <v>1997</v>
      </c>
      <c r="K39" s="2">
        <f t="shared" si="25"/>
        <v>2904</v>
      </c>
      <c r="L39" s="2">
        <f t="shared" si="25"/>
        <v>1118</v>
      </c>
      <c r="M39" s="2">
        <f t="shared" si="18"/>
        <v>1110</v>
      </c>
      <c r="N39" s="2">
        <f t="shared" si="26"/>
        <v>5132</v>
      </c>
      <c r="P39" s="9">
        <f t="shared" si="19"/>
        <v>1997</v>
      </c>
      <c r="Q39" s="2">
        <f t="shared" si="27"/>
        <v>56.586126266562744</v>
      </c>
      <c r="R39" s="2">
        <f t="shared" si="28"/>
        <v>21.784879189399845</v>
      </c>
      <c r="S39" s="1">
        <f t="shared" si="28"/>
        <v>2.9618082618862043</v>
      </c>
      <c r="T39" s="1">
        <f t="shared" si="28"/>
        <v>1.8706157443491818</v>
      </c>
      <c r="U39" s="1">
        <f t="shared" si="28"/>
        <v>16.58222915042868</v>
      </c>
      <c r="V39" s="1">
        <f t="shared" si="28"/>
        <v>0.21434138737334374</v>
      </c>
      <c r="W39" s="2">
        <f t="shared" si="28"/>
        <v>100</v>
      </c>
      <c r="Z39" s="9">
        <v>1997</v>
      </c>
      <c r="AA39" s="2">
        <f t="shared" si="23"/>
        <v>4696215</v>
      </c>
      <c r="AB39" s="2">
        <f t="shared" si="23"/>
        <v>180990</v>
      </c>
      <c r="AC39" s="1">
        <f t="shared" si="23"/>
        <v>88518</v>
      </c>
      <c r="AD39" s="1">
        <f t="shared" si="23"/>
        <v>300511</v>
      </c>
      <c r="AE39" s="1">
        <f t="shared" si="23"/>
        <v>337871</v>
      </c>
      <c r="AF39" s="1"/>
      <c r="AG39" s="2">
        <f t="shared" si="21"/>
        <v>5604105</v>
      </c>
      <c r="AJ39" s="9">
        <v>1997</v>
      </c>
      <c r="AK39" s="1">
        <f t="shared" si="29"/>
        <v>61.837032589010505</v>
      </c>
      <c r="AL39" s="1">
        <f t="shared" si="30"/>
        <v>617.7136858389966</v>
      </c>
      <c r="AM39" s="1">
        <f t="shared" si="31"/>
        <v>171.7164870421835</v>
      </c>
      <c r="AN39" s="1">
        <f t="shared" si="32"/>
        <v>31.94558601848185</v>
      </c>
      <c r="AO39" s="1">
        <f t="shared" si="33"/>
        <v>251.87127631551687</v>
      </c>
      <c r="AP39" s="1"/>
      <c r="AQ39" s="1">
        <f t="shared" si="34"/>
        <v>91.57572886303879</v>
      </c>
      <c r="AR39" s="1">
        <f t="shared" si="35"/>
        <v>151.18998486724445</v>
      </c>
    </row>
    <row r="40" spans="1:44" ht="12.75">
      <c r="A40" s="9">
        <v>1998</v>
      </c>
      <c r="B40">
        <v>3067</v>
      </c>
      <c r="C40">
        <v>1305</v>
      </c>
      <c r="D40">
        <v>150</v>
      </c>
      <c r="E40">
        <v>114</v>
      </c>
      <c r="F40">
        <v>783</v>
      </c>
      <c r="G40">
        <v>19</v>
      </c>
      <c r="H40" s="2">
        <f t="shared" si="24"/>
        <v>5438</v>
      </c>
      <c r="J40" s="9">
        <v>1998</v>
      </c>
      <c r="K40" s="2">
        <f t="shared" si="25"/>
        <v>3067</v>
      </c>
      <c r="L40" s="2">
        <f t="shared" si="25"/>
        <v>1305</v>
      </c>
      <c r="M40" s="2">
        <f t="shared" si="18"/>
        <v>1066</v>
      </c>
      <c r="N40" s="2">
        <f t="shared" si="26"/>
        <v>5438</v>
      </c>
      <c r="P40" s="9">
        <f t="shared" si="19"/>
        <v>1998</v>
      </c>
      <c r="Q40" s="2">
        <f t="shared" si="27"/>
        <v>56.39941154836337</v>
      </c>
      <c r="R40" s="2">
        <f t="shared" si="28"/>
        <v>23.997793306362635</v>
      </c>
      <c r="S40" s="1">
        <f t="shared" si="28"/>
        <v>2.758367046708349</v>
      </c>
      <c r="T40" s="1">
        <f t="shared" si="28"/>
        <v>2.096358955498345</v>
      </c>
      <c r="U40" s="1">
        <f t="shared" si="28"/>
        <v>14.39867598381758</v>
      </c>
      <c r="V40" s="1">
        <f t="shared" si="28"/>
        <v>0.3493931592497242</v>
      </c>
      <c r="W40" s="2">
        <f t="shared" si="28"/>
        <v>100</v>
      </c>
      <c r="Z40" s="9">
        <v>1998</v>
      </c>
      <c r="AA40" s="2">
        <f t="shared" si="23"/>
        <v>4739084</v>
      </c>
      <c r="AB40" s="2">
        <f t="shared" si="23"/>
        <v>183958</v>
      </c>
      <c r="AC40" s="1">
        <f t="shared" si="23"/>
        <v>90516</v>
      </c>
      <c r="AD40" s="1">
        <f t="shared" si="23"/>
        <v>316608</v>
      </c>
      <c r="AE40" s="1">
        <f t="shared" si="23"/>
        <v>357666</v>
      </c>
      <c r="AF40" s="1"/>
      <c r="AG40" s="2">
        <f t="shared" si="21"/>
        <v>5687832</v>
      </c>
      <c r="AJ40" s="9">
        <v>1998</v>
      </c>
      <c r="AK40" s="1">
        <f t="shared" si="29"/>
        <v>64.71714787076996</v>
      </c>
      <c r="AL40" s="1">
        <f t="shared" si="30"/>
        <v>709.4010589373661</v>
      </c>
      <c r="AM40" s="1">
        <f t="shared" si="31"/>
        <v>165.7165583985152</v>
      </c>
      <c r="AN40" s="1">
        <f t="shared" si="32"/>
        <v>36.006670709520925</v>
      </c>
      <c r="AO40" s="1">
        <f t="shared" si="33"/>
        <v>218.91932696985455</v>
      </c>
      <c r="AP40" s="1"/>
      <c r="AQ40" s="1">
        <f t="shared" si="34"/>
        <v>95.60760585052442</v>
      </c>
      <c r="AR40" s="1">
        <f t="shared" si="35"/>
        <v>136.90032557957085</v>
      </c>
    </row>
    <row r="41" spans="1:44" ht="12.75">
      <c r="A41" s="9">
        <v>1999</v>
      </c>
      <c r="B41">
        <v>2986</v>
      </c>
      <c r="C41">
        <v>1119</v>
      </c>
      <c r="D41">
        <v>189</v>
      </c>
      <c r="E41">
        <v>101</v>
      </c>
      <c r="F41">
        <v>733</v>
      </c>
      <c r="G41">
        <v>13</v>
      </c>
      <c r="H41" s="2">
        <f t="shared" si="24"/>
        <v>5141</v>
      </c>
      <c r="J41" s="9">
        <v>1999</v>
      </c>
      <c r="K41" s="2">
        <f t="shared" si="25"/>
        <v>2986</v>
      </c>
      <c r="L41" s="2">
        <f t="shared" si="25"/>
        <v>1119</v>
      </c>
      <c r="M41" s="2">
        <f t="shared" si="18"/>
        <v>1036</v>
      </c>
      <c r="N41" s="2">
        <f t="shared" si="26"/>
        <v>5141</v>
      </c>
      <c r="P41" s="9">
        <f t="shared" si="19"/>
        <v>1999</v>
      </c>
      <c r="Q41" s="2">
        <f t="shared" si="27"/>
        <v>58.082085197432406</v>
      </c>
      <c r="R41" s="2">
        <f aca="true" t="shared" si="36" ref="R41:W42">(C41/$H41)*100</f>
        <v>21.766193347597742</v>
      </c>
      <c r="S41" s="1">
        <f t="shared" si="36"/>
        <v>3.6763275627309864</v>
      </c>
      <c r="T41" s="1">
        <f t="shared" si="36"/>
        <v>1.9645983271737018</v>
      </c>
      <c r="U41" s="1">
        <f t="shared" si="36"/>
        <v>14.257926473448745</v>
      </c>
      <c r="V41" s="1">
        <f t="shared" si="36"/>
        <v>0.252869091616417</v>
      </c>
      <c r="W41" s="2">
        <f t="shared" si="36"/>
        <v>100</v>
      </c>
      <c r="Z41" s="9">
        <v>1999</v>
      </c>
      <c r="AA41" s="2">
        <f t="shared" si="23"/>
        <v>4769059</v>
      </c>
      <c r="AB41" s="2">
        <f t="shared" si="23"/>
        <v>188588</v>
      </c>
      <c r="AC41" s="1">
        <f t="shared" si="23"/>
        <v>92096</v>
      </c>
      <c r="AD41" s="1">
        <f t="shared" si="23"/>
        <v>329954</v>
      </c>
      <c r="AE41" s="1">
        <f t="shared" si="23"/>
        <v>376664</v>
      </c>
      <c r="AF41" s="1"/>
      <c r="AG41" s="2">
        <f t="shared" si="21"/>
        <v>5756361</v>
      </c>
      <c r="AJ41" s="9">
        <v>1999</v>
      </c>
      <c r="AK41" s="1">
        <f t="shared" si="29"/>
        <v>62.611932458793234</v>
      </c>
      <c r="AL41" s="1">
        <f>(C41/AB41)*100000</f>
        <v>593.3569474197723</v>
      </c>
      <c r="AM41" s="1">
        <f>(D41/AC41)*100000</f>
        <v>205.22063933287004</v>
      </c>
      <c r="AN41" s="1">
        <f>(E41/AD41)*100000</f>
        <v>30.610327500197</v>
      </c>
      <c r="AO41" s="1">
        <f>(F41/AE41)*100000</f>
        <v>194.60314763290359</v>
      </c>
      <c r="AP41" s="1"/>
      <c r="AQ41" s="1">
        <f t="shared" si="34"/>
        <v>89.30989560939628</v>
      </c>
      <c r="AR41" s="1">
        <f t="shared" si="35"/>
        <v>128.0808900307244</v>
      </c>
    </row>
    <row r="42" spans="1:23" s="4" customFormat="1" ht="12.75">
      <c r="A42" s="13" t="s">
        <v>87</v>
      </c>
      <c r="B42" s="21">
        <f aca="true" t="shared" si="37" ref="B42:G42">SUM(B25:B41)</f>
        <v>32209</v>
      </c>
      <c r="C42" s="21">
        <f t="shared" si="37"/>
        <v>12519</v>
      </c>
      <c r="D42" s="21">
        <f t="shared" si="37"/>
        <v>1620</v>
      </c>
      <c r="E42" s="21">
        <f t="shared" si="37"/>
        <v>975</v>
      </c>
      <c r="F42" s="21">
        <f t="shared" si="37"/>
        <v>9700</v>
      </c>
      <c r="G42" s="21">
        <f t="shared" si="37"/>
        <v>271</v>
      </c>
      <c r="H42" s="21">
        <f t="shared" si="24"/>
        <v>57294</v>
      </c>
      <c r="J42" s="13" t="s">
        <v>87</v>
      </c>
      <c r="K42" s="21">
        <f>B42</f>
        <v>32209</v>
      </c>
      <c r="L42" s="21">
        <f>C42</f>
        <v>12519</v>
      </c>
      <c r="M42" s="21">
        <f t="shared" si="18"/>
        <v>12566</v>
      </c>
      <c r="N42" s="21">
        <f>H42</f>
        <v>57294</v>
      </c>
      <c r="P42" s="13" t="str">
        <f t="shared" si="19"/>
        <v>Total</v>
      </c>
      <c r="Q42" s="21">
        <f t="shared" si="27"/>
        <v>56.21705588717841</v>
      </c>
      <c r="R42" s="21">
        <f t="shared" si="36"/>
        <v>21.850455545083257</v>
      </c>
      <c r="S42" s="23">
        <f t="shared" si="36"/>
        <v>2.827521206409048</v>
      </c>
      <c r="T42" s="23">
        <f t="shared" si="36"/>
        <v>1.7017488742276679</v>
      </c>
      <c r="U42" s="23">
        <f t="shared" si="36"/>
        <v>16.930219569239362</v>
      </c>
      <c r="V42" s="23">
        <f t="shared" si="36"/>
        <v>0.47299891786225434</v>
      </c>
      <c r="W42" s="21">
        <f t="shared" si="36"/>
        <v>100</v>
      </c>
    </row>
    <row r="43" spans="2:23" ht="12.75">
      <c r="B43" s="2"/>
      <c r="C43" s="2"/>
      <c r="K43" s="2"/>
      <c r="L43" s="2"/>
      <c r="M43" s="2"/>
      <c r="Q43" s="3"/>
      <c r="R43" s="3"/>
      <c r="S43" s="3"/>
      <c r="T43" s="3"/>
      <c r="U43" s="3"/>
      <c r="V43" s="3"/>
      <c r="W43" s="3"/>
    </row>
    <row r="45" spans="1:44" ht="12.75">
      <c r="A45" s="30" t="str">
        <f>CONCATENATE("Admissions Balance, All Races: ",$A$1)</f>
        <v>Admissions Balance, All Races: WASHINGTON</v>
      </c>
      <c r="B45" s="30"/>
      <c r="C45" s="30"/>
      <c r="D45" s="30"/>
      <c r="E45" s="30"/>
      <c r="F45" s="30"/>
      <c r="G45" s="30"/>
      <c r="H45" s="30"/>
      <c r="J45" s="30" t="str">
        <f>CONCATENATE("Admissions Balance, BW + Balance: ",$A$1)</f>
        <v>Admissions Balance, BW + Balance: WASHINGTON</v>
      </c>
      <c r="K45" s="30"/>
      <c r="L45" s="30"/>
      <c r="M45" s="30"/>
      <c r="N45" s="30"/>
      <c r="P45" s="30" t="str">
        <f>CONCATENATE("Percent of Total, Admissions Balance by Race: ",$A$1)</f>
        <v>Percent of Total, Admissions Balance by Race: WASHINGTON</v>
      </c>
      <c r="Q45" s="30"/>
      <c r="R45" s="30"/>
      <c r="S45" s="30"/>
      <c r="T45" s="30"/>
      <c r="U45" s="30"/>
      <c r="V45" s="30"/>
      <c r="W45" s="30"/>
      <c r="Z45" s="30" t="str">
        <f>CONCATENATE("Total Population, By Race: ",$A$1)</f>
        <v>Total Population, By Race: WASHINGTON</v>
      </c>
      <c r="AA45" s="30"/>
      <c r="AB45" s="30"/>
      <c r="AC45" s="30"/>
      <c r="AD45" s="30"/>
      <c r="AE45" s="30"/>
      <c r="AF45" s="30"/>
      <c r="AG45" s="30"/>
      <c r="AJ45" s="30" t="str">
        <f>CONCATENATE("Admissions Balance, per 100,000 By Race: ",$A$1)</f>
        <v>Admissions Balance, per 100,000 By Race: WASHINGTON</v>
      </c>
      <c r="AK45" s="30"/>
      <c r="AL45" s="30"/>
      <c r="AM45" s="30"/>
      <c r="AN45" s="30"/>
      <c r="AO45" s="30"/>
      <c r="AP45" s="30"/>
      <c r="AQ45" s="30"/>
      <c r="AR45" s="30"/>
    </row>
    <row r="46" spans="1:44" ht="12.75">
      <c r="A46" s="20" t="s">
        <v>99</v>
      </c>
      <c r="B46" s="19" t="s">
        <v>85</v>
      </c>
      <c r="C46" s="19" t="s">
        <v>86</v>
      </c>
      <c r="D46" s="19" t="s">
        <v>102</v>
      </c>
      <c r="E46" s="19" t="s">
        <v>103</v>
      </c>
      <c r="F46" s="19" t="s">
        <v>100</v>
      </c>
      <c r="G46" s="19" t="s">
        <v>101</v>
      </c>
      <c r="H46" s="19" t="s">
        <v>87</v>
      </c>
      <c r="J46" s="20" t="s">
        <v>99</v>
      </c>
      <c r="K46" s="19" t="s">
        <v>85</v>
      </c>
      <c r="L46" s="19" t="s">
        <v>86</v>
      </c>
      <c r="M46" s="19" t="s">
        <v>104</v>
      </c>
      <c r="N46" s="19" t="s">
        <v>87</v>
      </c>
      <c r="P46" s="20" t="str">
        <f aca="true" t="shared" si="38" ref="P46:W46">A46</f>
        <v>Year</v>
      </c>
      <c r="Q46" s="19" t="str">
        <f t="shared" si="38"/>
        <v>White, NH</v>
      </c>
      <c r="R46" s="19" t="str">
        <f t="shared" si="38"/>
        <v>Black, NH</v>
      </c>
      <c r="S46" s="19" t="str">
        <f t="shared" si="38"/>
        <v>Amerind, NH</v>
      </c>
      <c r="T46" s="19" t="str">
        <f t="shared" si="38"/>
        <v>Asian/PI, NH</v>
      </c>
      <c r="U46" s="19" t="str">
        <f t="shared" si="38"/>
        <v>Hisp, All</v>
      </c>
      <c r="V46" s="19" t="str">
        <f t="shared" si="38"/>
        <v>Race/Hisp NK</v>
      </c>
      <c r="W46" s="19" t="str">
        <f t="shared" si="38"/>
        <v>Total</v>
      </c>
      <c r="Z46" s="20" t="s">
        <v>99</v>
      </c>
      <c r="AA46" s="19" t="s">
        <v>85</v>
      </c>
      <c r="AB46" s="19" t="s">
        <v>86</v>
      </c>
      <c r="AC46" s="19" t="s">
        <v>102</v>
      </c>
      <c r="AD46" s="19" t="s">
        <v>103</v>
      </c>
      <c r="AE46" s="19" t="s">
        <v>100</v>
      </c>
      <c r="AF46" s="19" t="s">
        <v>101</v>
      </c>
      <c r="AG46" s="19" t="s">
        <v>87</v>
      </c>
      <c r="AJ46" s="20" t="s">
        <v>99</v>
      </c>
      <c r="AK46" s="19" t="s">
        <v>85</v>
      </c>
      <c r="AL46" s="19" t="s">
        <v>86</v>
      </c>
      <c r="AM46" s="19" t="s">
        <v>102</v>
      </c>
      <c r="AN46" s="19" t="s">
        <v>103</v>
      </c>
      <c r="AO46" s="19" t="s">
        <v>100</v>
      </c>
      <c r="AP46" s="19" t="s">
        <v>101</v>
      </c>
      <c r="AQ46" s="19" t="s">
        <v>87</v>
      </c>
      <c r="AR46" s="19" t="s">
        <v>104</v>
      </c>
    </row>
    <row r="47" spans="1:44" ht="12.75">
      <c r="A47" s="9">
        <v>1983</v>
      </c>
      <c r="B47" s="2">
        <f aca="true" t="shared" si="39" ref="B47:H56">B4-B25</f>
        <v>352</v>
      </c>
      <c r="C47" s="2">
        <f t="shared" si="39"/>
        <v>81</v>
      </c>
      <c r="D47">
        <f t="shared" si="39"/>
        <v>31</v>
      </c>
      <c r="E47">
        <f t="shared" si="39"/>
        <v>3</v>
      </c>
      <c r="F47">
        <f t="shared" si="39"/>
        <v>14</v>
      </c>
      <c r="G47">
        <f t="shared" si="39"/>
        <v>-61</v>
      </c>
      <c r="H47" s="2">
        <f t="shared" si="39"/>
        <v>420</v>
      </c>
      <c r="J47" s="9">
        <v>1983</v>
      </c>
      <c r="K47" s="2">
        <f aca="true" t="shared" si="40" ref="K47:N64">K4-K25</f>
        <v>352</v>
      </c>
      <c r="L47" s="2">
        <f t="shared" si="40"/>
        <v>81</v>
      </c>
      <c r="M47" s="2">
        <f t="shared" si="40"/>
        <v>-13</v>
      </c>
      <c r="N47" s="2">
        <f t="shared" si="40"/>
        <v>420</v>
      </c>
      <c r="P47" s="9">
        <f>A47</f>
        <v>1983</v>
      </c>
      <c r="Q47" s="2">
        <f aca="true" t="shared" si="41" ref="Q47:W50">(B47/$H47)*100</f>
        <v>83.80952380952381</v>
      </c>
      <c r="R47" s="2">
        <f t="shared" si="41"/>
        <v>19.28571428571429</v>
      </c>
      <c r="S47" s="1">
        <f t="shared" si="41"/>
        <v>7.380952380952381</v>
      </c>
      <c r="T47" s="1">
        <f t="shared" si="41"/>
        <v>0.7142857142857143</v>
      </c>
      <c r="U47" s="1">
        <f t="shared" si="41"/>
        <v>3.3333333333333335</v>
      </c>
      <c r="V47" s="1">
        <f t="shared" si="41"/>
        <v>-14.523809523809526</v>
      </c>
      <c r="W47" s="2">
        <f t="shared" si="41"/>
        <v>100</v>
      </c>
      <c r="Z47" s="9">
        <v>1983</v>
      </c>
      <c r="AA47" s="2">
        <f>AA25</f>
        <v>3845079</v>
      </c>
      <c r="AB47" s="2">
        <f aca="true" t="shared" si="42" ref="AB47:AG47">AB25</f>
        <v>115805</v>
      </c>
      <c r="AC47" s="1">
        <f t="shared" si="42"/>
        <v>61697</v>
      </c>
      <c r="AD47" s="1">
        <f t="shared" si="42"/>
        <v>135091</v>
      </c>
      <c r="AE47" s="1">
        <f t="shared" si="42"/>
        <v>142602</v>
      </c>
      <c r="AF47" s="1"/>
      <c r="AG47" s="2">
        <f t="shared" si="42"/>
        <v>4300274</v>
      </c>
      <c r="AJ47" s="9">
        <v>1983</v>
      </c>
      <c r="AK47" s="1">
        <f aca="true" t="shared" si="43" ref="AK47:AO50">(B47/AA47)*100000</f>
        <v>9.154558332871703</v>
      </c>
      <c r="AL47" s="1">
        <f t="shared" si="43"/>
        <v>69.94516644359052</v>
      </c>
      <c r="AM47" s="1">
        <f t="shared" si="43"/>
        <v>50.245554889216656</v>
      </c>
      <c r="AN47" s="1">
        <f t="shared" si="43"/>
        <v>2.220725288879348</v>
      </c>
      <c r="AO47" s="1">
        <f t="shared" si="43"/>
        <v>9.817534115931053</v>
      </c>
      <c r="AP47" s="1"/>
      <c r="AQ47" s="1">
        <f>(H47/AG47)*100000</f>
        <v>9.766819509640548</v>
      </c>
      <c r="AR47" s="1">
        <f>(SUM(D47:F47)/SUM(AC47:AE47))*100000</f>
        <v>14.143021302925838</v>
      </c>
    </row>
    <row r="48" spans="1:44" ht="12.75">
      <c r="A48" s="9">
        <v>1984</v>
      </c>
      <c r="B48" s="2"/>
      <c r="C48" s="2"/>
      <c r="H48" s="2"/>
      <c r="J48" s="9">
        <v>1984</v>
      </c>
      <c r="K48" s="2"/>
      <c r="L48" s="2"/>
      <c r="M48" s="2"/>
      <c r="N48" s="2"/>
      <c r="P48" s="9">
        <f aca="true" t="shared" si="44" ref="P48:P64">A48</f>
        <v>1984</v>
      </c>
      <c r="Q48" s="2"/>
      <c r="R48" s="2"/>
      <c r="S48" s="1"/>
      <c r="T48" s="1"/>
      <c r="U48" s="1"/>
      <c r="V48" s="1"/>
      <c r="W48" s="2"/>
      <c r="Z48" s="9">
        <v>1984</v>
      </c>
      <c r="AA48" s="2">
        <f aca="true" t="shared" si="45" ref="AA48:AG63">AA26</f>
        <v>3868523</v>
      </c>
      <c r="AB48" s="2">
        <f t="shared" si="45"/>
        <v>118878</v>
      </c>
      <c r="AC48" s="1">
        <f t="shared" si="45"/>
        <v>62952</v>
      </c>
      <c r="AD48" s="1">
        <f t="shared" si="45"/>
        <v>142799</v>
      </c>
      <c r="AE48" s="1">
        <f t="shared" si="45"/>
        <v>150503</v>
      </c>
      <c r="AF48" s="1"/>
      <c r="AG48" s="2">
        <f t="shared" si="45"/>
        <v>4343655</v>
      </c>
      <c r="AJ48" s="9">
        <v>1984</v>
      </c>
      <c r="AK48" s="1"/>
      <c r="AL48" s="1"/>
      <c r="AM48" s="1"/>
      <c r="AN48" s="1"/>
      <c r="AO48" s="1"/>
      <c r="AP48" s="1"/>
      <c r="AQ48" s="1"/>
      <c r="AR48" s="1"/>
    </row>
    <row r="49" spans="1:44" ht="12.75">
      <c r="A49" s="9">
        <v>1985</v>
      </c>
      <c r="B49" s="2">
        <f t="shared" si="39"/>
        <v>776</v>
      </c>
      <c r="C49" s="2">
        <f t="shared" si="39"/>
        <v>203</v>
      </c>
      <c r="D49">
        <f t="shared" si="39"/>
        <v>33</v>
      </c>
      <c r="E49">
        <f t="shared" si="39"/>
        <v>7</v>
      </c>
      <c r="F49">
        <f t="shared" si="39"/>
        <v>38</v>
      </c>
      <c r="G49">
        <f t="shared" si="39"/>
        <v>-10</v>
      </c>
      <c r="H49" s="2">
        <f t="shared" si="39"/>
        <v>1047</v>
      </c>
      <c r="J49" s="9">
        <v>1985</v>
      </c>
      <c r="K49" s="2">
        <f t="shared" si="40"/>
        <v>776</v>
      </c>
      <c r="L49" s="2">
        <f t="shared" si="40"/>
        <v>203</v>
      </c>
      <c r="M49" s="2">
        <f t="shared" si="40"/>
        <v>68</v>
      </c>
      <c r="N49" s="2">
        <f t="shared" si="40"/>
        <v>1047</v>
      </c>
      <c r="O49" s="2"/>
      <c r="P49" s="9">
        <f t="shared" si="44"/>
        <v>1985</v>
      </c>
      <c r="Q49" s="2">
        <f t="shared" si="41"/>
        <v>74.11652340019103</v>
      </c>
      <c r="R49" s="2">
        <f t="shared" si="41"/>
        <v>19.38872970391595</v>
      </c>
      <c r="S49" s="1">
        <f t="shared" si="41"/>
        <v>3.151862464183381</v>
      </c>
      <c r="T49" s="1">
        <f t="shared" si="41"/>
        <v>0.6685768863419294</v>
      </c>
      <c r="U49" s="1">
        <f t="shared" si="41"/>
        <v>3.629417382999045</v>
      </c>
      <c r="V49" s="1">
        <f t="shared" si="41"/>
        <v>-0.9551098376313276</v>
      </c>
      <c r="W49" s="2">
        <f t="shared" si="41"/>
        <v>100</v>
      </c>
      <c r="Z49" s="9">
        <v>1985</v>
      </c>
      <c r="AA49" s="2">
        <f t="shared" si="45"/>
        <v>3902770</v>
      </c>
      <c r="AB49" s="2">
        <f t="shared" si="45"/>
        <v>122615</v>
      </c>
      <c r="AC49" s="1">
        <f t="shared" si="45"/>
        <v>64469</v>
      </c>
      <c r="AD49" s="1">
        <f t="shared" si="45"/>
        <v>151338</v>
      </c>
      <c r="AE49" s="1">
        <f t="shared" si="45"/>
        <v>158910</v>
      </c>
      <c r="AF49" s="1"/>
      <c r="AG49" s="2">
        <f t="shared" si="45"/>
        <v>4400102</v>
      </c>
      <c r="AJ49" s="9">
        <v>1985</v>
      </c>
      <c r="AK49" s="1">
        <f t="shared" si="43"/>
        <v>19.88331364646136</v>
      </c>
      <c r="AL49" s="1">
        <f t="shared" si="43"/>
        <v>165.5588631081026</v>
      </c>
      <c r="AM49" s="1">
        <f t="shared" si="43"/>
        <v>51.18739239014099</v>
      </c>
      <c r="AN49" s="1">
        <f t="shared" si="43"/>
        <v>4.6254080270652445</v>
      </c>
      <c r="AO49" s="1">
        <f t="shared" si="43"/>
        <v>23.912906676735258</v>
      </c>
      <c r="AP49" s="1"/>
      <c r="AQ49" s="1">
        <f>(H49/AG49)*100000</f>
        <v>23.79490293634102</v>
      </c>
      <c r="AR49" s="1">
        <f>(SUM(D49:F49)/SUM(AC49:AE49))*100000</f>
        <v>20.815708921666218</v>
      </c>
    </row>
    <row r="50" spans="1:44" ht="12.75">
      <c r="A50" s="9">
        <v>1986</v>
      </c>
      <c r="B50" s="2">
        <f t="shared" si="39"/>
        <v>656</v>
      </c>
      <c r="C50" s="2">
        <f t="shared" si="39"/>
        <v>195</v>
      </c>
      <c r="D50">
        <f t="shared" si="39"/>
        <v>51</v>
      </c>
      <c r="E50">
        <f t="shared" si="39"/>
        <v>2</v>
      </c>
      <c r="F50">
        <f t="shared" si="39"/>
        <v>29</v>
      </c>
      <c r="G50">
        <f t="shared" si="39"/>
        <v>-11</v>
      </c>
      <c r="H50" s="2">
        <f t="shared" si="39"/>
        <v>922</v>
      </c>
      <c r="J50" s="9">
        <v>1986</v>
      </c>
      <c r="K50" s="2">
        <f t="shared" si="40"/>
        <v>656</v>
      </c>
      <c r="L50" s="2">
        <f t="shared" si="40"/>
        <v>195</v>
      </c>
      <c r="M50" s="2">
        <f t="shared" si="40"/>
        <v>71</v>
      </c>
      <c r="N50" s="2">
        <f t="shared" si="40"/>
        <v>922</v>
      </c>
      <c r="O50" s="2"/>
      <c r="P50" s="9">
        <f t="shared" si="44"/>
        <v>1986</v>
      </c>
      <c r="Q50" s="2">
        <f t="shared" si="41"/>
        <v>71.14967462039046</v>
      </c>
      <c r="R50" s="2">
        <f t="shared" si="41"/>
        <v>21.149674620390453</v>
      </c>
      <c r="S50" s="1">
        <f t="shared" si="41"/>
        <v>5.531453362255966</v>
      </c>
      <c r="T50" s="1">
        <f t="shared" si="41"/>
        <v>0.21691973969631237</v>
      </c>
      <c r="U50" s="1">
        <f t="shared" si="41"/>
        <v>3.14533622559653</v>
      </c>
      <c r="V50" s="1">
        <f t="shared" si="41"/>
        <v>-1.193058568329718</v>
      </c>
      <c r="W50" s="2">
        <f t="shared" si="41"/>
        <v>100</v>
      </c>
      <c r="Z50" s="9">
        <v>1986</v>
      </c>
      <c r="AA50" s="2">
        <f t="shared" si="45"/>
        <v>3933381</v>
      </c>
      <c r="AB50" s="2">
        <f t="shared" si="45"/>
        <v>125969</v>
      </c>
      <c r="AC50" s="1">
        <f t="shared" si="45"/>
        <v>66003</v>
      </c>
      <c r="AD50" s="1">
        <f t="shared" si="45"/>
        <v>159988</v>
      </c>
      <c r="AE50" s="1">
        <f t="shared" si="45"/>
        <v>167386</v>
      </c>
      <c r="AF50" s="1"/>
      <c r="AG50" s="2">
        <f t="shared" si="45"/>
        <v>4452727</v>
      </c>
      <c r="AJ50" s="9">
        <v>1986</v>
      </c>
      <c r="AK50" s="1">
        <f t="shared" si="43"/>
        <v>16.67776398980928</v>
      </c>
      <c r="AL50" s="1">
        <f t="shared" si="43"/>
        <v>154.79999047384672</v>
      </c>
      <c r="AM50" s="1">
        <f t="shared" si="43"/>
        <v>77.26921503568019</v>
      </c>
      <c r="AN50" s="1">
        <f t="shared" si="43"/>
        <v>1.2500937570317774</v>
      </c>
      <c r="AO50" s="1">
        <f t="shared" si="43"/>
        <v>17.32522433178402</v>
      </c>
      <c r="AP50" s="1"/>
      <c r="AQ50" s="1">
        <f>(H50/AG50)*100000</f>
        <v>20.706412048167333</v>
      </c>
      <c r="AR50" s="1">
        <f>(SUM(D50:F50)/SUM(AC50:AE50))*100000</f>
        <v>20.845143462886746</v>
      </c>
    </row>
    <row r="51" spans="1:44" ht="12.75">
      <c r="A51" s="9">
        <v>1987</v>
      </c>
      <c r="B51" s="2">
        <f t="shared" si="39"/>
        <v>537</v>
      </c>
      <c r="C51" s="2">
        <f t="shared" si="39"/>
        <v>210</v>
      </c>
      <c r="D51">
        <f t="shared" si="39"/>
        <v>42</v>
      </c>
      <c r="E51">
        <f t="shared" si="39"/>
        <v>17</v>
      </c>
      <c r="F51">
        <f t="shared" si="39"/>
        <v>52</v>
      </c>
      <c r="G51">
        <f t="shared" si="39"/>
        <v>-13</v>
      </c>
      <c r="H51" s="2">
        <f t="shared" si="39"/>
        <v>845</v>
      </c>
      <c r="J51" s="9">
        <v>1987</v>
      </c>
      <c r="K51" s="2">
        <f t="shared" si="40"/>
        <v>537</v>
      </c>
      <c r="L51" s="2">
        <f t="shared" si="40"/>
        <v>210</v>
      </c>
      <c r="M51" s="2">
        <f t="shared" si="40"/>
        <v>98</v>
      </c>
      <c r="N51" s="2">
        <f t="shared" si="40"/>
        <v>845</v>
      </c>
      <c r="O51" s="2"/>
      <c r="P51" s="9">
        <f t="shared" si="44"/>
        <v>1987</v>
      </c>
      <c r="Q51" s="2">
        <f aca="true" t="shared" si="46" ref="Q51:Q64">(B51/$H51)*100</f>
        <v>63.55029585798817</v>
      </c>
      <c r="R51" s="2">
        <f aca="true" t="shared" si="47" ref="R51:R64">(C51/$H51)*100</f>
        <v>24.85207100591716</v>
      </c>
      <c r="S51" s="1">
        <f aca="true" t="shared" si="48" ref="S51:S64">(D51/$H51)*100</f>
        <v>4.970414201183432</v>
      </c>
      <c r="T51" s="1">
        <f aca="true" t="shared" si="49" ref="T51:T64">(E51/$H51)*100</f>
        <v>2.0118343195266273</v>
      </c>
      <c r="U51" s="1">
        <f aca="true" t="shared" si="50" ref="U51:U64">(F51/$H51)*100</f>
        <v>6.153846153846154</v>
      </c>
      <c r="V51" s="1">
        <f aca="true" t="shared" si="51" ref="V51:V64">(G51/$H51)*100</f>
        <v>-1.5384615384615385</v>
      </c>
      <c r="W51" s="2">
        <f aca="true" t="shared" si="52" ref="W51:W64">(H51/$H51)*100</f>
        <v>100</v>
      </c>
      <c r="Z51" s="9">
        <v>1987</v>
      </c>
      <c r="AA51" s="2">
        <f t="shared" si="45"/>
        <v>3986064</v>
      </c>
      <c r="AB51" s="2">
        <f t="shared" si="45"/>
        <v>130369</v>
      </c>
      <c r="AC51" s="1">
        <f t="shared" si="45"/>
        <v>68196</v>
      </c>
      <c r="AD51" s="1">
        <f t="shared" si="45"/>
        <v>169567</v>
      </c>
      <c r="AE51" s="1">
        <f t="shared" si="45"/>
        <v>177697</v>
      </c>
      <c r="AF51" s="1"/>
      <c r="AG51" s="2">
        <f t="shared" si="45"/>
        <v>4531893</v>
      </c>
      <c r="AJ51" s="9">
        <v>1987</v>
      </c>
      <c r="AK51" s="1">
        <f aca="true" t="shared" si="53" ref="AK51:AK63">(B51/AA51)*100000</f>
        <v>13.471936225810724</v>
      </c>
      <c r="AL51" s="1">
        <f aca="true" t="shared" si="54" ref="AL51:AL62">(C51/AB51)*100000</f>
        <v>161.08123863801976</v>
      </c>
      <c r="AM51" s="1">
        <f aca="true" t="shared" si="55" ref="AM51:AM62">(D51/AC51)*100000</f>
        <v>61.587189864508176</v>
      </c>
      <c r="AN51" s="1">
        <f aca="true" t="shared" si="56" ref="AN51:AN62">(E51/AD51)*100000</f>
        <v>10.025535628984413</v>
      </c>
      <c r="AO51" s="1">
        <f aca="true" t="shared" si="57" ref="AO51:AO62">(F51/AE51)*100000</f>
        <v>29.263296510351893</v>
      </c>
      <c r="AP51" s="1"/>
      <c r="AQ51" s="1">
        <f aca="true" t="shared" si="58" ref="AQ51:AQ63">(H51/AG51)*100000</f>
        <v>18.645629982879118</v>
      </c>
      <c r="AR51" s="1">
        <f aca="true" t="shared" si="59" ref="AR51:AR63">(SUM(D51:F51)/SUM(AC51:AE51))*100000</f>
        <v>26.717373513695662</v>
      </c>
    </row>
    <row r="52" spans="1:44" ht="12.75">
      <c r="A52" s="9">
        <v>1988</v>
      </c>
      <c r="B52" s="2">
        <f t="shared" si="39"/>
        <v>687</v>
      </c>
      <c r="C52" s="2">
        <f t="shared" si="39"/>
        <v>472</v>
      </c>
      <c r="D52">
        <f t="shared" si="39"/>
        <v>55</v>
      </c>
      <c r="E52">
        <f t="shared" si="39"/>
        <v>8</v>
      </c>
      <c r="F52">
        <f t="shared" si="39"/>
        <v>76</v>
      </c>
      <c r="G52">
        <f t="shared" si="39"/>
        <v>-20</v>
      </c>
      <c r="H52" s="2">
        <f t="shared" si="39"/>
        <v>1278</v>
      </c>
      <c r="J52" s="9">
        <v>1988</v>
      </c>
      <c r="K52" s="2">
        <f t="shared" si="40"/>
        <v>687</v>
      </c>
      <c r="L52" s="2">
        <f t="shared" si="40"/>
        <v>472</v>
      </c>
      <c r="M52" s="2">
        <f t="shared" si="40"/>
        <v>119</v>
      </c>
      <c r="N52" s="2">
        <f t="shared" si="40"/>
        <v>1278</v>
      </c>
      <c r="O52" s="2"/>
      <c r="P52" s="9">
        <f t="shared" si="44"/>
        <v>1988</v>
      </c>
      <c r="Q52" s="2">
        <f t="shared" si="46"/>
        <v>53.755868544600936</v>
      </c>
      <c r="R52" s="2">
        <f t="shared" si="47"/>
        <v>36.93270735524257</v>
      </c>
      <c r="S52" s="1">
        <f t="shared" si="48"/>
        <v>4.303599374021909</v>
      </c>
      <c r="T52" s="1">
        <f t="shared" si="49"/>
        <v>0.6259780907668232</v>
      </c>
      <c r="U52" s="1">
        <f t="shared" si="50"/>
        <v>5.94679186228482</v>
      </c>
      <c r="V52" s="1">
        <f t="shared" si="51"/>
        <v>-1.5649452269170578</v>
      </c>
      <c r="W52" s="2">
        <f t="shared" si="52"/>
        <v>100</v>
      </c>
      <c r="Z52" s="9">
        <v>1988</v>
      </c>
      <c r="AA52" s="2">
        <f t="shared" si="45"/>
        <v>4062086</v>
      </c>
      <c r="AB52" s="2">
        <f t="shared" si="45"/>
        <v>135904</v>
      </c>
      <c r="AC52" s="1">
        <f t="shared" si="45"/>
        <v>70973</v>
      </c>
      <c r="AD52" s="1">
        <f t="shared" si="45"/>
        <v>180918</v>
      </c>
      <c r="AE52" s="1">
        <f t="shared" si="45"/>
        <v>190014</v>
      </c>
      <c r="AF52" s="1"/>
      <c r="AG52" s="2">
        <f t="shared" si="45"/>
        <v>4639895</v>
      </c>
      <c r="AJ52" s="9">
        <v>1988</v>
      </c>
      <c r="AK52" s="1">
        <f t="shared" si="53"/>
        <v>16.91249274387593</v>
      </c>
      <c r="AL52" s="1">
        <f t="shared" si="54"/>
        <v>347.30397927949144</v>
      </c>
      <c r="AM52" s="1">
        <f t="shared" si="55"/>
        <v>77.4942583799473</v>
      </c>
      <c r="AN52" s="1">
        <f t="shared" si="56"/>
        <v>4.421892791209277</v>
      </c>
      <c r="AO52" s="1">
        <f t="shared" si="57"/>
        <v>39.99705284873746</v>
      </c>
      <c r="AP52" s="1"/>
      <c r="AQ52" s="1">
        <f t="shared" si="58"/>
        <v>27.543726743816404</v>
      </c>
      <c r="AR52" s="1">
        <f t="shared" si="59"/>
        <v>31.454724431721747</v>
      </c>
    </row>
    <row r="53" spans="1:44" ht="12.75">
      <c r="A53" s="9">
        <v>1989</v>
      </c>
      <c r="B53" s="2">
        <f t="shared" si="39"/>
        <v>344</v>
      </c>
      <c r="C53" s="2">
        <f t="shared" si="39"/>
        <v>156</v>
      </c>
      <c r="D53">
        <f t="shared" si="39"/>
        <v>24</v>
      </c>
      <c r="E53">
        <f t="shared" si="39"/>
        <v>4</v>
      </c>
      <c r="F53">
        <f t="shared" si="39"/>
        <v>20</v>
      </c>
      <c r="G53">
        <f t="shared" si="39"/>
        <v>-43</v>
      </c>
      <c r="H53" s="2">
        <f t="shared" si="39"/>
        <v>505</v>
      </c>
      <c r="J53" s="9">
        <v>1989</v>
      </c>
      <c r="K53" s="2">
        <f t="shared" si="40"/>
        <v>344</v>
      </c>
      <c r="L53" s="2">
        <f t="shared" si="40"/>
        <v>156</v>
      </c>
      <c r="M53" s="2">
        <f t="shared" si="40"/>
        <v>5</v>
      </c>
      <c r="N53" s="2">
        <f t="shared" si="40"/>
        <v>505</v>
      </c>
      <c r="O53" s="2"/>
      <c r="P53" s="9">
        <f t="shared" si="44"/>
        <v>1989</v>
      </c>
      <c r="Q53" s="2">
        <f t="shared" si="46"/>
        <v>68.11881188118812</v>
      </c>
      <c r="R53" s="2">
        <f t="shared" si="47"/>
        <v>30.89108910891089</v>
      </c>
      <c r="S53" s="1">
        <f t="shared" si="48"/>
        <v>4.752475247524752</v>
      </c>
      <c r="T53" s="1">
        <f t="shared" si="49"/>
        <v>0.7920792079207921</v>
      </c>
      <c r="U53" s="1">
        <f t="shared" si="50"/>
        <v>3.9603960396039604</v>
      </c>
      <c r="V53" s="1">
        <f t="shared" si="51"/>
        <v>-8.514851485148515</v>
      </c>
      <c r="W53" s="2">
        <f t="shared" si="52"/>
        <v>100</v>
      </c>
      <c r="Z53" s="9">
        <v>1989</v>
      </c>
      <c r="AA53" s="2">
        <f t="shared" si="45"/>
        <v>4136203</v>
      </c>
      <c r="AB53" s="2">
        <f t="shared" si="45"/>
        <v>141074</v>
      </c>
      <c r="AC53" s="1">
        <f t="shared" si="45"/>
        <v>73672</v>
      </c>
      <c r="AD53" s="1">
        <f t="shared" si="45"/>
        <v>192837</v>
      </c>
      <c r="AE53" s="1">
        <f t="shared" si="45"/>
        <v>202540</v>
      </c>
      <c r="AF53" s="1"/>
      <c r="AG53" s="2">
        <f t="shared" si="45"/>
        <v>4746326</v>
      </c>
      <c r="AJ53" s="9">
        <v>1989</v>
      </c>
      <c r="AK53" s="1">
        <f t="shared" si="53"/>
        <v>8.316806501034886</v>
      </c>
      <c r="AL53" s="1">
        <f t="shared" si="54"/>
        <v>110.5802628407786</v>
      </c>
      <c r="AM53" s="1">
        <f t="shared" si="55"/>
        <v>32.576827017048544</v>
      </c>
      <c r="AN53" s="1">
        <f t="shared" si="56"/>
        <v>2.074290722216172</v>
      </c>
      <c r="AO53" s="1">
        <f t="shared" si="57"/>
        <v>9.874592673052236</v>
      </c>
      <c r="AP53" s="1"/>
      <c r="AQ53" s="1">
        <f t="shared" si="58"/>
        <v>10.639808559294073</v>
      </c>
      <c r="AR53" s="1">
        <f t="shared" si="59"/>
        <v>10.233472409066005</v>
      </c>
    </row>
    <row r="54" spans="1:44" ht="12.75">
      <c r="A54" s="9">
        <v>1990</v>
      </c>
      <c r="B54" s="2">
        <f t="shared" si="39"/>
        <v>418</v>
      </c>
      <c r="C54" s="2">
        <f t="shared" si="39"/>
        <v>205</v>
      </c>
      <c r="D54">
        <f t="shared" si="39"/>
        <v>42</v>
      </c>
      <c r="E54">
        <f t="shared" si="39"/>
        <v>2</v>
      </c>
      <c r="F54">
        <f t="shared" si="39"/>
        <v>46</v>
      </c>
      <c r="G54">
        <f t="shared" si="39"/>
        <v>-21</v>
      </c>
      <c r="H54" s="2">
        <f t="shared" si="39"/>
        <v>692</v>
      </c>
      <c r="J54" s="9">
        <v>1990</v>
      </c>
      <c r="K54" s="2">
        <f t="shared" si="40"/>
        <v>418</v>
      </c>
      <c r="L54" s="2">
        <f t="shared" si="40"/>
        <v>205</v>
      </c>
      <c r="M54" s="2">
        <f t="shared" si="40"/>
        <v>69</v>
      </c>
      <c r="N54" s="2">
        <f t="shared" si="40"/>
        <v>692</v>
      </c>
      <c r="O54" s="2"/>
      <c r="P54" s="9">
        <f t="shared" si="44"/>
        <v>1990</v>
      </c>
      <c r="Q54" s="2">
        <f t="shared" si="46"/>
        <v>60.40462427745664</v>
      </c>
      <c r="R54" s="2">
        <f t="shared" si="47"/>
        <v>29.6242774566474</v>
      </c>
      <c r="S54" s="1">
        <f t="shared" si="48"/>
        <v>6.069364161849711</v>
      </c>
      <c r="T54" s="1">
        <f t="shared" si="49"/>
        <v>0.2890173410404624</v>
      </c>
      <c r="U54" s="1">
        <f t="shared" si="50"/>
        <v>6.6473988439306355</v>
      </c>
      <c r="V54" s="1">
        <f t="shared" si="51"/>
        <v>-3.0346820809248554</v>
      </c>
      <c r="W54" s="2">
        <f t="shared" si="52"/>
        <v>100</v>
      </c>
      <c r="Z54" s="9">
        <v>1990</v>
      </c>
      <c r="AA54" s="2">
        <f t="shared" si="45"/>
        <v>4250194</v>
      </c>
      <c r="AB54" s="2">
        <f t="shared" si="45"/>
        <v>147800</v>
      </c>
      <c r="AC54" s="1">
        <f t="shared" si="45"/>
        <v>77195</v>
      </c>
      <c r="AD54" s="1">
        <f t="shared" si="45"/>
        <v>207892</v>
      </c>
      <c r="AE54" s="1">
        <f t="shared" si="45"/>
        <v>217699</v>
      </c>
      <c r="AF54" s="1"/>
      <c r="AG54" s="2">
        <f t="shared" si="45"/>
        <v>4900780</v>
      </c>
      <c r="AJ54" s="9">
        <v>1990</v>
      </c>
      <c r="AK54" s="1">
        <f t="shared" si="53"/>
        <v>9.834845185890337</v>
      </c>
      <c r="AL54" s="1">
        <f t="shared" si="54"/>
        <v>138.70094722598105</v>
      </c>
      <c r="AM54" s="1">
        <f t="shared" si="55"/>
        <v>54.40766889047218</v>
      </c>
      <c r="AN54" s="1">
        <f t="shared" si="56"/>
        <v>0.9620379812595001</v>
      </c>
      <c r="AO54" s="1">
        <f t="shared" si="57"/>
        <v>21.130092467122036</v>
      </c>
      <c r="AP54" s="1"/>
      <c r="AQ54" s="1">
        <f t="shared" si="58"/>
        <v>14.1202012740829</v>
      </c>
      <c r="AR54" s="1">
        <f t="shared" si="59"/>
        <v>17.90025975265819</v>
      </c>
    </row>
    <row r="55" spans="1:44" ht="12.75">
      <c r="A55" s="9">
        <v>1991</v>
      </c>
      <c r="B55" s="2">
        <f t="shared" si="39"/>
        <v>349</v>
      </c>
      <c r="C55" s="2">
        <f t="shared" si="39"/>
        <v>244</v>
      </c>
      <c r="D55">
        <f t="shared" si="39"/>
        <v>26</v>
      </c>
      <c r="E55">
        <f t="shared" si="39"/>
        <v>4</v>
      </c>
      <c r="F55">
        <f t="shared" si="39"/>
        <v>42</v>
      </c>
      <c r="G55">
        <f t="shared" si="39"/>
        <v>-11</v>
      </c>
      <c r="H55" s="2">
        <f t="shared" si="39"/>
        <v>654</v>
      </c>
      <c r="J55" s="9">
        <v>1991</v>
      </c>
      <c r="K55" s="2">
        <f t="shared" si="40"/>
        <v>349</v>
      </c>
      <c r="L55" s="2">
        <f t="shared" si="40"/>
        <v>244</v>
      </c>
      <c r="M55" s="2">
        <f t="shared" si="40"/>
        <v>61</v>
      </c>
      <c r="N55" s="2">
        <f t="shared" si="40"/>
        <v>654</v>
      </c>
      <c r="O55" s="2"/>
      <c r="P55" s="9">
        <f t="shared" si="44"/>
        <v>1991</v>
      </c>
      <c r="Q55" s="2">
        <f t="shared" si="46"/>
        <v>53.36391437308868</v>
      </c>
      <c r="R55" s="2">
        <f t="shared" si="47"/>
        <v>37.308868501529055</v>
      </c>
      <c r="S55" s="1">
        <f t="shared" si="48"/>
        <v>3.9755351681957185</v>
      </c>
      <c r="T55" s="1">
        <f t="shared" si="49"/>
        <v>0.6116207951070336</v>
      </c>
      <c r="U55" s="1">
        <f t="shared" si="50"/>
        <v>6.422018348623854</v>
      </c>
      <c r="V55" s="1">
        <f t="shared" si="51"/>
        <v>-1.6819571865443423</v>
      </c>
      <c r="W55" s="2">
        <f t="shared" si="52"/>
        <v>100</v>
      </c>
      <c r="Z55" s="9">
        <v>1991</v>
      </c>
      <c r="AA55" s="2">
        <f t="shared" si="45"/>
        <v>4331195</v>
      </c>
      <c r="AB55" s="2">
        <f t="shared" si="45"/>
        <v>151687</v>
      </c>
      <c r="AC55" s="1">
        <f t="shared" si="45"/>
        <v>79294</v>
      </c>
      <c r="AD55" s="1">
        <f t="shared" si="45"/>
        <v>220066</v>
      </c>
      <c r="AE55" s="1">
        <f t="shared" si="45"/>
        <v>231201</v>
      </c>
      <c r="AF55" s="1"/>
      <c r="AG55" s="2">
        <f t="shared" si="45"/>
        <v>5013443</v>
      </c>
      <c r="AJ55" s="9">
        <v>1991</v>
      </c>
      <c r="AK55" s="1">
        <f t="shared" si="53"/>
        <v>8.05782237927408</v>
      </c>
      <c r="AL55" s="1">
        <f t="shared" si="54"/>
        <v>160.85755536070988</v>
      </c>
      <c r="AM55" s="1">
        <f t="shared" si="55"/>
        <v>32.78936615632961</v>
      </c>
      <c r="AN55" s="1">
        <f t="shared" si="56"/>
        <v>1.817636527223651</v>
      </c>
      <c r="AO55" s="1">
        <f t="shared" si="57"/>
        <v>18.16601139268429</v>
      </c>
      <c r="AP55" s="1"/>
      <c r="AQ55" s="1">
        <f t="shared" si="58"/>
        <v>13.044927408170393</v>
      </c>
      <c r="AR55" s="1">
        <f t="shared" si="59"/>
        <v>13.570541370360806</v>
      </c>
    </row>
    <row r="56" spans="1:44" ht="12.75">
      <c r="A56" s="9">
        <v>1992</v>
      </c>
      <c r="B56" s="2">
        <f t="shared" si="39"/>
        <v>221</v>
      </c>
      <c r="C56" s="2">
        <f t="shared" si="39"/>
        <v>247</v>
      </c>
      <c r="D56">
        <f t="shared" si="39"/>
        <v>19</v>
      </c>
      <c r="E56">
        <f t="shared" si="39"/>
        <v>3</v>
      </c>
      <c r="F56">
        <f t="shared" si="39"/>
        <v>52</v>
      </c>
      <c r="G56">
        <f t="shared" si="39"/>
        <v>-4</v>
      </c>
      <c r="H56" s="2">
        <f t="shared" si="39"/>
        <v>538</v>
      </c>
      <c r="J56" s="9">
        <v>1992</v>
      </c>
      <c r="K56" s="2">
        <f t="shared" si="40"/>
        <v>221</v>
      </c>
      <c r="L56" s="2">
        <f t="shared" si="40"/>
        <v>247</v>
      </c>
      <c r="M56" s="2">
        <f t="shared" si="40"/>
        <v>70</v>
      </c>
      <c r="N56" s="2">
        <f t="shared" si="40"/>
        <v>538</v>
      </c>
      <c r="O56" s="2"/>
      <c r="P56" s="9">
        <f t="shared" si="44"/>
        <v>1992</v>
      </c>
      <c r="Q56" s="2">
        <f t="shared" si="46"/>
        <v>41.07806691449814</v>
      </c>
      <c r="R56" s="2">
        <f t="shared" si="47"/>
        <v>45.91078066914498</v>
      </c>
      <c r="S56" s="1">
        <f t="shared" si="48"/>
        <v>3.5315985130111525</v>
      </c>
      <c r="T56" s="1">
        <f t="shared" si="49"/>
        <v>0.5576208178438662</v>
      </c>
      <c r="U56" s="1">
        <f t="shared" si="50"/>
        <v>9.66542750929368</v>
      </c>
      <c r="V56" s="1">
        <f t="shared" si="51"/>
        <v>-0.7434944237918215</v>
      </c>
      <c r="W56" s="2">
        <f t="shared" si="52"/>
        <v>100</v>
      </c>
      <c r="Z56" s="9">
        <v>1992</v>
      </c>
      <c r="AA56" s="2">
        <f t="shared" si="45"/>
        <v>4418731</v>
      </c>
      <c r="AB56" s="2">
        <f t="shared" si="45"/>
        <v>157009</v>
      </c>
      <c r="AC56" s="1">
        <f t="shared" si="45"/>
        <v>81376</v>
      </c>
      <c r="AD56" s="1">
        <f t="shared" si="45"/>
        <v>234316</v>
      </c>
      <c r="AE56" s="1">
        <f t="shared" si="45"/>
        <v>247579</v>
      </c>
      <c r="AF56" s="1"/>
      <c r="AG56" s="2">
        <f t="shared" si="45"/>
        <v>5139011</v>
      </c>
      <c r="AJ56" s="9">
        <v>1992</v>
      </c>
      <c r="AK56" s="1">
        <f t="shared" si="53"/>
        <v>5.001435932624095</v>
      </c>
      <c r="AL56" s="1">
        <f t="shared" si="54"/>
        <v>157.31582265984753</v>
      </c>
      <c r="AM56" s="1">
        <f t="shared" si="55"/>
        <v>23.348407392843097</v>
      </c>
      <c r="AN56" s="1">
        <f t="shared" si="56"/>
        <v>1.2803222998002697</v>
      </c>
      <c r="AO56" s="1">
        <f t="shared" si="57"/>
        <v>21.003396895536373</v>
      </c>
      <c r="AP56" s="1"/>
      <c r="AQ56" s="1">
        <f t="shared" si="58"/>
        <v>10.468940424529155</v>
      </c>
      <c r="AR56" s="1">
        <f t="shared" si="59"/>
        <v>13.137548355942345</v>
      </c>
    </row>
    <row r="57" spans="1:44" ht="12.75">
      <c r="A57" s="9">
        <v>1993</v>
      </c>
      <c r="B57" s="2">
        <f aca="true" t="shared" si="60" ref="B57:H64">B14-B35</f>
        <v>232</v>
      </c>
      <c r="C57" s="2">
        <f t="shared" si="60"/>
        <v>270</v>
      </c>
      <c r="D57">
        <f t="shared" si="60"/>
        <v>21</v>
      </c>
      <c r="E57">
        <f t="shared" si="60"/>
        <v>3</v>
      </c>
      <c r="F57">
        <f t="shared" si="60"/>
        <v>51</v>
      </c>
      <c r="G57">
        <f t="shared" si="60"/>
        <v>-7</v>
      </c>
      <c r="H57" s="2">
        <f t="shared" si="60"/>
        <v>570</v>
      </c>
      <c r="J57" s="9">
        <v>1993</v>
      </c>
      <c r="K57" s="2">
        <f t="shared" si="40"/>
        <v>232</v>
      </c>
      <c r="L57" s="2">
        <f t="shared" si="40"/>
        <v>270</v>
      </c>
      <c r="M57" s="2">
        <f t="shared" si="40"/>
        <v>68</v>
      </c>
      <c r="N57" s="2">
        <f t="shared" si="40"/>
        <v>570</v>
      </c>
      <c r="O57" s="2"/>
      <c r="P57" s="9">
        <f t="shared" si="44"/>
        <v>1993</v>
      </c>
      <c r="Q57" s="2">
        <f t="shared" si="46"/>
        <v>40.70175438596491</v>
      </c>
      <c r="R57" s="2">
        <f t="shared" si="47"/>
        <v>47.368421052631575</v>
      </c>
      <c r="S57" s="1">
        <f t="shared" si="48"/>
        <v>3.684210526315789</v>
      </c>
      <c r="T57" s="1">
        <f t="shared" si="49"/>
        <v>0.5263157894736842</v>
      </c>
      <c r="U57" s="1">
        <f t="shared" si="50"/>
        <v>8.947368421052632</v>
      </c>
      <c r="V57" s="1">
        <f t="shared" si="51"/>
        <v>-1.2280701754385965</v>
      </c>
      <c r="W57" s="2">
        <f t="shared" si="52"/>
        <v>100</v>
      </c>
      <c r="Z57" s="9">
        <v>1993</v>
      </c>
      <c r="AA57" s="2">
        <f t="shared" si="45"/>
        <v>4492446</v>
      </c>
      <c r="AB57" s="2">
        <f t="shared" si="45"/>
        <v>160255</v>
      </c>
      <c r="AC57" s="1">
        <f t="shared" si="45"/>
        <v>83098</v>
      </c>
      <c r="AD57" s="1">
        <f t="shared" si="45"/>
        <v>247981</v>
      </c>
      <c r="AE57" s="1">
        <f t="shared" si="45"/>
        <v>263924</v>
      </c>
      <c r="AF57" s="1"/>
      <c r="AG57" s="2">
        <f t="shared" si="45"/>
        <v>5247704</v>
      </c>
      <c r="AJ57" s="9">
        <v>1993</v>
      </c>
      <c r="AK57" s="1">
        <f t="shared" si="53"/>
        <v>5.164224567195689</v>
      </c>
      <c r="AL57" s="1">
        <f t="shared" si="54"/>
        <v>168.4814826370472</v>
      </c>
      <c r="AM57" s="1">
        <f t="shared" si="55"/>
        <v>25.271366338540037</v>
      </c>
      <c r="AN57" s="1">
        <f t="shared" si="56"/>
        <v>1.2097701033546926</v>
      </c>
      <c r="AO57" s="1">
        <f t="shared" si="57"/>
        <v>19.323744714387477</v>
      </c>
      <c r="AP57" s="1"/>
      <c r="AQ57" s="1">
        <f t="shared" si="58"/>
        <v>10.861893125069555</v>
      </c>
      <c r="AR57" s="1">
        <f t="shared" si="59"/>
        <v>12.604978462293467</v>
      </c>
    </row>
    <row r="58" spans="1:44" ht="12.75">
      <c r="A58" s="9">
        <v>1994</v>
      </c>
      <c r="B58" s="2">
        <f t="shared" si="60"/>
        <v>300</v>
      </c>
      <c r="C58" s="2">
        <f t="shared" si="60"/>
        <v>338</v>
      </c>
      <c r="D58">
        <f t="shared" si="60"/>
        <v>23</v>
      </c>
      <c r="E58">
        <f t="shared" si="60"/>
        <v>10</v>
      </c>
      <c r="F58">
        <f t="shared" si="60"/>
        <v>67</v>
      </c>
      <c r="G58">
        <f t="shared" si="60"/>
        <v>-8</v>
      </c>
      <c r="H58" s="2">
        <f t="shared" si="60"/>
        <v>730</v>
      </c>
      <c r="J58" s="9">
        <v>1994</v>
      </c>
      <c r="K58" s="2">
        <f t="shared" si="40"/>
        <v>300</v>
      </c>
      <c r="L58" s="2">
        <f t="shared" si="40"/>
        <v>338</v>
      </c>
      <c r="M58" s="2">
        <f t="shared" si="40"/>
        <v>92</v>
      </c>
      <c r="N58" s="2">
        <f t="shared" si="40"/>
        <v>730</v>
      </c>
      <c r="O58" s="2"/>
      <c r="P58" s="9">
        <f t="shared" si="44"/>
        <v>1994</v>
      </c>
      <c r="Q58" s="2">
        <f t="shared" si="46"/>
        <v>41.0958904109589</v>
      </c>
      <c r="R58" s="2">
        <f t="shared" si="47"/>
        <v>46.3013698630137</v>
      </c>
      <c r="S58" s="1">
        <f t="shared" si="48"/>
        <v>3.1506849315068495</v>
      </c>
      <c r="T58" s="1">
        <f t="shared" si="49"/>
        <v>1.36986301369863</v>
      </c>
      <c r="U58" s="1">
        <f t="shared" si="50"/>
        <v>9.178082191780822</v>
      </c>
      <c r="V58" s="1">
        <f t="shared" si="51"/>
        <v>-1.095890410958904</v>
      </c>
      <c r="W58" s="2">
        <f t="shared" si="52"/>
        <v>100</v>
      </c>
      <c r="Z58" s="9">
        <v>1994</v>
      </c>
      <c r="AA58" s="2">
        <f t="shared" si="45"/>
        <v>4543692</v>
      </c>
      <c r="AB58" s="2">
        <f t="shared" si="45"/>
        <v>164662</v>
      </c>
      <c r="AC58" s="1">
        <f t="shared" si="45"/>
        <v>84653</v>
      </c>
      <c r="AD58" s="1">
        <f t="shared" si="45"/>
        <v>261195</v>
      </c>
      <c r="AE58" s="1">
        <f t="shared" si="45"/>
        <v>280694</v>
      </c>
      <c r="AF58" s="1"/>
      <c r="AG58" s="2">
        <f t="shared" si="45"/>
        <v>5334896</v>
      </c>
      <c r="AJ58" s="9">
        <v>1994</v>
      </c>
      <c r="AK58" s="1">
        <f t="shared" si="53"/>
        <v>6.602560208746543</v>
      </c>
      <c r="AL58" s="1">
        <f t="shared" si="54"/>
        <v>205.26897523411594</v>
      </c>
      <c r="AM58" s="1">
        <f t="shared" si="55"/>
        <v>27.169739997401155</v>
      </c>
      <c r="AN58" s="1">
        <f t="shared" si="56"/>
        <v>3.8285572082160835</v>
      </c>
      <c r="AO58" s="1">
        <f t="shared" si="57"/>
        <v>23.869409392434466</v>
      </c>
      <c r="AP58" s="1"/>
      <c r="AQ58" s="1">
        <f t="shared" si="58"/>
        <v>13.683490737213997</v>
      </c>
      <c r="AR58" s="1">
        <f t="shared" si="59"/>
        <v>15.960621953516284</v>
      </c>
    </row>
    <row r="59" spans="1:44" ht="12.75">
      <c r="A59" s="9">
        <v>1995</v>
      </c>
      <c r="B59" s="2">
        <f t="shared" si="60"/>
        <v>319</v>
      </c>
      <c r="C59" s="2">
        <f t="shared" si="60"/>
        <v>330</v>
      </c>
      <c r="D59">
        <f t="shared" si="60"/>
        <v>26</v>
      </c>
      <c r="E59">
        <f t="shared" si="60"/>
        <v>7</v>
      </c>
      <c r="F59">
        <f t="shared" si="60"/>
        <v>68</v>
      </c>
      <c r="G59">
        <f t="shared" si="60"/>
        <v>-9</v>
      </c>
      <c r="H59" s="2">
        <f t="shared" si="60"/>
        <v>741</v>
      </c>
      <c r="J59" s="9">
        <v>1995</v>
      </c>
      <c r="K59" s="2">
        <f t="shared" si="40"/>
        <v>319</v>
      </c>
      <c r="L59" s="2">
        <f t="shared" si="40"/>
        <v>330</v>
      </c>
      <c r="M59" s="2">
        <f t="shared" si="40"/>
        <v>92</v>
      </c>
      <c r="N59" s="2">
        <f t="shared" si="40"/>
        <v>741</v>
      </c>
      <c r="O59" s="2"/>
      <c r="P59" s="9">
        <f t="shared" si="44"/>
        <v>1995</v>
      </c>
      <c r="Q59" s="2">
        <f t="shared" si="46"/>
        <v>43.04993252361673</v>
      </c>
      <c r="R59" s="2">
        <f t="shared" si="47"/>
        <v>44.534412955465584</v>
      </c>
      <c r="S59" s="1">
        <f t="shared" si="48"/>
        <v>3.508771929824561</v>
      </c>
      <c r="T59" s="1">
        <f t="shared" si="49"/>
        <v>0.9446693657219973</v>
      </c>
      <c r="U59" s="1">
        <f t="shared" si="50"/>
        <v>9.176788124156547</v>
      </c>
      <c r="V59" s="1">
        <f t="shared" si="51"/>
        <v>-1.214574898785425</v>
      </c>
      <c r="W59" s="2">
        <f t="shared" si="52"/>
        <v>100</v>
      </c>
      <c r="Z59" s="9">
        <v>1995</v>
      </c>
      <c r="AA59" s="2">
        <f t="shared" si="45"/>
        <v>4601009</v>
      </c>
      <c r="AB59" s="2">
        <f t="shared" si="45"/>
        <v>169817</v>
      </c>
      <c r="AC59" s="1">
        <f t="shared" si="45"/>
        <v>86251</v>
      </c>
      <c r="AD59" s="1">
        <f t="shared" si="45"/>
        <v>274642</v>
      </c>
      <c r="AE59" s="1">
        <f t="shared" si="45"/>
        <v>299305</v>
      </c>
      <c r="AF59" s="1"/>
      <c r="AG59" s="2">
        <f t="shared" si="45"/>
        <v>5431024</v>
      </c>
      <c r="AJ59" s="9">
        <v>1995</v>
      </c>
      <c r="AK59" s="1">
        <f t="shared" si="53"/>
        <v>6.933261812789325</v>
      </c>
      <c r="AL59" s="1">
        <f t="shared" si="54"/>
        <v>194.32683418032352</v>
      </c>
      <c r="AM59" s="1">
        <f t="shared" si="55"/>
        <v>30.14457803387787</v>
      </c>
      <c r="AN59" s="1">
        <f t="shared" si="56"/>
        <v>2.5487725839456457</v>
      </c>
      <c r="AO59" s="1">
        <f t="shared" si="57"/>
        <v>22.719299710997145</v>
      </c>
      <c r="AP59" s="1"/>
      <c r="AQ59" s="1">
        <f t="shared" si="58"/>
        <v>13.643835858578418</v>
      </c>
      <c r="AR59" s="1">
        <f t="shared" si="59"/>
        <v>15.298440770799063</v>
      </c>
    </row>
    <row r="60" spans="1:44" ht="12.75">
      <c r="A60" s="9">
        <v>1996</v>
      </c>
      <c r="B60" s="2">
        <f t="shared" si="60"/>
        <v>336</v>
      </c>
      <c r="C60" s="2">
        <f t="shared" si="60"/>
        <v>355</v>
      </c>
      <c r="D60">
        <f t="shared" si="60"/>
        <v>23</v>
      </c>
      <c r="E60">
        <f t="shared" si="60"/>
        <v>2</v>
      </c>
      <c r="F60">
        <f t="shared" si="60"/>
        <v>59</v>
      </c>
      <c r="G60">
        <f t="shared" si="60"/>
        <v>-10</v>
      </c>
      <c r="H60" s="2">
        <f t="shared" si="60"/>
        <v>765</v>
      </c>
      <c r="J60" s="9">
        <v>1996</v>
      </c>
      <c r="K60" s="2">
        <f t="shared" si="40"/>
        <v>336</v>
      </c>
      <c r="L60" s="2">
        <f t="shared" si="40"/>
        <v>355</v>
      </c>
      <c r="M60" s="2">
        <f t="shared" si="40"/>
        <v>74</v>
      </c>
      <c r="N60" s="2">
        <f t="shared" si="40"/>
        <v>765</v>
      </c>
      <c r="O60" s="2"/>
      <c r="P60" s="9">
        <f t="shared" si="44"/>
        <v>1996</v>
      </c>
      <c r="Q60" s="2">
        <f t="shared" si="46"/>
        <v>43.92156862745098</v>
      </c>
      <c r="R60" s="2">
        <f t="shared" si="47"/>
        <v>46.40522875816993</v>
      </c>
      <c r="S60" s="1">
        <f t="shared" si="48"/>
        <v>3.0065359477124183</v>
      </c>
      <c r="T60" s="1">
        <f t="shared" si="49"/>
        <v>0.261437908496732</v>
      </c>
      <c r="U60" s="1">
        <f t="shared" si="50"/>
        <v>7.712418300653595</v>
      </c>
      <c r="V60" s="1">
        <f t="shared" si="51"/>
        <v>-1.3071895424836601</v>
      </c>
      <c r="W60" s="2">
        <f t="shared" si="52"/>
        <v>100</v>
      </c>
      <c r="Z60" s="9">
        <v>1996</v>
      </c>
      <c r="AA60" s="2">
        <f t="shared" si="45"/>
        <v>4643284</v>
      </c>
      <c r="AB60" s="2">
        <f t="shared" si="45"/>
        <v>175111</v>
      </c>
      <c r="AC60" s="1">
        <f t="shared" si="45"/>
        <v>87362</v>
      </c>
      <c r="AD60" s="1">
        <f t="shared" si="45"/>
        <v>286793</v>
      </c>
      <c r="AE60" s="1">
        <f t="shared" si="45"/>
        <v>317413</v>
      </c>
      <c r="AF60" s="1"/>
      <c r="AG60" s="2">
        <f t="shared" si="45"/>
        <v>5509963</v>
      </c>
      <c r="AJ60" s="9">
        <v>1996</v>
      </c>
      <c r="AK60" s="1">
        <f t="shared" si="53"/>
        <v>7.236257786514889</v>
      </c>
      <c r="AL60" s="1">
        <f t="shared" si="54"/>
        <v>202.72855503080902</v>
      </c>
      <c r="AM60" s="1">
        <f t="shared" si="55"/>
        <v>26.327236098074675</v>
      </c>
      <c r="AN60" s="1">
        <f t="shared" si="56"/>
        <v>0.6973670905496299</v>
      </c>
      <c r="AO60" s="1">
        <f t="shared" si="57"/>
        <v>18.587770507194097</v>
      </c>
      <c r="AP60" s="1"/>
      <c r="AQ60" s="1">
        <f t="shared" si="58"/>
        <v>13.883940781453523</v>
      </c>
      <c r="AR60" s="1">
        <f t="shared" si="59"/>
        <v>12.146310991833051</v>
      </c>
    </row>
    <row r="61" spans="1:44" ht="12.75">
      <c r="A61" s="9">
        <v>1997</v>
      </c>
      <c r="B61" s="2">
        <f t="shared" si="60"/>
        <v>372</v>
      </c>
      <c r="C61" s="2">
        <f t="shared" si="60"/>
        <v>318</v>
      </c>
      <c r="D61">
        <f t="shared" si="60"/>
        <v>27</v>
      </c>
      <c r="E61">
        <f t="shared" si="60"/>
        <v>2</v>
      </c>
      <c r="F61">
        <f t="shared" si="60"/>
        <v>62</v>
      </c>
      <c r="G61">
        <f t="shared" si="60"/>
        <v>-11</v>
      </c>
      <c r="H61" s="2">
        <f t="shared" si="60"/>
        <v>770</v>
      </c>
      <c r="J61" s="9">
        <v>1997</v>
      </c>
      <c r="K61" s="2">
        <f t="shared" si="40"/>
        <v>372</v>
      </c>
      <c r="L61" s="2">
        <f t="shared" si="40"/>
        <v>318</v>
      </c>
      <c r="M61" s="2">
        <f t="shared" si="40"/>
        <v>80</v>
      </c>
      <c r="N61" s="2">
        <f t="shared" si="40"/>
        <v>770</v>
      </c>
      <c r="O61" s="2"/>
      <c r="P61" s="9">
        <f t="shared" si="44"/>
        <v>1997</v>
      </c>
      <c r="Q61" s="2">
        <f t="shared" si="46"/>
        <v>48.311688311688314</v>
      </c>
      <c r="R61" s="2">
        <f t="shared" si="47"/>
        <v>41.2987012987013</v>
      </c>
      <c r="S61" s="1">
        <f t="shared" si="48"/>
        <v>3.506493506493506</v>
      </c>
      <c r="T61" s="1">
        <f t="shared" si="49"/>
        <v>0.2597402597402597</v>
      </c>
      <c r="U61" s="1">
        <f t="shared" si="50"/>
        <v>8.051948051948052</v>
      </c>
      <c r="V61" s="1">
        <f t="shared" si="51"/>
        <v>-1.4285714285714286</v>
      </c>
      <c r="W61" s="2">
        <f t="shared" si="52"/>
        <v>100</v>
      </c>
      <c r="Z61" s="9">
        <v>1997</v>
      </c>
      <c r="AA61" s="2">
        <f t="shared" si="45"/>
        <v>4696215</v>
      </c>
      <c r="AB61" s="2">
        <f t="shared" si="45"/>
        <v>180990</v>
      </c>
      <c r="AC61" s="1">
        <f t="shared" si="45"/>
        <v>88518</v>
      </c>
      <c r="AD61" s="1">
        <f t="shared" si="45"/>
        <v>300511</v>
      </c>
      <c r="AE61" s="1">
        <f t="shared" si="45"/>
        <v>337871</v>
      </c>
      <c r="AF61" s="1"/>
      <c r="AG61" s="2">
        <f t="shared" si="45"/>
        <v>5604105</v>
      </c>
      <c r="AJ61" s="9">
        <v>1997</v>
      </c>
      <c r="AK61" s="1">
        <f t="shared" si="53"/>
        <v>7.921272769666635</v>
      </c>
      <c r="AL61" s="1">
        <f t="shared" si="54"/>
        <v>175.70031493452677</v>
      </c>
      <c r="AM61" s="1">
        <f t="shared" si="55"/>
        <v>30.502270724598386</v>
      </c>
      <c r="AN61" s="1">
        <f t="shared" si="56"/>
        <v>0.6655330420517053</v>
      </c>
      <c r="AO61" s="1">
        <f t="shared" si="57"/>
        <v>18.35019874449124</v>
      </c>
      <c r="AP61" s="1"/>
      <c r="AQ61" s="1">
        <f t="shared" si="58"/>
        <v>13.739928141960224</v>
      </c>
      <c r="AR61" s="1">
        <f t="shared" si="59"/>
        <v>12.518915944421515</v>
      </c>
    </row>
    <row r="62" spans="1:44" ht="12.75">
      <c r="A62" s="9">
        <v>1998</v>
      </c>
      <c r="B62" s="2">
        <f t="shared" si="60"/>
        <v>418</v>
      </c>
      <c r="C62" s="2">
        <f t="shared" si="60"/>
        <v>289</v>
      </c>
      <c r="D62">
        <f t="shared" si="60"/>
        <v>29</v>
      </c>
      <c r="E62">
        <f t="shared" si="60"/>
        <v>2</v>
      </c>
      <c r="F62">
        <f t="shared" si="60"/>
        <v>56</v>
      </c>
      <c r="G62">
        <f t="shared" si="60"/>
        <v>-19</v>
      </c>
      <c r="H62" s="2">
        <f t="shared" si="60"/>
        <v>775</v>
      </c>
      <c r="J62" s="9">
        <v>1998</v>
      </c>
      <c r="K62" s="2">
        <f t="shared" si="40"/>
        <v>418</v>
      </c>
      <c r="L62" s="2">
        <f t="shared" si="40"/>
        <v>289</v>
      </c>
      <c r="M62" s="2">
        <f t="shared" si="40"/>
        <v>68</v>
      </c>
      <c r="N62" s="2">
        <f t="shared" si="40"/>
        <v>775</v>
      </c>
      <c r="O62" s="2"/>
      <c r="P62" s="9">
        <f t="shared" si="44"/>
        <v>1998</v>
      </c>
      <c r="Q62" s="2">
        <f t="shared" si="46"/>
        <v>53.93548387096774</v>
      </c>
      <c r="R62" s="2">
        <f t="shared" si="47"/>
        <v>37.29032258064516</v>
      </c>
      <c r="S62" s="1">
        <f t="shared" si="48"/>
        <v>3.741935483870968</v>
      </c>
      <c r="T62" s="1">
        <f t="shared" si="49"/>
        <v>0.25806451612903225</v>
      </c>
      <c r="U62" s="1">
        <f t="shared" si="50"/>
        <v>7.225806451612904</v>
      </c>
      <c r="V62" s="1">
        <f t="shared" si="51"/>
        <v>-2.4516129032258065</v>
      </c>
      <c r="W62" s="2">
        <f t="shared" si="52"/>
        <v>100</v>
      </c>
      <c r="Z62" s="9">
        <v>1998</v>
      </c>
      <c r="AA62" s="2">
        <f t="shared" si="45"/>
        <v>4739084</v>
      </c>
      <c r="AB62" s="2">
        <f t="shared" si="45"/>
        <v>183958</v>
      </c>
      <c r="AC62" s="1">
        <f t="shared" si="45"/>
        <v>90516</v>
      </c>
      <c r="AD62" s="1">
        <f t="shared" si="45"/>
        <v>316608</v>
      </c>
      <c r="AE62" s="1">
        <f t="shared" si="45"/>
        <v>357666</v>
      </c>
      <c r="AF62" s="1"/>
      <c r="AG62" s="2">
        <f t="shared" si="45"/>
        <v>5687832</v>
      </c>
      <c r="AJ62" s="9">
        <v>1998</v>
      </c>
      <c r="AK62" s="1">
        <f t="shared" si="53"/>
        <v>8.820269908699656</v>
      </c>
      <c r="AL62" s="1">
        <f t="shared" si="54"/>
        <v>157.10107741984584</v>
      </c>
      <c r="AM62" s="1">
        <f t="shared" si="55"/>
        <v>32.038534623712934</v>
      </c>
      <c r="AN62" s="1">
        <f t="shared" si="56"/>
        <v>0.6316959773600161</v>
      </c>
      <c r="AO62" s="1">
        <f t="shared" si="57"/>
        <v>15.657065530411053</v>
      </c>
      <c r="AP62" s="1"/>
      <c r="AQ62" s="1">
        <f t="shared" si="58"/>
        <v>13.625578251959622</v>
      </c>
      <c r="AR62" s="1">
        <f t="shared" si="59"/>
        <v>11.375671753030243</v>
      </c>
    </row>
    <row r="63" spans="1:44" ht="12.75">
      <c r="A63" s="9">
        <v>1999</v>
      </c>
      <c r="B63" s="2">
        <f t="shared" si="60"/>
        <v>382</v>
      </c>
      <c r="C63" s="2">
        <f t="shared" si="60"/>
        <v>272</v>
      </c>
      <c r="D63">
        <f t="shared" si="60"/>
        <v>26</v>
      </c>
      <c r="E63">
        <f t="shared" si="60"/>
        <v>7</v>
      </c>
      <c r="F63">
        <f t="shared" si="60"/>
        <v>49</v>
      </c>
      <c r="G63">
        <f t="shared" si="60"/>
        <v>-13</v>
      </c>
      <c r="H63" s="2">
        <f t="shared" si="60"/>
        <v>723</v>
      </c>
      <c r="J63" s="9">
        <v>1999</v>
      </c>
      <c r="K63" s="2">
        <f t="shared" si="40"/>
        <v>382</v>
      </c>
      <c r="L63" s="2">
        <f t="shared" si="40"/>
        <v>272</v>
      </c>
      <c r="M63" s="2">
        <f t="shared" si="40"/>
        <v>69</v>
      </c>
      <c r="N63" s="2">
        <f t="shared" si="40"/>
        <v>723</v>
      </c>
      <c r="O63" s="2"/>
      <c r="P63" s="9">
        <f t="shared" si="44"/>
        <v>1999</v>
      </c>
      <c r="Q63" s="2">
        <f t="shared" si="46"/>
        <v>52.83540802213002</v>
      </c>
      <c r="R63" s="2">
        <f t="shared" si="47"/>
        <v>37.6210235131397</v>
      </c>
      <c r="S63" s="1">
        <f t="shared" si="48"/>
        <v>3.5961272475795294</v>
      </c>
      <c r="T63" s="1">
        <f t="shared" si="49"/>
        <v>0.9681881051175657</v>
      </c>
      <c r="U63" s="1">
        <f t="shared" si="50"/>
        <v>6.77731673582296</v>
      </c>
      <c r="V63" s="1">
        <f t="shared" si="51"/>
        <v>-1.7980636237897647</v>
      </c>
      <c r="W63" s="2">
        <f t="shared" si="52"/>
        <v>100</v>
      </c>
      <c r="Z63" s="9">
        <v>1999</v>
      </c>
      <c r="AA63" s="2">
        <f t="shared" si="45"/>
        <v>4769059</v>
      </c>
      <c r="AB63" s="2">
        <f t="shared" si="45"/>
        <v>188588</v>
      </c>
      <c r="AC63" s="1">
        <f t="shared" si="45"/>
        <v>92096</v>
      </c>
      <c r="AD63" s="1">
        <f t="shared" si="45"/>
        <v>329954</v>
      </c>
      <c r="AE63" s="1">
        <f t="shared" si="45"/>
        <v>376664</v>
      </c>
      <c r="AF63" s="1"/>
      <c r="AG63" s="2">
        <f t="shared" si="45"/>
        <v>5756361</v>
      </c>
      <c r="AJ63" s="9">
        <v>1999</v>
      </c>
      <c r="AK63" s="1">
        <f t="shared" si="53"/>
        <v>8.0099659073205</v>
      </c>
      <c r="AL63" s="1">
        <f>(C63/AB63)*100000</f>
        <v>144.2297495068615</v>
      </c>
      <c r="AM63" s="1">
        <f>(D63/AC63)*100000</f>
        <v>28.231410701876303</v>
      </c>
      <c r="AN63" s="1">
        <f>(E63/AD63)*100000</f>
        <v>2.1215078465483064</v>
      </c>
      <c r="AO63" s="1">
        <f>(F63/AE63)*100000</f>
        <v>13.008941656224115</v>
      </c>
      <c r="AP63" s="1"/>
      <c r="AQ63" s="1">
        <f t="shared" si="58"/>
        <v>12.560018386616127</v>
      </c>
      <c r="AR63" s="1">
        <f t="shared" si="59"/>
        <v>10.266503404222288</v>
      </c>
    </row>
    <row r="64" spans="1:23" s="4" customFormat="1" ht="12.75">
      <c r="A64" s="13" t="s">
        <v>87</v>
      </c>
      <c r="B64" s="21">
        <f t="shared" si="60"/>
        <v>6699</v>
      </c>
      <c r="C64" s="21">
        <f t="shared" si="60"/>
        <v>4185</v>
      </c>
      <c r="D64" s="4">
        <f t="shared" si="60"/>
        <v>498</v>
      </c>
      <c r="E64" s="4">
        <f t="shared" si="60"/>
        <v>83</v>
      </c>
      <c r="F64" s="4">
        <f t="shared" si="60"/>
        <v>781</v>
      </c>
      <c r="G64" s="4">
        <f t="shared" si="60"/>
        <v>-271</v>
      </c>
      <c r="H64" s="21">
        <f t="shared" si="60"/>
        <v>11975</v>
      </c>
      <c r="J64" s="13" t="s">
        <v>87</v>
      </c>
      <c r="K64" s="21">
        <f t="shared" si="40"/>
        <v>6699</v>
      </c>
      <c r="L64" s="21">
        <f t="shared" si="40"/>
        <v>4185</v>
      </c>
      <c r="M64" s="21">
        <f t="shared" si="40"/>
        <v>1091</v>
      </c>
      <c r="N64" s="21">
        <f t="shared" si="40"/>
        <v>11975</v>
      </c>
      <c r="O64" s="21"/>
      <c r="P64" s="13" t="str">
        <f t="shared" si="44"/>
        <v>Total</v>
      </c>
      <c r="Q64" s="21">
        <f t="shared" si="46"/>
        <v>55.94154488517745</v>
      </c>
      <c r="R64" s="21">
        <f t="shared" si="47"/>
        <v>34.947807933194156</v>
      </c>
      <c r="S64" s="23">
        <f t="shared" si="48"/>
        <v>4.158663883089771</v>
      </c>
      <c r="T64" s="23">
        <f t="shared" si="49"/>
        <v>0.6931106471816284</v>
      </c>
      <c r="U64" s="23">
        <f t="shared" si="50"/>
        <v>6.5219206680584545</v>
      </c>
      <c r="V64" s="23">
        <f t="shared" si="51"/>
        <v>-2.2630480167014615</v>
      </c>
      <c r="W64" s="21">
        <f t="shared" si="52"/>
        <v>100</v>
      </c>
    </row>
    <row r="65" spans="2:23" ht="12.75">
      <c r="B65" s="2"/>
      <c r="C65" s="2"/>
      <c r="D65" s="2"/>
      <c r="E65" s="2"/>
      <c r="F65" s="2"/>
      <c r="G65" s="2"/>
      <c r="H65" s="2"/>
      <c r="K65" s="2"/>
      <c r="L65" s="2"/>
      <c r="M65" s="2"/>
      <c r="N65" s="2"/>
      <c r="O65" s="2"/>
      <c r="Q65" s="3"/>
      <c r="R65" s="3"/>
      <c r="S65" s="3"/>
      <c r="T65" s="3"/>
      <c r="U65" s="3"/>
      <c r="V65" s="3"/>
      <c r="W65" s="3"/>
    </row>
    <row r="66" spans="2:15" ht="12.75">
      <c r="B66" s="2"/>
      <c r="C66" s="2"/>
      <c r="D66" s="2"/>
      <c r="E66" s="2"/>
      <c r="F66" s="2"/>
      <c r="G66" s="2"/>
      <c r="H66" s="2"/>
      <c r="K66" s="2"/>
      <c r="L66" s="2"/>
      <c r="M66" s="2"/>
      <c r="N66" s="2"/>
      <c r="O66" s="2"/>
    </row>
    <row r="67" spans="1:44" s="27" customFormat="1" ht="24.75" customHeight="1">
      <c r="A67" s="31" t="str">
        <f>CONCATENATE("Parole &amp; Probation Admissions, All Races: ",$A$1)</f>
        <v>Parole &amp; Probation Admissions, All Races: WASHINGTON</v>
      </c>
      <c r="B67" s="31"/>
      <c r="C67" s="31"/>
      <c r="D67" s="31"/>
      <c r="E67" s="31"/>
      <c r="F67" s="31"/>
      <c r="G67" s="31"/>
      <c r="H67" s="31"/>
      <c r="J67" s="31" t="str">
        <f>CONCATENATE("Parole &amp; Probation Admissions, BW + Balance: ",$A$1)</f>
        <v>Parole &amp; Probation Admissions, BW + Balance: WASHINGTON</v>
      </c>
      <c r="K67" s="31"/>
      <c r="L67" s="31"/>
      <c r="M67" s="31"/>
      <c r="N67" s="31"/>
      <c r="O67" s="28"/>
      <c r="Z67" s="30" t="str">
        <f>CONCATENATE("Total Population, By Race: ",$A$1)</f>
        <v>Total Population, By Race: WASHINGTON</v>
      </c>
      <c r="AA67" s="30"/>
      <c r="AB67" s="30"/>
      <c r="AC67" s="30"/>
      <c r="AD67" s="30"/>
      <c r="AE67" s="30"/>
      <c r="AF67" s="30"/>
      <c r="AG67" s="30"/>
      <c r="AJ67" s="30" t="str">
        <f>CONCATENATE("Parole &amp; Probation Admissions, per 100,000 By Race: ",$A$1)</f>
        <v>Parole &amp; Probation Admissions, per 100,000 By Race: WASHINGTON</v>
      </c>
      <c r="AK67" s="30"/>
      <c r="AL67" s="30"/>
      <c r="AM67" s="30"/>
      <c r="AN67" s="30"/>
      <c r="AO67" s="30"/>
      <c r="AP67" s="30"/>
      <c r="AQ67" s="30"/>
      <c r="AR67" s="30"/>
    </row>
    <row r="68" spans="1:44" ht="12.75">
      <c r="A68" s="20" t="s">
        <v>99</v>
      </c>
      <c r="B68" s="19" t="s">
        <v>85</v>
      </c>
      <c r="C68" s="19" t="s">
        <v>86</v>
      </c>
      <c r="D68" s="19" t="s">
        <v>102</v>
      </c>
      <c r="E68" s="19" t="s">
        <v>103</v>
      </c>
      <c r="F68" s="19" t="s">
        <v>100</v>
      </c>
      <c r="G68" s="19" t="s">
        <v>101</v>
      </c>
      <c r="H68" s="19" t="s">
        <v>87</v>
      </c>
      <c r="J68" s="20" t="s">
        <v>99</v>
      </c>
      <c r="K68" s="19" t="s">
        <v>85</v>
      </c>
      <c r="L68" s="19" t="s">
        <v>86</v>
      </c>
      <c r="M68" s="19" t="s">
        <v>104</v>
      </c>
      <c r="N68" s="19" t="s">
        <v>87</v>
      </c>
      <c r="O68" s="2"/>
      <c r="Z68" s="20" t="s">
        <v>99</v>
      </c>
      <c r="AA68" s="19" t="s">
        <v>85</v>
      </c>
      <c r="AB68" s="19" t="s">
        <v>86</v>
      </c>
      <c r="AC68" s="19" t="s">
        <v>102</v>
      </c>
      <c r="AD68" s="19" t="s">
        <v>103</v>
      </c>
      <c r="AE68" s="19" t="s">
        <v>100</v>
      </c>
      <c r="AF68" s="19" t="s">
        <v>101</v>
      </c>
      <c r="AG68" s="19" t="s">
        <v>87</v>
      </c>
      <c r="AJ68" s="20" t="s">
        <v>99</v>
      </c>
      <c r="AK68" s="19" t="s">
        <v>85</v>
      </c>
      <c r="AL68" s="19" t="s">
        <v>86</v>
      </c>
      <c r="AM68" s="19" t="s">
        <v>102</v>
      </c>
      <c r="AN68" s="19" t="s">
        <v>103</v>
      </c>
      <c r="AO68" s="19" t="s">
        <v>100</v>
      </c>
      <c r="AP68" s="19" t="s">
        <v>101</v>
      </c>
      <c r="AQ68" s="19" t="s">
        <v>87</v>
      </c>
      <c r="AR68" s="19" t="s">
        <v>104</v>
      </c>
    </row>
    <row r="69" spans="1:44" ht="12.75">
      <c r="A69" s="9">
        <v>1983</v>
      </c>
      <c r="B69">
        <v>330</v>
      </c>
      <c r="C69">
        <v>77</v>
      </c>
      <c r="D69">
        <v>31</v>
      </c>
      <c r="E69">
        <v>2</v>
      </c>
      <c r="F69">
        <v>14</v>
      </c>
      <c r="G69">
        <v>4</v>
      </c>
      <c r="H69" s="2">
        <f>SUM(B69:G69)</f>
        <v>458</v>
      </c>
      <c r="J69" s="9">
        <v>1983</v>
      </c>
      <c r="K69" s="2">
        <f>B69</f>
        <v>330</v>
      </c>
      <c r="L69" s="2">
        <f>C69</f>
        <v>77</v>
      </c>
      <c r="M69" s="2">
        <f aca="true" t="shared" si="61" ref="M69:M86">N69-K69-L69</f>
        <v>51</v>
      </c>
      <c r="N69" s="2">
        <f>H69</f>
        <v>458</v>
      </c>
      <c r="O69" s="2"/>
      <c r="Z69" s="9">
        <v>1983</v>
      </c>
      <c r="AA69" s="2">
        <f>AA47</f>
        <v>3845079</v>
      </c>
      <c r="AB69" s="2">
        <f aca="true" t="shared" si="62" ref="AB69:AG69">AB47</f>
        <v>115805</v>
      </c>
      <c r="AC69" s="1">
        <f t="shared" si="62"/>
        <v>61697</v>
      </c>
      <c r="AD69" s="1">
        <f t="shared" si="62"/>
        <v>135091</v>
      </c>
      <c r="AE69" s="1">
        <f t="shared" si="62"/>
        <v>142602</v>
      </c>
      <c r="AF69" s="1"/>
      <c r="AG69" s="2">
        <f t="shared" si="62"/>
        <v>4300274</v>
      </c>
      <c r="AJ69" s="9">
        <v>1983</v>
      </c>
      <c r="AK69" s="1">
        <f aca="true" t="shared" si="63" ref="AK69:AO72">(B69/AA69)*100000</f>
        <v>8.582398437067223</v>
      </c>
      <c r="AL69" s="1">
        <f t="shared" si="63"/>
        <v>66.49108415007987</v>
      </c>
      <c r="AM69" s="1">
        <f t="shared" si="63"/>
        <v>50.245554889216656</v>
      </c>
      <c r="AN69" s="1">
        <f t="shared" si="63"/>
        <v>1.4804835259195652</v>
      </c>
      <c r="AO69" s="1">
        <f t="shared" si="63"/>
        <v>9.817534115931053</v>
      </c>
      <c r="AP69" s="1"/>
      <c r="AQ69" s="1">
        <f>(H69/AG69)*100000</f>
        <v>10.65048413194136</v>
      </c>
      <c r="AR69" s="1">
        <f>(SUM(D69:F69)/SUM(AC69:AE69))*100000</f>
        <v>13.848375025781548</v>
      </c>
    </row>
    <row r="70" spans="1:44" ht="12.75">
      <c r="A70" s="9">
        <v>1984</v>
      </c>
      <c r="G70" s="2"/>
      <c r="H70" s="2"/>
      <c r="J70" s="9">
        <v>1984</v>
      </c>
      <c r="K70" s="2"/>
      <c r="L70" s="2"/>
      <c r="M70" s="2"/>
      <c r="N70" s="2"/>
      <c r="O70" s="2"/>
      <c r="Z70" s="9">
        <v>1984</v>
      </c>
      <c r="AA70" s="2">
        <f aca="true" t="shared" si="64" ref="AA70:AG85">AA48</f>
        <v>3868523</v>
      </c>
      <c r="AB70" s="2">
        <f t="shared" si="64"/>
        <v>118878</v>
      </c>
      <c r="AC70" s="1">
        <f t="shared" si="64"/>
        <v>62952</v>
      </c>
      <c r="AD70" s="1">
        <f t="shared" si="64"/>
        <v>142799</v>
      </c>
      <c r="AE70" s="1">
        <f t="shared" si="64"/>
        <v>150503</v>
      </c>
      <c r="AF70" s="1"/>
      <c r="AG70" s="2">
        <f t="shared" si="64"/>
        <v>4343655</v>
      </c>
      <c r="AJ70" s="9">
        <v>1984</v>
      </c>
      <c r="AK70" s="1"/>
      <c r="AL70" s="1"/>
      <c r="AM70" s="1"/>
      <c r="AN70" s="1"/>
      <c r="AO70" s="1"/>
      <c r="AP70" s="1"/>
      <c r="AQ70" s="1"/>
      <c r="AR70" s="1"/>
    </row>
    <row r="71" spans="1:44" ht="12.75">
      <c r="A71" s="9">
        <v>1985</v>
      </c>
      <c r="B71">
        <v>588</v>
      </c>
      <c r="C71">
        <v>153</v>
      </c>
      <c r="D71">
        <v>27</v>
      </c>
      <c r="E71">
        <v>3</v>
      </c>
      <c r="F71">
        <v>28</v>
      </c>
      <c r="G71">
        <v>2</v>
      </c>
      <c r="H71" s="2">
        <f>SUM(B71:G71)</f>
        <v>801</v>
      </c>
      <c r="J71" s="9">
        <v>1985</v>
      </c>
      <c r="K71" s="2">
        <f aca="true" t="shared" si="65" ref="K71:K85">B71</f>
        <v>588</v>
      </c>
      <c r="L71" s="2">
        <f aca="true" t="shared" si="66" ref="L71:L85">C71</f>
        <v>153</v>
      </c>
      <c r="M71" s="2">
        <f>N71-K71-L71</f>
        <v>60</v>
      </c>
      <c r="N71" s="2">
        <f>H71</f>
        <v>801</v>
      </c>
      <c r="Z71" s="9">
        <v>1985</v>
      </c>
      <c r="AA71" s="2">
        <f t="shared" si="64"/>
        <v>3902770</v>
      </c>
      <c r="AB71" s="2">
        <f t="shared" si="64"/>
        <v>122615</v>
      </c>
      <c r="AC71" s="1">
        <f t="shared" si="64"/>
        <v>64469</v>
      </c>
      <c r="AD71" s="1">
        <f t="shared" si="64"/>
        <v>151338</v>
      </c>
      <c r="AE71" s="1">
        <f t="shared" si="64"/>
        <v>158910</v>
      </c>
      <c r="AF71" s="1"/>
      <c r="AG71" s="2">
        <f t="shared" si="64"/>
        <v>4400102</v>
      </c>
      <c r="AJ71" s="9">
        <v>1985</v>
      </c>
      <c r="AK71" s="1">
        <f t="shared" si="63"/>
        <v>15.06622219603</v>
      </c>
      <c r="AL71" s="1">
        <f t="shared" si="63"/>
        <v>124.78081800758473</v>
      </c>
      <c r="AM71" s="1">
        <f t="shared" si="63"/>
        <v>41.88059377375173</v>
      </c>
      <c r="AN71" s="1">
        <f t="shared" si="63"/>
        <v>1.982317725885105</v>
      </c>
      <c r="AO71" s="1">
        <f t="shared" si="63"/>
        <v>17.620036498647032</v>
      </c>
      <c r="AP71" s="1"/>
      <c r="AQ71" s="1">
        <f>(H71/AG71)*100000</f>
        <v>18.20412344986548</v>
      </c>
      <c r="AR71" s="1">
        <f>(SUM(D71:F71)/SUM(AC71:AE71))*100000</f>
        <v>15.478347659700521</v>
      </c>
    </row>
    <row r="72" spans="1:44" ht="12.75">
      <c r="A72" s="9">
        <v>1986</v>
      </c>
      <c r="B72">
        <v>321</v>
      </c>
      <c r="C72">
        <v>125</v>
      </c>
      <c r="D72">
        <v>31</v>
      </c>
      <c r="E72">
        <v>1</v>
      </c>
      <c r="F72">
        <v>13</v>
      </c>
      <c r="G72">
        <v>2</v>
      </c>
      <c r="H72" s="2">
        <f>SUM(B72:G72)</f>
        <v>493</v>
      </c>
      <c r="J72" s="9">
        <v>1986</v>
      </c>
      <c r="K72" s="2">
        <f t="shared" si="65"/>
        <v>321</v>
      </c>
      <c r="L72" s="2">
        <f t="shared" si="66"/>
        <v>125</v>
      </c>
      <c r="M72" s="2">
        <f t="shared" si="61"/>
        <v>47</v>
      </c>
      <c r="N72" s="2">
        <f aca="true" t="shared" si="67" ref="N72:N85">H72</f>
        <v>493</v>
      </c>
      <c r="Z72" s="9">
        <v>1986</v>
      </c>
      <c r="AA72" s="2">
        <f t="shared" si="64"/>
        <v>3933381</v>
      </c>
      <c r="AB72" s="2">
        <f t="shared" si="64"/>
        <v>125969</v>
      </c>
      <c r="AC72" s="1">
        <f t="shared" si="64"/>
        <v>66003</v>
      </c>
      <c r="AD72" s="1">
        <f t="shared" si="64"/>
        <v>159988</v>
      </c>
      <c r="AE72" s="1">
        <f t="shared" si="64"/>
        <v>167386</v>
      </c>
      <c r="AF72" s="1"/>
      <c r="AG72" s="2">
        <f t="shared" si="64"/>
        <v>4452727</v>
      </c>
      <c r="AJ72" s="9">
        <v>1986</v>
      </c>
      <c r="AK72" s="1">
        <f t="shared" si="63"/>
        <v>8.160918049891428</v>
      </c>
      <c r="AL72" s="1">
        <f t="shared" si="63"/>
        <v>99.23076312426072</v>
      </c>
      <c r="AM72" s="1">
        <f t="shared" si="63"/>
        <v>46.96756208051149</v>
      </c>
      <c r="AN72" s="1">
        <f t="shared" si="63"/>
        <v>0.6250468785158887</v>
      </c>
      <c r="AO72" s="1">
        <f t="shared" si="63"/>
        <v>7.766479872868699</v>
      </c>
      <c r="AP72" s="1"/>
      <c r="AQ72" s="1">
        <f>(H72/AG72)*100000</f>
        <v>11.071866745928956</v>
      </c>
      <c r="AR72" s="1">
        <f>(SUM(D72:F72)/SUM(AC72:AE72))*100000</f>
        <v>11.439407997925654</v>
      </c>
    </row>
    <row r="73" spans="1:44" ht="12.75">
      <c r="A73" s="9">
        <v>1987</v>
      </c>
      <c r="B73">
        <v>293</v>
      </c>
      <c r="C73">
        <v>112</v>
      </c>
      <c r="D73">
        <v>20</v>
      </c>
      <c r="E73">
        <v>3</v>
      </c>
      <c r="F73">
        <v>20</v>
      </c>
      <c r="G73">
        <v>6</v>
      </c>
      <c r="H73" s="2">
        <f aca="true" t="shared" si="68" ref="H73:H86">SUM(B73:G73)</f>
        <v>454</v>
      </c>
      <c r="J73" s="9">
        <v>1987</v>
      </c>
      <c r="K73" s="2">
        <f t="shared" si="65"/>
        <v>293</v>
      </c>
      <c r="L73" s="2">
        <f t="shared" si="66"/>
        <v>112</v>
      </c>
      <c r="M73" s="2">
        <f t="shared" si="61"/>
        <v>49</v>
      </c>
      <c r="N73" s="2">
        <f t="shared" si="67"/>
        <v>454</v>
      </c>
      <c r="Z73" s="9">
        <v>1987</v>
      </c>
      <c r="AA73" s="2">
        <f t="shared" si="64"/>
        <v>3986064</v>
      </c>
      <c r="AB73" s="2">
        <f t="shared" si="64"/>
        <v>130369</v>
      </c>
      <c r="AC73" s="1">
        <f t="shared" si="64"/>
        <v>68196</v>
      </c>
      <c r="AD73" s="1">
        <f t="shared" si="64"/>
        <v>169567</v>
      </c>
      <c r="AE73" s="1">
        <f t="shared" si="64"/>
        <v>177697</v>
      </c>
      <c r="AF73" s="1"/>
      <c r="AG73" s="2">
        <f t="shared" si="64"/>
        <v>4531893</v>
      </c>
      <c r="AJ73" s="9">
        <v>1987</v>
      </c>
      <c r="AK73" s="1">
        <f aca="true" t="shared" si="69" ref="AK73:AK85">(B73/AA73)*100000</f>
        <v>7.350609523580153</v>
      </c>
      <c r="AL73" s="1">
        <f aca="true" t="shared" si="70" ref="AL73:AL84">(C73/AB73)*100000</f>
        <v>85.90999394027722</v>
      </c>
      <c r="AM73" s="1">
        <f aca="true" t="shared" si="71" ref="AM73:AM84">(D73/AC73)*100000</f>
        <v>29.327233268813423</v>
      </c>
      <c r="AN73" s="1">
        <f aca="true" t="shared" si="72" ref="AN73:AN84">(E73/AD73)*100000</f>
        <v>1.7692121698207788</v>
      </c>
      <c r="AO73" s="1">
        <f aca="true" t="shared" si="73" ref="AO73:AO84">(F73/AE73)*100000</f>
        <v>11.255114042443035</v>
      </c>
      <c r="AP73" s="1"/>
      <c r="AQ73" s="1">
        <f aca="true" t="shared" si="74" ref="AQ73:AQ85">(H73/AG73)*100000</f>
        <v>10.017888771866414</v>
      </c>
      <c r="AR73" s="1">
        <f aca="true" t="shared" si="75" ref="AR73:AR85">(SUM(D73:F73)/SUM(AC73:AE73))*100000</f>
        <v>10.349973523323545</v>
      </c>
    </row>
    <row r="74" spans="1:44" ht="12.75">
      <c r="A74" s="9">
        <v>1988</v>
      </c>
      <c r="B74">
        <v>171</v>
      </c>
      <c r="C74">
        <v>65</v>
      </c>
      <c r="D74">
        <v>10</v>
      </c>
      <c r="E74">
        <v>1</v>
      </c>
      <c r="F74">
        <v>7</v>
      </c>
      <c r="G74">
        <v>3</v>
      </c>
      <c r="H74" s="2">
        <f t="shared" si="68"/>
        <v>257</v>
      </c>
      <c r="J74" s="9">
        <v>1988</v>
      </c>
      <c r="K74" s="2">
        <f t="shared" si="65"/>
        <v>171</v>
      </c>
      <c r="L74" s="2">
        <f t="shared" si="66"/>
        <v>65</v>
      </c>
      <c r="M74" s="2">
        <f t="shared" si="61"/>
        <v>21</v>
      </c>
      <c r="N74" s="2">
        <f t="shared" si="67"/>
        <v>257</v>
      </c>
      <c r="Z74" s="9">
        <v>1988</v>
      </c>
      <c r="AA74" s="2">
        <f t="shared" si="64"/>
        <v>4062086</v>
      </c>
      <c r="AB74" s="2">
        <f t="shared" si="64"/>
        <v>135904</v>
      </c>
      <c r="AC74" s="1">
        <f t="shared" si="64"/>
        <v>70973</v>
      </c>
      <c r="AD74" s="1">
        <f t="shared" si="64"/>
        <v>180918</v>
      </c>
      <c r="AE74" s="1">
        <f t="shared" si="64"/>
        <v>190014</v>
      </c>
      <c r="AF74" s="1"/>
      <c r="AG74" s="2">
        <f t="shared" si="64"/>
        <v>4639895</v>
      </c>
      <c r="AJ74" s="9">
        <v>1988</v>
      </c>
      <c r="AK74" s="1">
        <f t="shared" si="69"/>
        <v>4.2096597659429165</v>
      </c>
      <c r="AL74" s="1">
        <f t="shared" si="70"/>
        <v>47.82787850247234</v>
      </c>
      <c r="AM74" s="1">
        <f t="shared" si="71"/>
        <v>14.089865159990419</v>
      </c>
      <c r="AN74" s="1">
        <f t="shared" si="72"/>
        <v>0.5527365989011597</v>
      </c>
      <c r="AO74" s="1">
        <f t="shared" si="73"/>
        <v>3.6839390781731876</v>
      </c>
      <c r="AP74" s="1"/>
      <c r="AQ74" s="1">
        <f t="shared" si="74"/>
        <v>5.538918445352751</v>
      </c>
      <c r="AR74" s="1">
        <f t="shared" si="75"/>
        <v>4.073273667417205</v>
      </c>
    </row>
    <row r="75" spans="1:44" ht="12.75">
      <c r="A75" s="9">
        <v>1989</v>
      </c>
      <c r="B75">
        <v>300</v>
      </c>
      <c r="C75">
        <v>123</v>
      </c>
      <c r="D75">
        <v>21</v>
      </c>
      <c r="E75">
        <v>4</v>
      </c>
      <c r="F75">
        <v>14</v>
      </c>
      <c r="G75">
        <v>2</v>
      </c>
      <c r="H75" s="2">
        <f t="shared" si="68"/>
        <v>464</v>
      </c>
      <c r="J75" s="9">
        <v>1989</v>
      </c>
      <c r="K75" s="2">
        <f t="shared" si="65"/>
        <v>300</v>
      </c>
      <c r="L75" s="2">
        <f t="shared" si="66"/>
        <v>123</v>
      </c>
      <c r="M75" s="2">
        <f t="shared" si="61"/>
        <v>41</v>
      </c>
      <c r="N75" s="2">
        <f t="shared" si="67"/>
        <v>464</v>
      </c>
      <c r="Z75" s="9">
        <v>1989</v>
      </c>
      <c r="AA75" s="2">
        <f t="shared" si="64"/>
        <v>4136203</v>
      </c>
      <c r="AB75" s="2">
        <f t="shared" si="64"/>
        <v>141074</v>
      </c>
      <c r="AC75" s="1">
        <f t="shared" si="64"/>
        <v>73672</v>
      </c>
      <c r="AD75" s="1">
        <f t="shared" si="64"/>
        <v>192837</v>
      </c>
      <c r="AE75" s="1">
        <f t="shared" si="64"/>
        <v>202540</v>
      </c>
      <c r="AF75" s="1"/>
      <c r="AG75" s="2">
        <f t="shared" si="64"/>
        <v>4746326</v>
      </c>
      <c r="AJ75" s="9">
        <v>1989</v>
      </c>
      <c r="AK75" s="1">
        <f t="shared" si="69"/>
        <v>7.2530289253211215</v>
      </c>
      <c r="AL75" s="1">
        <f t="shared" si="70"/>
        <v>87.18828416292159</v>
      </c>
      <c r="AM75" s="1">
        <f t="shared" si="71"/>
        <v>28.504723639917472</v>
      </c>
      <c r="AN75" s="1">
        <f t="shared" si="72"/>
        <v>2.074290722216172</v>
      </c>
      <c r="AO75" s="1">
        <f t="shared" si="73"/>
        <v>6.912214871136566</v>
      </c>
      <c r="AP75" s="1"/>
      <c r="AQ75" s="1">
        <f t="shared" si="74"/>
        <v>9.775982517846435</v>
      </c>
      <c r="AR75" s="1">
        <f t="shared" si="75"/>
        <v>8.314696332366129</v>
      </c>
    </row>
    <row r="76" spans="1:44" ht="12.75">
      <c r="A76" s="9">
        <v>1990</v>
      </c>
      <c r="B76">
        <v>345</v>
      </c>
      <c r="C76">
        <v>146</v>
      </c>
      <c r="D76">
        <v>35</v>
      </c>
      <c r="E76">
        <v>2</v>
      </c>
      <c r="F76">
        <v>23</v>
      </c>
      <c r="G76">
        <v>4</v>
      </c>
      <c r="H76" s="2">
        <f t="shared" si="68"/>
        <v>555</v>
      </c>
      <c r="J76" s="9">
        <v>1990</v>
      </c>
      <c r="K76" s="2">
        <f t="shared" si="65"/>
        <v>345</v>
      </c>
      <c r="L76" s="2">
        <f t="shared" si="66"/>
        <v>146</v>
      </c>
      <c r="M76" s="2">
        <f t="shared" si="61"/>
        <v>64</v>
      </c>
      <c r="N76" s="2">
        <f t="shared" si="67"/>
        <v>555</v>
      </c>
      <c r="Z76" s="9">
        <v>1990</v>
      </c>
      <c r="AA76" s="2">
        <f t="shared" si="64"/>
        <v>4250194</v>
      </c>
      <c r="AB76" s="2">
        <f t="shared" si="64"/>
        <v>147800</v>
      </c>
      <c r="AC76" s="1">
        <f t="shared" si="64"/>
        <v>77195</v>
      </c>
      <c r="AD76" s="1">
        <f t="shared" si="64"/>
        <v>207892</v>
      </c>
      <c r="AE76" s="1">
        <f t="shared" si="64"/>
        <v>217699</v>
      </c>
      <c r="AF76" s="1"/>
      <c r="AG76" s="2">
        <f t="shared" si="64"/>
        <v>4900780</v>
      </c>
      <c r="AJ76" s="9">
        <v>1990</v>
      </c>
      <c r="AK76" s="1">
        <f t="shared" si="69"/>
        <v>8.117276529024322</v>
      </c>
      <c r="AL76" s="1">
        <f t="shared" si="70"/>
        <v>98.78213802435724</v>
      </c>
      <c r="AM76" s="1">
        <f t="shared" si="71"/>
        <v>45.339724075393484</v>
      </c>
      <c r="AN76" s="1">
        <f t="shared" si="72"/>
        <v>0.9620379812595001</v>
      </c>
      <c r="AO76" s="1">
        <f t="shared" si="73"/>
        <v>10.565046233561018</v>
      </c>
      <c r="AP76" s="1"/>
      <c r="AQ76" s="1">
        <f t="shared" si="74"/>
        <v>11.324727900456663</v>
      </c>
      <c r="AR76" s="1">
        <f t="shared" si="75"/>
        <v>11.933506501772126</v>
      </c>
    </row>
    <row r="77" spans="1:44" ht="12.75">
      <c r="A77" s="9">
        <v>1991</v>
      </c>
      <c r="B77">
        <v>220</v>
      </c>
      <c r="C77">
        <v>104</v>
      </c>
      <c r="D77">
        <v>18</v>
      </c>
      <c r="E77">
        <v>2</v>
      </c>
      <c r="F77">
        <v>8</v>
      </c>
      <c r="G77">
        <v>1</v>
      </c>
      <c r="H77" s="2">
        <f t="shared" si="68"/>
        <v>353</v>
      </c>
      <c r="J77" s="9">
        <v>1991</v>
      </c>
      <c r="K77" s="2">
        <f t="shared" si="65"/>
        <v>220</v>
      </c>
      <c r="L77" s="2">
        <f t="shared" si="66"/>
        <v>104</v>
      </c>
      <c r="M77" s="2">
        <f t="shared" si="61"/>
        <v>29</v>
      </c>
      <c r="N77" s="2">
        <f t="shared" si="67"/>
        <v>353</v>
      </c>
      <c r="Z77" s="9">
        <v>1991</v>
      </c>
      <c r="AA77" s="2">
        <f t="shared" si="64"/>
        <v>4331195</v>
      </c>
      <c r="AB77" s="2">
        <f t="shared" si="64"/>
        <v>151687</v>
      </c>
      <c r="AC77" s="1">
        <f t="shared" si="64"/>
        <v>79294</v>
      </c>
      <c r="AD77" s="1">
        <f t="shared" si="64"/>
        <v>220066</v>
      </c>
      <c r="AE77" s="1">
        <f t="shared" si="64"/>
        <v>231201</v>
      </c>
      <c r="AF77" s="1"/>
      <c r="AG77" s="2">
        <f t="shared" si="64"/>
        <v>5013443</v>
      </c>
      <c r="AJ77" s="9">
        <v>1991</v>
      </c>
      <c r="AK77" s="1">
        <f t="shared" si="69"/>
        <v>5.07942958005816</v>
      </c>
      <c r="AL77" s="1">
        <f t="shared" si="70"/>
        <v>68.56223671112225</v>
      </c>
      <c r="AM77" s="1">
        <f t="shared" si="71"/>
        <v>22.7003304159205</v>
      </c>
      <c r="AN77" s="1">
        <f t="shared" si="72"/>
        <v>0.9088182636118255</v>
      </c>
      <c r="AO77" s="1">
        <f t="shared" si="73"/>
        <v>3.4601926462255785</v>
      </c>
      <c r="AP77" s="1"/>
      <c r="AQ77" s="1">
        <f t="shared" si="74"/>
        <v>7.041069380862612</v>
      </c>
      <c r="AR77" s="1">
        <f t="shared" si="75"/>
        <v>5.277432755140314</v>
      </c>
    </row>
    <row r="78" spans="1:44" ht="12.75">
      <c r="A78" s="9">
        <v>1992</v>
      </c>
      <c r="B78">
        <v>57</v>
      </c>
      <c r="C78">
        <v>25</v>
      </c>
      <c r="D78">
        <v>3</v>
      </c>
      <c r="E78">
        <v>0</v>
      </c>
      <c r="F78">
        <v>4</v>
      </c>
      <c r="H78" s="2">
        <f t="shared" si="68"/>
        <v>89</v>
      </c>
      <c r="J78" s="9">
        <v>1992</v>
      </c>
      <c r="K78" s="2">
        <f t="shared" si="65"/>
        <v>57</v>
      </c>
      <c r="L78" s="2">
        <f t="shared" si="66"/>
        <v>25</v>
      </c>
      <c r="M78" s="2">
        <f t="shared" si="61"/>
        <v>7</v>
      </c>
      <c r="N78" s="2">
        <f t="shared" si="67"/>
        <v>89</v>
      </c>
      <c r="Z78" s="9">
        <v>1992</v>
      </c>
      <c r="AA78" s="2">
        <f t="shared" si="64"/>
        <v>4418731</v>
      </c>
      <c r="AB78" s="2">
        <f t="shared" si="64"/>
        <v>157009</v>
      </c>
      <c r="AC78" s="1">
        <f t="shared" si="64"/>
        <v>81376</v>
      </c>
      <c r="AD78" s="1">
        <f t="shared" si="64"/>
        <v>234316</v>
      </c>
      <c r="AE78" s="1">
        <f t="shared" si="64"/>
        <v>247579</v>
      </c>
      <c r="AF78" s="1"/>
      <c r="AG78" s="2">
        <f t="shared" si="64"/>
        <v>5139011</v>
      </c>
      <c r="AJ78" s="9">
        <v>1992</v>
      </c>
      <c r="AK78" s="1">
        <f t="shared" si="69"/>
        <v>1.2899631138442236</v>
      </c>
      <c r="AL78" s="1">
        <f t="shared" si="70"/>
        <v>15.92265411536918</v>
      </c>
      <c r="AM78" s="1">
        <f t="shared" si="71"/>
        <v>3.686590640975226</v>
      </c>
      <c r="AN78" s="1">
        <f t="shared" si="72"/>
        <v>0</v>
      </c>
      <c r="AO78" s="1">
        <f t="shared" si="73"/>
        <v>1.6156459150412594</v>
      </c>
      <c r="AP78" s="1"/>
      <c r="AQ78" s="1">
        <f t="shared" si="74"/>
        <v>1.7318507393737823</v>
      </c>
      <c r="AR78" s="1">
        <f t="shared" si="75"/>
        <v>1.2427410606972489</v>
      </c>
    </row>
    <row r="79" spans="1:44" ht="12.75">
      <c r="A79" s="9">
        <v>1993</v>
      </c>
      <c r="B79">
        <v>39</v>
      </c>
      <c r="C79">
        <v>25</v>
      </c>
      <c r="D79">
        <v>5</v>
      </c>
      <c r="E79">
        <v>0</v>
      </c>
      <c r="F79">
        <v>2</v>
      </c>
      <c r="H79" s="2">
        <f t="shared" si="68"/>
        <v>71</v>
      </c>
      <c r="J79" s="9">
        <v>1993</v>
      </c>
      <c r="K79" s="2">
        <f t="shared" si="65"/>
        <v>39</v>
      </c>
      <c r="L79" s="2">
        <f t="shared" si="66"/>
        <v>25</v>
      </c>
      <c r="M79" s="2">
        <f t="shared" si="61"/>
        <v>7</v>
      </c>
      <c r="N79" s="2">
        <f t="shared" si="67"/>
        <v>71</v>
      </c>
      <c r="Z79" s="9">
        <v>1993</v>
      </c>
      <c r="AA79" s="2">
        <f t="shared" si="64"/>
        <v>4492446</v>
      </c>
      <c r="AB79" s="2">
        <f t="shared" si="64"/>
        <v>160255</v>
      </c>
      <c r="AC79" s="1">
        <f t="shared" si="64"/>
        <v>83098</v>
      </c>
      <c r="AD79" s="1">
        <f t="shared" si="64"/>
        <v>247981</v>
      </c>
      <c r="AE79" s="1">
        <f t="shared" si="64"/>
        <v>263924</v>
      </c>
      <c r="AF79" s="1"/>
      <c r="AG79" s="2">
        <f t="shared" si="64"/>
        <v>5247704</v>
      </c>
      <c r="AJ79" s="9">
        <v>1993</v>
      </c>
      <c r="AK79" s="1">
        <f t="shared" si="69"/>
        <v>0.8681239574165165</v>
      </c>
      <c r="AL79" s="1">
        <f t="shared" si="70"/>
        <v>15.600137281208076</v>
      </c>
      <c r="AM79" s="1">
        <f t="shared" si="71"/>
        <v>6.016991985366675</v>
      </c>
      <c r="AN79" s="1">
        <f t="shared" si="72"/>
        <v>0</v>
      </c>
      <c r="AO79" s="1">
        <f t="shared" si="73"/>
        <v>0.7577939103681363</v>
      </c>
      <c r="AP79" s="1"/>
      <c r="AQ79" s="1">
        <f t="shared" si="74"/>
        <v>1.3529726524209444</v>
      </c>
      <c r="AR79" s="1">
        <f t="shared" si="75"/>
        <v>1.1764646564807235</v>
      </c>
    </row>
    <row r="80" spans="1:44" ht="12.75">
      <c r="A80" s="9">
        <v>1994</v>
      </c>
      <c r="B80">
        <v>37</v>
      </c>
      <c r="C80">
        <v>16</v>
      </c>
      <c r="D80">
        <v>3</v>
      </c>
      <c r="E80">
        <v>1</v>
      </c>
      <c r="F80">
        <v>0</v>
      </c>
      <c r="H80" s="2">
        <f t="shared" si="68"/>
        <v>57</v>
      </c>
      <c r="J80" s="9">
        <v>1994</v>
      </c>
      <c r="K80" s="2">
        <f t="shared" si="65"/>
        <v>37</v>
      </c>
      <c r="L80" s="2">
        <f t="shared" si="66"/>
        <v>16</v>
      </c>
      <c r="M80" s="2">
        <f t="shared" si="61"/>
        <v>4</v>
      </c>
      <c r="N80" s="2">
        <f t="shared" si="67"/>
        <v>57</v>
      </c>
      <c r="Z80" s="9">
        <v>1994</v>
      </c>
      <c r="AA80" s="2">
        <f t="shared" si="64"/>
        <v>4543692</v>
      </c>
      <c r="AB80" s="2">
        <f t="shared" si="64"/>
        <v>164662</v>
      </c>
      <c r="AC80" s="1">
        <f t="shared" si="64"/>
        <v>84653</v>
      </c>
      <c r="AD80" s="1">
        <f t="shared" si="64"/>
        <v>261195</v>
      </c>
      <c r="AE80" s="1">
        <f t="shared" si="64"/>
        <v>280694</v>
      </c>
      <c r="AF80" s="1"/>
      <c r="AG80" s="2">
        <f t="shared" si="64"/>
        <v>5334896</v>
      </c>
      <c r="AJ80" s="9">
        <v>1994</v>
      </c>
      <c r="AK80" s="1">
        <f t="shared" si="69"/>
        <v>0.8143157590787404</v>
      </c>
      <c r="AL80" s="1">
        <f t="shared" si="70"/>
        <v>9.716874567295429</v>
      </c>
      <c r="AM80" s="1">
        <f t="shared" si="71"/>
        <v>3.543879130095803</v>
      </c>
      <c r="AN80" s="1">
        <f t="shared" si="72"/>
        <v>0.3828557208216084</v>
      </c>
      <c r="AO80" s="1">
        <f t="shared" si="73"/>
        <v>0</v>
      </c>
      <c r="AP80" s="1"/>
      <c r="AQ80" s="1">
        <f t="shared" si="74"/>
        <v>1.0684369479742435</v>
      </c>
      <c r="AR80" s="1">
        <f t="shared" si="75"/>
        <v>0.6384248781406514</v>
      </c>
    </row>
    <row r="81" spans="1:44" ht="12.75">
      <c r="A81" s="9">
        <v>1995</v>
      </c>
      <c r="B81">
        <v>41</v>
      </c>
      <c r="C81">
        <v>19</v>
      </c>
      <c r="D81">
        <v>5</v>
      </c>
      <c r="E81">
        <v>1</v>
      </c>
      <c r="F81">
        <v>1</v>
      </c>
      <c r="H81" s="2">
        <f t="shared" si="68"/>
        <v>67</v>
      </c>
      <c r="J81" s="9">
        <v>1995</v>
      </c>
      <c r="K81" s="2">
        <f t="shared" si="65"/>
        <v>41</v>
      </c>
      <c r="L81" s="2">
        <f t="shared" si="66"/>
        <v>19</v>
      </c>
      <c r="M81" s="2">
        <f t="shared" si="61"/>
        <v>7</v>
      </c>
      <c r="N81" s="2">
        <f t="shared" si="67"/>
        <v>67</v>
      </c>
      <c r="Z81" s="9">
        <v>1995</v>
      </c>
      <c r="AA81" s="2">
        <f t="shared" si="64"/>
        <v>4601009</v>
      </c>
      <c r="AB81" s="2">
        <f t="shared" si="64"/>
        <v>169817</v>
      </c>
      <c r="AC81" s="1">
        <f t="shared" si="64"/>
        <v>86251</v>
      </c>
      <c r="AD81" s="1">
        <f t="shared" si="64"/>
        <v>274642</v>
      </c>
      <c r="AE81" s="1">
        <f t="shared" si="64"/>
        <v>299305</v>
      </c>
      <c r="AF81" s="1"/>
      <c r="AG81" s="2">
        <f t="shared" si="64"/>
        <v>5431024</v>
      </c>
      <c r="AJ81" s="9">
        <v>1995</v>
      </c>
      <c r="AK81" s="1">
        <f t="shared" si="69"/>
        <v>0.8911088850293489</v>
      </c>
      <c r="AL81" s="1">
        <f t="shared" si="70"/>
        <v>11.188514695230749</v>
      </c>
      <c r="AM81" s="1">
        <f t="shared" si="71"/>
        <v>5.797034237284206</v>
      </c>
      <c r="AN81" s="1">
        <f t="shared" si="72"/>
        <v>0.36411036913509226</v>
      </c>
      <c r="AO81" s="1">
        <f t="shared" si="73"/>
        <v>0.33410734869113445</v>
      </c>
      <c r="AP81" s="1"/>
      <c r="AQ81" s="1">
        <f t="shared" si="74"/>
        <v>1.233653174797239</v>
      </c>
      <c r="AR81" s="1">
        <f t="shared" si="75"/>
        <v>1.0602879742137965</v>
      </c>
    </row>
    <row r="82" spans="1:44" ht="12.75">
      <c r="A82" s="9">
        <v>1996</v>
      </c>
      <c r="B82">
        <v>30</v>
      </c>
      <c r="C82">
        <v>15</v>
      </c>
      <c r="D82">
        <v>7</v>
      </c>
      <c r="E82">
        <v>0</v>
      </c>
      <c r="F82">
        <v>4</v>
      </c>
      <c r="H82" s="2">
        <f t="shared" si="68"/>
        <v>56</v>
      </c>
      <c r="J82" s="9">
        <v>1996</v>
      </c>
      <c r="K82" s="2">
        <f t="shared" si="65"/>
        <v>30</v>
      </c>
      <c r="L82" s="2">
        <f t="shared" si="66"/>
        <v>15</v>
      </c>
      <c r="M82" s="2">
        <f t="shared" si="61"/>
        <v>11</v>
      </c>
      <c r="N82" s="2">
        <f t="shared" si="67"/>
        <v>56</v>
      </c>
      <c r="Z82" s="9">
        <v>1996</v>
      </c>
      <c r="AA82" s="2">
        <f t="shared" si="64"/>
        <v>4643284</v>
      </c>
      <c r="AB82" s="2">
        <f t="shared" si="64"/>
        <v>175111</v>
      </c>
      <c r="AC82" s="1">
        <f t="shared" si="64"/>
        <v>87362</v>
      </c>
      <c r="AD82" s="1">
        <f t="shared" si="64"/>
        <v>286793</v>
      </c>
      <c r="AE82" s="1">
        <f t="shared" si="64"/>
        <v>317413</v>
      </c>
      <c r="AF82" s="1"/>
      <c r="AG82" s="2">
        <f t="shared" si="64"/>
        <v>5509963</v>
      </c>
      <c r="AJ82" s="9">
        <v>1996</v>
      </c>
      <c r="AK82" s="1">
        <f t="shared" si="69"/>
        <v>0.6460944452245436</v>
      </c>
      <c r="AL82" s="1">
        <f t="shared" si="70"/>
        <v>8.565995282991931</v>
      </c>
      <c r="AM82" s="1">
        <f t="shared" si="71"/>
        <v>8.012637073327076</v>
      </c>
      <c r="AN82" s="1">
        <f t="shared" si="72"/>
        <v>0</v>
      </c>
      <c r="AO82" s="1">
        <f t="shared" si="73"/>
        <v>1.26018783099621</v>
      </c>
      <c r="AP82" s="1"/>
      <c r="AQ82" s="1">
        <f t="shared" si="74"/>
        <v>1.016340763086794</v>
      </c>
      <c r="AR82" s="1">
        <f t="shared" si="75"/>
        <v>1.590588344168614</v>
      </c>
    </row>
    <row r="83" spans="1:44" ht="12.75">
      <c r="A83" s="9">
        <v>1997</v>
      </c>
      <c r="B83">
        <v>34</v>
      </c>
      <c r="C83">
        <v>15</v>
      </c>
      <c r="D83">
        <v>5</v>
      </c>
      <c r="E83">
        <v>0</v>
      </c>
      <c r="F83">
        <v>0</v>
      </c>
      <c r="H83" s="2">
        <f t="shared" si="68"/>
        <v>54</v>
      </c>
      <c r="J83" s="9">
        <v>1997</v>
      </c>
      <c r="K83" s="2">
        <f t="shared" si="65"/>
        <v>34</v>
      </c>
      <c r="L83" s="2">
        <f t="shared" si="66"/>
        <v>15</v>
      </c>
      <c r="M83" s="2">
        <f t="shared" si="61"/>
        <v>5</v>
      </c>
      <c r="N83" s="2">
        <f t="shared" si="67"/>
        <v>54</v>
      </c>
      <c r="Z83" s="9">
        <v>1997</v>
      </c>
      <c r="AA83" s="2">
        <f t="shared" si="64"/>
        <v>4696215</v>
      </c>
      <c r="AB83" s="2">
        <f t="shared" si="64"/>
        <v>180990</v>
      </c>
      <c r="AC83" s="1">
        <f t="shared" si="64"/>
        <v>88518</v>
      </c>
      <c r="AD83" s="1">
        <f t="shared" si="64"/>
        <v>300511</v>
      </c>
      <c r="AE83" s="1">
        <f t="shared" si="64"/>
        <v>337871</v>
      </c>
      <c r="AF83" s="1"/>
      <c r="AG83" s="2">
        <f t="shared" si="64"/>
        <v>5604105</v>
      </c>
      <c r="AJ83" s="9">
        <v>1997</v>
      </c>
      <c r="AK83" s="1">
        <f t="shared" si="69"/>
        <v>0.7239872961523269</v>
      </c>
      <c r="AL83" s="1">
        <f t="shared" si="70"/>
        <v>8.28775070445881</v>
      </c>
      <c r="AM83" s="1">
        <f t="shared" si="71"/>
        <v>5.648568652703405</v>
      </c>
      <c r="AN83" s="1">
        <f t="shared" si="72"/>
        <v>0</v>
      </c>
      <c r="AO83" s="1">
        <f t="shared" si="73"/>
        <v>0</v>
      </c>
      <c r="AP83" s="1"/>
      <c r="AQ83" s="1">
        <f t="shared" si="74"/>
        <v>0.9635793761894184</v>
      </c>
      <c r="AR83" s="1">
        <f t="shared" si="75"/>
        <v>0.6878525244187647</v>
      </c>
    </row>
    <row r="84" spans="1:44" ht="12.75">
      <c r="A84" s="9">
        <v>1998</v>
      </c>
      <c r="B84">
        <v>42</v>
      </c>
      <c r="C84">
        <v>11</v>
      </c>
      <c r="D84">
        <v>2</v>
      </c>
      <c r="E84">
        <v>0</v>
      </c>
      <c r="F84">
        <v>2</v>
      </c>
      <c r="H84" s="2">
        <f t="shared" si="68"/>
        <v>57</v>
      </c>
      <c r="J84" s="9">
        <v>1998</v>
      </c>
      <c r="K84" s="2">
        <f t="shared" si="65"/>
        <v>42</v>
      </c>
      <c r="L84" s="2">
        <f t="shared" si="66"/>
        <v>11</v>
      </c>
      <c r="M84" s="2">
        <f t="shared" si="61"/>
        <v>4</v>
      </c>
      <c r="N84" s="2">
        <f t="shared" si="67"/>
        <v>57</v>
      </c>
      <c r="Z84" s="9">
        <v>1998</v>
      </c>
      <c r="AA84" s="2">
        <f t="shared" si="64"/>
        <v>4739084</v>
      </c>
      <c r="AB84" s="2">
        <f t="shared" si="64"/>
        <v>183958</v>
      </c>
      <c r="AC84" s="1">
        <f t="shared" si="64"/>
        <v>90516</v>
      </c>
      <c r="AD84" s="1">
        <f t="shared" si="64"/>
        <v>316608</v>
      </c>
      <c r="AE84" s="1">
        <f t="shared" si="64"/>
        <v>357666</v>
      </c>
      <c r="AF84" s="1"/>
      <c r="AG84" s="2">
        <f t="shared" si="64"/>
        <v>5687832</v>
      </c>
      <c r="AJ84" s="9">
        <v>1998</v>
      </c>
      <c r="AK84" s="1">
        <f t="shared" si="69"/>
        <v>0.886247215706664</v>
      </c>
      <c r="AL84" s="1">
        <f t="shared" si="70"/>
        <v>5.979625784146381</v>
      </c>
      <c r="AM84" s="1">
        <f t="shared" si="71"/>
        <v>2.2095541119802022</v>
      </c>
      <c r="AN84" s="1">
        <f t="shared" si="72"/>
        <v>0</v>
      </c>
      <c r="AO84" s="1">
        <f t="shared" si="73"/>
        <v>0.5591809118003948</v>
      </c>
      <c r="AP84" s="1"/>
      <c r="AQ84" s="1">
        <f t="shared" si="74"/>
        <v>1.0021393036925141</v>
      </c>
      <c r="AR84" s="1">
        <f t="shared" si="75"/>
        <v>0.5230193909439192</v>
      </c>
    </row>
    <row r="85" spans="1:44" ht="12.75">
      <c r="A85" s="9">
        <v>1999</v>
      </c>
      <c r="B85">
        <v>24</v>
      </c>
      <c r="C85">
        <v>10</v>
      </c>
      <c r="D85">
        <v>2</v>
      </c>
      <c r="E85">
        <v>1</v>
      </c>
      <c r="F85">
        <v>2</v>
      </c>
      <c r="H85" s="2">
        <f t="shared" si="68"/>
        <v>39</v>
      </c>
      <c r="J85" s="9">
        <v>1999</v>
      </c>
      <c r="K85" s="2">
        <f t="shared" si="65"/>
        <v>24</v>
      </c>
      <c r="L85" s="2">
        <f t="shared" si="66"/>
        <v>10</v>
      </c>
      <c r="M85" s="2">
        <f t="shared" si="61"/>
        <v>5</v>
      </c>
      <c r="N85" s="2">
        <f t="shared" si="67"/>
        <v>39</v>
      </c>
      <c r="Z85" s="9">
        <v>1999</v>
      </c>
      <c r="AA85" s="2">
        <f t="shared" si="64"/>
        <v>4769059</v>
      </c>
      <c r="AB85" s="2">
        <f t="shared" si="64"/>
        <v>188588</v>
      </c>
      <c r="AC85" s="1">
        <f t="shared" si="64"/>
        <v>92096</v>
      </c>
      <c r="AD85" s="1">
        <f t="shared" si="64"/>
        <v>329954</v>
      </c>
      <c r="AE85" s="1">
        <f t="shared" si="64"/>
        <v>376664</v>
      </c>
      <c r="AF85" s="1"/>
      <c r="AG85" s="2">
        <f t="shared" si="64"/>
        <v>5756361</v>
      </c>
      <c r="AJ85" s="9">
        <v>1999</v>
      </c>
      <c r="AK85" s="1">
        <f t="shared" si="69"/>
        <v>0.5032439313499791</v>
      </c>
      <c r="AL85" s="1">
        <f>(C85/AB85)*100000</f>
        <v>5.302564320105203</v>
      </c>
      <c r="AM85" s="1">
        <f>(D85/AC85)*100000</f>
        <v>2.171646977067408</v>
      </c>
      <c r="AN85" s="1">
        <f>(E85/AD85)*100000</f>
        <v>0.303072549506901</v>
      </c>
      <c r="AO85" s="1">
        <f>(F85/AE85)*100000</f>
        <v>0.5309772104581272</v>
      </c>
      <c r="AP85" s="1"/>
      <c r="AQ85" s="1">
        <f t="shared" si="74"/>
        <v>0.6775113652531521</v>
      </c>
      <c r="AR85" s="1">
        <f t="shared" si="75"/>
        <v>0.6260063051355054</v>
      </c>
    </row>
    <row r="86" spans="1:14" s="4" customFormat="1" ht="12.75">
      <c r="A86" s="13" t="s">
        <v>87</v>
      </c>
      <c r="B86" s="21">
        <f aca="true" t="shared" si="76" ref="B86:G86">SUM(B69:B85)</f>
        <v>2872</v>
      </c>
      <c r="C86" s="21">
        <f t="shared" si="76"/>
        <v>1041</v>
      </c>
      <c r="D86" s="4">
        <f t="shared" si="76"/>
        <v>225</v>
      </c>
      <c r="E86" s="4">
        <f t="shared" si="76"/>
        <v>21</v>
      </c>
      <c r="F86" s="4">
        <f t="shared" si="76"/>
        <v>142</v>
      </c>
      <c r="G86" s="4">
        <f t="shared" si="76"/>
        <v>24</v>
      </c>
      <c r="H86" s="21">
        <f t="shared" si="68"/>
        <v>4325</v>
      </c>
      <c r="J86" s="13" t="s">
        <v>87</v>
      </c>
      <c r="K86" s="21">
        <f>B86</f>
        <v>2872</v>
      </c>
      <c r="L86" s="21">
        <f>C86</f>
        <v>1041</v>
      </c>
      <c r="M86" s="21">
        <f t="shared" si="61"/>
        <v>412</v>
      </c>
      <c r="N86" s="21">
        <f>H86</f>
        <v>4325</v>
      </c>
    </row>
    <row r="88" spans="1:44" s="27" customFormat="1" ht="29.25" customHeight="1">
      <c r="A88" s="31" t="str">
        <f>CONCATENATE("Other &amp; Not Known Admissions, All Races: ",$A$1)</f>
        <v>Other &amp; Not Known Admissions, All Races: WASHINGTON</v>
      </c>
      <c r="B88" s="31"/>
      <c r="C88" s="31"/>
      <c r="D88" s="31"/>
      <c r="E88" s="31"/>
      <c r="F88" s="31"/>
      <c r="G88" s="31"/>
      <c r="H88" s="31"/>
      <c r="J88" s="31" t="str">
        <f>CONCATENATE("Other &amp; Not Known Admissions, BW + Balance: ",$A$1)</f>
        <v>Other &amp; Not Known Admissions, BW + Balance: WASHINGTON</v>
      </c>
      <c r="K88" s="31"/>
      <c r="L88" s="31"/>
      <c r="M88" s="31"/>
      <c r="N88" s="31"/>
      <c r="Z88" s="30" t="str">
        <f>CONCATENATE("Total Population, By Race: ",$A$1)</f>
        <v>Total Population, By Race: WASHINGTON</v>
      </c>
      <c r="AA88" s="30"/>
      <c r="AB88" s="30"/>
      <c r="AC88" s="30"/>
      <c r="AD88" s="30"/>
      <c r="AE88" s="30"/>
      <c r="AF88" s="30"/>
      <c r="AG88" s="30"/>
      <c r="AJ88" s="30" t="str">
        <f>CONCATENATE("Other &amp; Not Known Admissions, per 100,000 By Race: ",$A$1)</f>
        <v>Other &amp; Not Known Admissions, per 100,000 By Race: WASHINGTON</v>
      </c>
      <c r="AK88" s="30"/>
      <c r="AL88" s="30"/>
      <c r="AM88" s="30"/>
      <c r="AN88" s="30"/>
      <c r="AO88" s="30"/>
      <c r="AP88" s="30"/>
      <c r="AQ88" s="30"/>
      <c r="AR88" s="30"/>
    </row>
    <row r="89" spans="1:44" ht="12.75">
      <c r="A89" s="20" t="s">
        <v>99</v>
      </c>
      <c r="B89" s="19" t="s">
        <v>85</v>
      </c>
      <c r="C89" s="19" t="s">
        <v>86</v>
      </c>
      <c r="D89" s="19" t="s">
        <v>102</v>
      </c>
      <c r="E89" s="19" t="s">
        <v>103</v>
      </c>
      <c r="F89" s="19" t="s">
        <v>100</v>
      </c>
      <c r="G89" s="19" t="s">
        <v>101</v>
      </c>
      <c r="H89" s="19" t="s">
        <v>87</v>
      </c>
      <c r="J89" s="20" t="s">
        <v>99</v>
      </c>
      <c r="K89" s="19" t="s">
        <v>85</v>
      </c>
      <c r="L89" s="19" t="s">
        <v>86</v>
      </c>
      <c r="M89" s="19" t="s">
        <v>104</v>
      </c>
      <c r="N89" s="19" t="s">
        <v>87</v>
      </c>
      <c r="Z89" s="20" t="s">
        <v>99</v>
      </c>
      <c r="AA89" s="19" t="s">
        <v>85</v>
      </c>
      <c r="AB89" s="19" t="s">
        <v>86</v>
      </c>
      <c r="AC89" s="19" t="s">
        <v>102</v>
      </c>
      <c r="AD89" s="19" t="s">
        <v>103</v>
      </c>
      <c r="AE89" s="19" t="s">
        <v>100</v>
      </c>
      <c r="AF89" s="19" t="s">
        <v>101</v>
      </c>
      <c r="AG89" s="19" t="s">
        <v>87</v>
      </c>
      <c r="AJ89" s="20" t="s">
        <v>99</v>
      </c>
      <c r="AK89" s="19" t="s">
        <v>85</v>
      </c>
      <c r="AL89" s="19" t="s">
        <v>86</v>
      </c>
      <c r="AM89" s="19" t="s">
        <v>102</v>
      </c>
      <c r="AN89" s="19" t="s">
        <v>103</v>
      </c>
      <c r="AO89" s="19" t="s">
        <v>100</v>
      </c>
      <c r="AP89" s="19" t="s">
        <v>101</v>
      </c>
      <c r="AQ89" s="19" t="s">
        <v>87</v>
      </c>
      <c r="AR89" s="19" t="s">
        <v>104</v>
      </c>
    </row>
    <row r="90" spans="1:44" ht="12.75">
      <c r="A90" s="9">
        <v>1983</v>
      </c>
      <c r="B90">
        <v>22</v>
      </c>
      <c r="C90">
        <v>4</v>
      </c>
      <c r="D90">
        <v>0</v>
      </c>
      <c r="E90">
        <v>1</v>
      </c>
      <c r="F90">
        <v>0</v>
      </c>
      <c r="H90" s="2">
        <f aca="true" t="shared" si="77" ref="H90:H107">SUM(B90:G90)</f>
        <v>27</v>
      </c>
      <c r="J90" s="9">
        <v>1983</v>
      </c>
      <c r="K90" s="2">
        <f>B90</f>
        <v>22</v>
      </c>
      <c r="L90" s="2">
        <f>C90</f>
        <v>4</v>
      </c>
      <c r="M90" s="2">
        <f>N90-K90-L90</f>
        <v>1</v>
      </c>
      <c r="N90" s="2">
        <f>H90</f>
        <v>27</v>
      </c>
      <c r="Z90" s="9">
        <v>1983</v>
      </c>
      <c r="AA90" s="2">
        <f>AA69</f>
        <v>3845079</v>
      </c>
      <c r="AB90" s="2">
        <f aca="true" t="shared" si="78" ref="AB90:AG90">AB69</f>
        <v>115805</v>
      </c>
      <c r="AC90" s="1">
        <f t="shared" si="78"/>
        <v>61697</v>
      </c>
      <c r="AD90" s="1">
        <f t="shared" si="78"/>
        <v>135091</v>
      </c>
      <c r="AE90" s="1">
        <f t="shared" si="78"/>
        <v>142602</v>
      </c>
      <c r="AF90" s="1"/>
      <c r="AG90" s="2">
        <f t="shared" si="78"/>
        <v>4300274</v>
      </c>
      <c r="AJ90" s="9">
        <v>1983</v>
      </c>
      <c r="AK90" s="1">
        <f aca="true" t="shared" si="79" ref="AK90:AO94">(B90/AA90)*100000</f>
        <v>0.5721598958044815</v>
      </c>
      <c r="AL90" s="1">
        <f t="shared" si="79"/>
        <v>3.454082293510643</v>
      </c>
      <c r="AM90" s="1">
        <f t="shared" si="79"/>
        <v>0</v>
      </c>
      <c r="AN90" s="1">
        <f t="shared" si="79"/>
        <v>0.7402417629597826</v>
      </c>
      <c r="AO90" s="1">
        <f t="shared" si="79"/>
        <v>0</v>
      </c>
      <c r="AP90" s="1"/>
      <c r="AQ90" s="1">
        <f>(H90/AG90)*100000</f>
        <v>0.6278669684768924</v>
      </c>
      <c r="AR90" s="1">
        <f>(SUM(D90:F90)/SUM(AC90:AE90))*100000</f>
        <v>0.29464627714428826</v>
      </c>
    </row>
    <row r="91" spans="1:44" ht="12.75">
      <c r="A91" s="9">
        <v>1984</v>
      </c>
      <c r="G91" s="2"/>
      <c r="H91" s="2"/>
      <c r="J91" s="9">
        <v>1984</v>
      </c>
      <c r="K91" s="2"/>
      <c r="L91" s="2"/>
      <c r="M91" s="2"/>
      <c r="N91" s="2"/>
      <c r="Z91" s="9">
        <v>1984</v>
      </c>
      <c r="AA91" s="2">
        <f aca="true" t="shared" si="80" ref="AA91:AG106">AA70</f>
        <v>3868523</v>
      </c>
      <c r="AB91" s="2">
        <f t="shared" si="80"/>
        <v>118878</v>
      </c>
      <c r="AC91" s="1">
        <f t="shared" si="80"/>
        <v>62952</v>
      </c>
      <c r="AD91" s="1">
        <f t="shared" si="80"/>
        <v>142799</v>
      </c>
      <c r="AE91" s="1">
        <f t="shared" si="80"/>
        <v>150503</v>
      </c>
      <c r="AF91" s="1"/>
      <c r="AG91" s="2">
        <f t="shared" si="80"/>
        <v>4343655</v>
      </c>
      <c r="AJ91" s="9">
        <v>1984</v>
      </c>
      <c r="AK91" s="1"/>
      <c r="AL91" s="1"/>
      <c r="AM91" s="1"/>
      <c r="AN91" s="1"/>
      <c r="AO91" s="1"/>
      <c r="AP91" s="1"/>
      <c r="AQ91" s="1"/>
      <c r="AR91" s="1"/>
    </row>
    <row r="92" spans="1:44" ht="12.75">
      <c r="A92" s="9">
        <v>1985</v>
      </c>
      <c r="B92">
        <v>188</v>
      </c>
      <c r="C92">
        <v>50</v>
      </c>
      <c r="D92">
        <v>6</v>
      </c>
      <c r="E92">
        <v>4</v>
      </c>
      <c r="F92">
        <v>10</v>
      </c>
      <c r="G92">
        <v>1</v>
      </c>
      <c r="H92" s="2">
        <f t="shared" si="77"/>
        <v>259</v>
      </c>
      <c r="J92" s="9">
        <v>1985</v>
      </c>
      <c r="K92" s="2">
        <f>B92</f>
        <v>188</v>
      </c>
      <c r="L92" s="2">
        <f>C92</f>
        <v>50</v>
      </c>
      <c r="M92" s="2">
        <f aca="true" t="shared" si="81" ref="M92:M107">N92-K92-L92</f>
        <v>21</v>
      </c>
      <c r="N92" s="2">
        <f>H92</f>
        <v>259</v>
      </c>
      <c r="Z92" s="9">
        <v>1985</v>
      </c>
      <c r="AA92" s="2">
        <f t="shared" si="80"/>
        <v>3902770</v>
      </c>
      <c r="AB92" s="2">
        <f t="shared" si="80"/>
        <v>122615</v>
      </c>
      <c r="AC92" s="1">
        <f t="shared" si="80"/>
        <v>64469</v>
      </c>
      <c r="AD92" s="1">
        <f t="shared" si="80"/>
        <v>151338</v>
      </c>
      <c r="AE92" s="1">
        <f t="shared" si="80"/>
        <v>158910</v>
      </c>
      <c r="AF92" s="1"/>
      <c r="AG92" s="2">
        <f t="shared" si="80"/>
        <v>4400102</v>
      </c>
      <c r="AJ92" s="9">
        <v>1985</v>
      </c>
      <c r="AK92" s="1">
        <f t="shared" si="79"/>
        <v>4.81709145043136</v>
      </c>
      <c r="AL92" s="1">
        <f t="shared" si="79"/>
        <v>40.77804510051788</v>
      </c>
      <c r="AM92" s="1">
        <f t="shared" si="79"/>
        <v>9.306798616389273</v>
      </c>
      <c r="AN92" s="1">
        <f t="shared" si="79"/>
        <v>2.64309030118014</v>
      </c>
      <c r="AO92" s="1">
        <f t="shared" si="79"/>
        <v>6.292870178088226</v>
      </c>
      <c r="AP92" s="1"/>
      <c r="AQ92" s="1">
        <f>(H92/AG92)*100000</f>
        <v>5.886227182915305</v>
      </c>
      <c r="AR92" s="1">
        <f>(SUM(D92:F92)/SUM(AC92:AE92))*100000</f>
        <v>5.337361261965697</v>
      </c>
    </row>
    <row r="93" spans="1:44" ht="12.75">
      <c r="A93" s="9">
        <v>1986</v>
      </c>
      <c r="B93">
        <v>335</v>
      </c>
      <c r="C93">
        <v>70</v>
      </c>
      <c r="D93">
        <v>20</v>
      </c>
      <c r="E93">
        <v>1</v>
      </c>
      <c r="F93">
        <v>16</v>
      </c>
      <c r="G93">
        <v>3</v>
      </c>
      <c r="H93" s="2">
        <f t="shared" si="77"/>
        <v>445</v>
      </c>
      <c r="J93" s="9">
        <v>1986</v>
      </c>
      <c r="K93" s="2">
        <f aca="true" t="shared" si="82" ref="K93:K100">B93</f>
        <v>335</v>
      </c>
      <c r="L93" s="2">
        <f aca="true" t="shared" si="83" ref="L93:L100">C93</f>
        <v>70</v>
      </c>
      <c r="M93" s="2">
        <f aca="true" t="shared" si="84" ref="M93:M100">N93-K93-L93</f>
        <v>40</v>
      </c>
      <c r="N93" s="2">
        <f aca="true" t="shared" si="85" ref="N93:N100">H93</f>
        <v>445</v>
      </c>
      <c r="Z93" s="9">
        <v>1986</v>
      </c>
      <c r="AA93" s="2">
        <f t="shared" si="80"/>
        <v>3933381</v>
      </c>
      <c r="AB93" s="2">
        <f t="shared" si="80"/>
        <v>125969</v>
      </c>
      <c r="AC93" s="1">
        <f t="shared" si="80"/>
        <v>66003</v>
      </c>
      <c r="AD93" s="1">
        <f t="shared" si="80"/>
        <v>159988</v>
      </c>
      <c r="AE93" s="1">
        <f t="shared" si="80"/>
        <v>167386</v>
      </c>
      <c r="AF93" s="1"/>
      <c r="AG93" s="2">
        <f t="shared" si="80"/>
        <v>4452727</v>
      </c>
      <c r="AJ93" s="9">
        <v>1986</v>
      </c>
      <c r="AK93" s="1">
        <f t="shared" si="79"/>
        <v>8.516845939917847</v>
      </c>
      <c r="AL93" s="1">
        <f t="shared" si="79"/>
        <v>55.56922734958601</v>
      </c>
      <c r="AM93" s="1">
        <f t="shared" si="79"/>
        <v>30.301652955168702</v>
      </c>
      <c r="AN93" s="1">
        <f t="shared" si="79"/>
        <v>0.6250468785158887</v>
      </c>
      <c r="AO93" s="1">
        <f t="shared" si="79"/>
        <v>9.558744458915323</v>
      </c>
      <c r="AP93" s="1"/>
      <c r="AQ93" s="1">
        <f>(H93/AG93)*100000</f>
        <v>9.993875663161026</v>
      </c>
      <c r="AR93" s="1">
        <f>(SUM(D93:F93)/SUM(AC93:AE93))*100000</f>
        <v>9.405735464961094</v>
      </c>
    </row>
    <row r="94" spans="1:44" ht="12.75">
      <c r="A94" s="9">
        <v>1987</v>
      </c>
      <c r="B94">
        <v>244</v>
      </c>
      <c r="C94">
        <v>98</v>
      </c>
      <c r="D94">
        <v>22</v>
      </c>
      <c r="E94">
        <v>14</v>
      </c>
      <c r="F94">
        <v>32</v>
      </c>
      <c r="G94">
        <v>4</v>
      </c>
      <c r="H94" s="2">
        <f t="shared" si="77"/>
        <v>414</v>
      </c>
      <c r="J94" s="9">
        <v>1987</v>
      </c>
      <c r="K94" s="2">
        <f t="shared" si="82"/>
        <v>244</v>
      </c>
      <c r="L94" s="2">
        <f t="shared" si="83"/>
        <v>98</v>
      </c>
      <c r="M94" s="2">
        <f t="shared" si="84"/>
        <v>72</v>
      </c>
      <c r="N94" s="2">
        <f t="shared" si="85"/>
        <v>414</v>
      </c>
      <c r="Z94" s="9">
        <v>1987</v>
      </c>
      <c r="AA94" s="2">
        <f t="shared" si="80"/>
        <v>3986064</v>
      </c>
      <c r="AB94" s="2">
        <f t="shared" si="80"/>
        <v>130369</v>
      </c>
      <c r="AC94" s="1">
        <f t="shared" si="80"/>
        <v>68196</v>
      </c>
      <c r="AD94" s="1">
        <f t="shared" si="80"/>
        <v>169567</v>
      </c>
      <c r="AE94" s="1">
        <f t="shared" si="80"/>
        <v>177697</v>
      </c>
      <c r="AF94" s="1"/>
      <c r="AG94" s="2">
        <f t="shared" si="80"/>
        <v>4531893</v>
      </c>
      <c r="AJ94" s="9">
        <v>1987</v>
      </c>
      <c r="AK94" s="1">
        <f t="shared" si="79"/>
        <v>6.121326702230571</v>
      </c>
      <c r="AL94" s="1">
        <f t="shared" si="79"/>
        <v>75.17124469774257</v>
      </c>
      <c r="AM94" s="1">
        <f t="shared" si="79"/>
        <v>32.25995659569476</v>
      </c>
      <c r="AN94" s="1">
        <f t="shared" si="79"/>
        <v>8.256323459163635</v>
      </c>
      <c r="AO94" s="1">
        <f t="shared" si="79"/>
        <v>18.008182467908856</v>
      </c>
      <c r="AP94" s="1"/>
      <c r="AQ94" s="1">
        <f>(H94/AG94)*100000</f>
        <v>9.135255399895804</v>
      </c>
      <c r="AR94" s="1">
        <f>(SUM(D94:F94)/SUM(AC94:AE94))*100000</f>
        <v>16.367399990372117</v>
      </c>
    </row>
    <row r="95" spans="1:44" ht="12.75">
      <c r="A95" s="9">
        <v>1988</v>
      </c>
      <c r="B95">
        <v>516</v>
      </c>
      <c r="C95">
        <v>407</v>
      </c>
      <c r="D95">
        <v>45</v>
      </c>
      <c r="E95">
        <v>7</v>
      </c>
      <c r="F95">
        <v>69</v>
      </c>
      <c r="G95">
        <v>6</v>
      </c>
      <c r="H95" s="2">
        <f t="shared" si="77"/>
        <v>1050</v>
      </c>
      <c r="J95" s="9">
        <v>1988</v>
      </c>
      <c r="K95" s="2">
        <f t="shared" si="82"/>
        <v>516</v>
      </c>
      <c r="L95" s="2">
        <f t="shared" si="83"/>
        <v>407</v>
      </c>
      <c r="M95" s="2">
        <f t="shared" si="84"/>
        <v>127</v>
      </c>
      <c r="N95" s="2">
        <f t="shared" si="85"/>
        <v>1050</v>
      </c>
      <c r="Z95" s="9">
        <v>1988</v>
      </c>
      <c r="AA95" s="2">
        <f t="shared" si="80"/>
        <v>4062086</v>
      </c>
      <c r="AB95" s="2">
        <f t="shared" si="80"/>
        <v>135904</v>
      </c>
      <c r="AC95" s="1">
        <f t="shared" si="80"/>
        <v>70973</v>
      </c>
      <c r="AD95" s="1">
        <f t="shared" si="80"/>
        <v>180918</v>
      </c>
      <c r="AE95" s="1">
        <f t="shared" si="80"/>
        <v>190014</v>
      </c>
      <c r="AF95" s="1"/>
      <c r="AG95" s="2">
        <f t="shared" si="80"/>
        <v>4639895</v>
      </c>
      <c r="AJ95" s="9">
        <v>1988</v>
      </c>
      <c r="AK95" s="1">
        <f aca="true" t="shared" si="86" ref="AK95:AK106">(B95/AA95)*100000</f>
        <v>12.702832977933012</v>
      </c>
      <c r="AL95" s="1">
        <f aca="true" t="shared" si="87" ref="AL95:AL105">(C95/AB95)*100000</f>
        <v>299.47610077701904</v>
      </c>
      <c r="AM95" s="1">
        <f aca="true" t="shared" si="88" ref="AM95:AM105">(D95/AC95)*100000</f>
        <v>63.40439321995689</v>
      </c>
      <c r="AN95" s="1">
        <f aca="true" t="shared" si="89" ref="AN95:AN105">(E95/AD95)*100000</f>
        <v>3.8691561923081172</v>
      </c>
      <c r="AO95" s="1">
        <f aca="true" t="shared" si="90" ref="AO95:AO105">(F95/AE95)*100000</f>
        <v>36.31311377056427</v>
      </c>
      <c r="AP95" s="1"/>
      <c r="AQ95" s="1">
        <f aca="true" t="shared" si="91" ref="AQ95:AQ106">(H95/AG95)*100000</f>
        <v>22.629822442102675</v>
      </c>
      <c r="AR95" s="1">
        <f aca="true" t="shared" si="92" ref="AR95:AR106">(SUM(D95:F95)/SUM(AC95:AE95))*100000</f>
        <v>27.381450764304542</v>
      </c>
    </row>
    <row r="96" spans="1:44" ht="12.75">
      <c r="A96" s="9">
        <v>1989</v>
      </c>
      <c r="B96">
        <v>44</v>
      </c>
      <c r="C96">
        <v>33</v>
      </c>
      <c r="D96">
        <v>3</v>
      </c>
      <c r="E96">
        <v>0</v>
      </c>
      <c r="F96">
        <v>6</v>
      </c>
      <c r="H96" s="2">
        <f t="shared" si="77"/>
        <v>86</v>
      </c>
      <c r="J96" s="9">
        <v>1989</v>
      </c>
      <c r="K96" s="2">
        <f t="shared" si="82"/>
        <v>44</v>
      </c>
      <c r="L96" s="2">
        <f t="shared" si="83"/>
        <v>33</v>
      </c>
      <c r="M96" s="2">
        <f t="shared" si="84"/>
        <v>9</v>
      </c>
      <c r="N96" s="2">
        <f t="shared" si="85"/>
        <v>86</v>
      </c>
      <c r="Z96" s="9">
        <v>1989</v>
      </c>
      <c r="AA96" s="2">
        <f t="shared" si="80"/>
        <v>4136203</v>
      </c>
      <c r="AB96" s="2">
        <f t="shared" si="80"/>
        <v>141074</v>
      </c>
      <c r="AC96" s="1">
        <f t="shared" si="80"/>
        <v>73672</v>
      </c>
      <c r="AD96" s="1">
        <f t="shared" si="80"/>
        <v>192837</v>
      </c>
      <c r="AE96" s="1">
        <f t="shared" si="80"/>
        <v>202540</v>
      </c>
      <c r="AF96" s="1"/>
      <c r="AG96" s="2">
        <f t="shared" si="80"/>
        <v>4746326</v>
      </c>
      <c r="AJ96" s="9">
        <v>1989</v>
      </c>
      <c r="AK96" s="1">
        <f aca="true" t="shared" si="93" ref="AK96:AO97">(B96/AA96)*100000</f>
        <v>1.0637775757137646</v>
      </c>
      <c r="AL96" s="1">
        <f t="shared" si="93"/>
        <v>23.39197867785701</v>
      </c>
      <c r="AM96" s="1">
        <f t="shared" si="93"/>
        <v>4.072103377131068</v>
      </c>
      <c r="AN96" s="1">
        <f t="shared" si="93"/>
        <v>0</v>
      </c>
      <c r="AO96" s="1">
        <f t="shared" si="93"/>
        <v>2.962377801915671</v>
      </c>
      <c r="AP96" s="1"/>
      <c r="AQ96" s="1">
        <f>(H96/AG96)*100000</f>
        <v>1.8119277942560204</v>
      </c>
      <c r="AR96" s="1">
        <f>(SUM(D96:F96)/SUM(AC96:AE96))*100000</f>
        <v>1.9187760766998756</v>
      </c>
    </row>
    <row r="97" spans="1:44" ht="12.75">
      <c r="A97" s="9">
        <v>1990</v>
      </c>
      <c r="B97">
        <v>73</v>
      </c>
      <c r="C97">
        <v>59</v>
      </c>
      <c r="D97">
        <v>7</v>
      </c>
      <c r="E97">
        <v>0</v>
      </c>
      <c r="F97">
        <v>23</v>
      </c>
      <c r="H97" s="2">
        <f t="shared" si="77"/>
        <v>162</v>
      </c>
      <c r="J97" s="9">
        <v>1990</v>
      </c>
      <c r="K97" s="2">
        <f t="shared" si="82"/>
        <v>73</v>
      </c>
      <c r="L97" s="2">
        <f t="shared" si="83"/>
        <v>59</v>
      </c>
      <c r="M97" s="2">
        <f t="shared" si="84"/>
        <v>30</v>
      </c>
      <c r="N97" s="2">
        <f t="shared" si="85"/>
        <v>162</v>
      </c>
      <c r="Z97" s="9">
        <v>1990</v>
      </c>
      <c r="AA97" s="2">
        <f t="shared" si="80"/>
        <v>4250194</v>
      </c>
      <c r="AB97" s="2">
        <f t="shared" si="80"/>
        <v>147800</v>
      </c>
      <c r="AC97" s="1">
        <f t="shared" si="80"/>
        <v>77195</v>
      </c>
      <c r="AD97" s="1">
        <f t="shared" si="80"/>
        <v>207892</v>
      </c>
      <c r="AE97" s="1">
        <f t="shared" si="80"/>
        <v>217699</v>
      </c>
      <c r="AF97" s="1"/>
      <c r="AG97" s="2">
        <f t="shared" si="80"/>
        <v>4900780</v>
      </c>
      <c r="AJ97" s="9">
        <v>1990</v>
      </c>
      <c r="AK97" s="1">
        <f t="shared" si="93"/>
        <v>1.717568656866016</v>
      </c>
      <c r="AL97" s="1">
        <f t="shared" si="93"/>
        <v>39.918809201623816</v>
      </c>
      <c r="AM97" s="1">
        <f t="shared" si="93"/>
        <v>9.067944815078697</v>
      </c>
      <c r="AN97" s="1">
        <f t="shared" si="93"/>
        <v>0</v>
      </c>
      <c r="AO97" s="1">
        <f t="shared" si="93"/>
        <v>10.565046233561018</v>
      </c>
      <c r="AP97" s="1"/>
      <c r="AQ97" s="1">
        <f>(H97/AG97)*100000</f>
        <v>3.305596252025188</v>
      </c>
      <c r="AR97" s="1">
        <f>(SUM(D97:F97)/SUM(AC97:AE97))*100000</f>
        <v>5.966753250886063</v>
      </c>
    </row>
    <row r="98" spans="1:44" ht="12.75">
      <c r="A98" s="9">
        <v>1991</v>
      </c>
      <c r="B98">
        <v>129</v>
      </c>
      <c r="C98">
        <v>140</v>
      </c>
      <c r="D98">
        <v>8</v>
      </c>
      <c r="E98">
        <v>2</v>
      </c>
      <c r="F98">
        <v>34</v>
      </c>
      <c r="G98">
        <v>1</v>
      </c>
      <c r="H98" s="2">
        <f t="shared" si="77"/>
        <v>314</v>
      </c>
      <c r="J98" s="9">
        <v>1991</v>
      </c>
      <c r="K98" s="2">
        <f t="shared" si="82"/>
        <v>129</v>
      </c>
      <c r="L98" s="2">
        <f t="shared" si="83"/>
        <v>140</v>
      </c>
      <c r="M98" s="2">
        <f t="shared" si="84"/>
        <v>45</v>
      </c>
      <c r="N98" s="2">
        <f t="shared" si="85"/>
        <v>314</v>
      </c>
      <c r="Z98" s="9">
        <v>1991</v>
      </c>
      <c r="AA98" s="2">
        <f t="shared" si="80"/>
        <v>4331195</v>
      </c>
      <c r="AB98" s="2">
        <f t="shared" si="80"/>
        <v>151687</v>
      </c>
      <c r="AC98" s="1">
        <f t="shared" si="80"/>
        <v>79294</v>
      </c>
      <c r="AD98" s="1">
        <f t="shared" si="80"/>
        <v>220066</v>
      </c>
      <c r="AE98" s="1">
        <f t="shared" si="80"/>
        <v>231201</v>
      </c>
      <c r="AF98" s="1"/>
      <c r="AG98" s="2">
        <f t="shared" si="80"/>
        <v>5013443</v>
      </c>
      <c r="AJ98" s="9">
        <v>1991</v>
      </c>
      <c r="AK98" s="1">
        <f t="shared" si="86"/>
        <v>2.9783927992159205</v>
      </c>
      <c r="AL98" s="1">
        <f t="shared" si="87"/>
        <v>92.29531864958764</v>
      </c>
      <c r="AM98" s="1">
        <f t="shared" si="88"/>
        <v>10.08903574040911</v>
      </c>
      <c r="AN98" s="1">
        <f t="shared" si="89"/>
        <v>0.9088182636118255</v>
      </c>
      <c r="AO98" s="1">
        <f t="shared" si="90"/>
        <v>14.705818746458709</v>
      </c>
      <c r="AP98" s="1"/>
      <c r="AQ98" s="1">
        <f t="shared" si="91"/>
        <v>6.263160865696488</v>
      </c>
      <c r="AR98" s="1">
        <f t="shared" si="92"/>
        <v>8.293108615220493</v>
      </c>
    </row>
    <row r="99" spans="1:44" ht="12.75">
      <c r="A99" s="9">
        <v>1992</v>
      </c>
      <c r="B99">
        <v>164</v>
      </c>
      <c r="C99">
        <v>222</v>
      </c>
      <c r="D99">
        <v>16</v>
      </c>
      <c r="E99">
        <v>3</v>
      </c>
      <c r="F99">
        <v>48</v>
      </c>
      <c r="G99">
        <v>1</v>
      </c>
      <c r="H99" s="2">
        <f t="shared" si="77"/>
        <v>454</v>
      </c>
      <c r="J99" s="9">
        <v>1992</v>
      </c>
      <c r="K99" s="2">
        <f t="shared" si="82"/>
        <v>164</v>
      </c>
      <c r="L99" s="2">
        <f t="shared" si="83"/>
        <v>222</v>
      </c>
      <c r="M99" s="2">
        <f t="shared" si="84"/>
        <v>68</v>
      </c>
      <c r="N99" s="2">
        <f t="shared" si="85"/>
        <v>454</v>
      </c>
      <c r="Z99" s="9">
        <v>1992</v>
      </c>
      <c r="AA99" s="2">
        <f t="shared" si="80"/>
        <v>4418731</v>
      </c>
      <c r="AB99" s="2">
        <f t="shared" si="80"/>
        <v>157009</v>
      </c>
      <c r="AC99" s="1">
        <f t="shared" si="80"/>
        <v>81376</v>
      </c>
      <c r="AD99" s="1">
        <f t="shared" si="80"/>
        <v>234316</v>
      </c>
      <c r="AE99" s="1">
        <f t="shared" si="80"/>
        <v>247579</v>
      </c>
      <c r="AF99" s="1"/>
      <c r="AG99" s="2">
        <f t="shared" si="80"/>
        <v>5139011</v>
      </c>
      <c r="AJ99" s="9">
        <v>1992</v>
      </c>
      <c r="AK99" s="1">
        <f t="shared" si="86"/>
        <v>3.711472818779871</v>
      </c>
      <c r="AL99" s="1">
        <f t="shared" si="87"/>
        <v>141.39316854447833</v>
      </c>
      <c r="AM99" s="1">
        <f t="shared" si="88"/>
        <v>19.66181675186787</v>
      </c>
      <c r="AN99" s="1">
        <f t="shared" si="89"/>
        <v>1.2803222998002697</v>
      </c>
      <c r="AO99" s="1">
        <f t="shared" si="90"/>
        <v>19.387750980495113</v>
      </c>
      <c r="AP99" s="1"/>
      <c r="AQ99" s="1">
        <f t="shared" si="91"/>
        <v>8.834384670513451</v>
      </c>
      <c r="AR99" s="1">
        <f t="shared" si="92"/>
        <v>11.894807295245094</v>
      </c>
    </row>
    <row r="100" spans="1:44" ht="12.75">
      <c r="A100" s="9">
        <v>1993</v>
      </c>
      <c r="B100">
        <v>193</v>
      </c>
      <c r="C100">
        <v>245</v>
      </c>
      <c r="D100">
        <v>16</v>
      </c>
      <c r="E100">
        <v>3</v>
      </c>
      <c r="F100">
        <v>49</v>
      </c>
      <c r="H100" s="2">
        <f t="shared" si="77"/>
        <v>506</v>
      </c>
      <c r="J100" s="9">
        <v>1993</v>
      </c>
      <c r="K100" s="2">
        <f t="shared" si="82"/>
        <v>193</v>
      </c>
      <c r="L100" s="2">
        <f t="shared" si="83"/>
        <v>245</v>
      </c>
      <c r="M100" s="2">
        <f t="shared" si="84"/>
        <v>68</v>
      </c>
      <c r="N100" s="2">
        <f t="shared" si="85"/>
        <v>506</v>
      </c>
      <c r="Z100" s="9">
        <v>1993</v>
      </c>
      <c r="AA100" s="2">
        <f t="shared" si="80"/>
        <v>4492446</v>
      </c>
      <c r="AB100" s="2">
        <f t="shared" si="80"/>
        <v>160255</v>
      </c>
      <c r="AC100" s="1">
        <f t="shared" si="80"/>
        <v>83098</v>
      </c>
      <c r="AD100" s="1">
        <f t="shared" si="80"/>
        <v>247981</v>
      </c>
      <c r="AE100" s="1">
        <f t="shared" si="80"/>
        <v>263924</v>
      </c>
      <c r="AF100" s="1"/>
      <c r="AG100" s="2">
        <f t="shared" si="80"/>
        <v>5247704</v>
      </c>
      <c r="AJ100" s="9">
        <v>1993</v>
      </c>
      <c r="AK100" s="1">
        <f t="shared" si="86"/>
        <v>4.296100609779171</v>
      </c>
      <c r="AL100" s="1">
        <f t="shared" si="87"/>
        <v>152.88134535583913</v>
      </c>
      <c r="AM100" s="1">
        <f t="shared" si="88"/>
        <v>19.25437435317336</v>
      </c>
      <c r="AN100" s="1">
        <f t="shared" si="89"/>
        <v>1.2097701033546926</v>
      </c>
      <c r="AO100" s="1">
        <f t="shared" si="90"/>
        <v>18.565950804019337</v>
      </c>
      <c r="AP100" s="1"/>
      <c r="AQ100" s="1">
        <f t="shared" si="91"/>
        <v>9.642312142605604</v>
      </c>
      <c r="AR100" s="1">
        <f t="shared" si="92"/>
        <v>11.428513805812743</v>
      </c>
    </row>
    <row r="101" spans="1:44" ht="12.75">
      <c r="A101" s="9">
        <v>1994</v>
      </c>
      <c r="B101">
        <v>263</v>
      </c>
      <c r="C101">
        <v>322</v>
      </c>
      <c r="D101">
        <v>20</v>
      </c>
      <c r="E101">
        <v>9</v>
      </c>
      <c r="F101">
        <v>67</v>
      </c>
      <c r="G101">
        <v>2</v>
      </c>
      <c r="H101" s="2">
        <f t="shared" si="77"/>
        <v>683</v>
      </c>
      <c r="J101" s="9">
        <v>1994</v>
      </c>
      <c r="K101" s="2">
        <f aca="true" t="shared" si="94" ref="K101:L107">B101</f>
        <v>263</v>
      </c>
      <c r="L101" s="2">
        <f t="shared" si="94"/>
        <v>322</v>
      </c>
      <c r="M101" s="2">
        <f t="shared" si="81"/>
        <v>98</v>
      </c>
      <c r="N101" s="2">
        <f aca="true" t="shared" si="95" ref="N101:N107">H101</f>
        <v>683</v>
      </c>
      <c r="Z101" s="9">
        <v>1994</v>
      </c>
      <c r="AA101" s="2">
        <f t="shared" si="80"/>
        <v>4543692</v>
      </c>
      <c r="AB101" s="2">
        <f t="shared" si="80"/>
        <v>164662</v>
      </c>
      <c r="AC101" s="1">
        <f t="shared" si="80"/>
        <v>84653</v>
      </c>
      <c r="AD101" s="1">
        <f t="shared" si="80"/>
        <v>261195</v>
      </c>
      <c r="AE101" s="1">
        <f t="shared" si="80"/>
        <v>280694</v>
      </c>
      <c r="AF101" s="1"/>
      <c r="AG101" s="2">
        <f t="shared" si="80"/>
        <v>5334896</v>
      </c>
      <c r="AJ101" s="9">
        <v>1994</v>
      </c>
      <c r="AK101" s="1">
        <f t="shared" si="86"/>
        <v>5.788244449667803</v>
      </c>
      <c r="AL101" s="1">
        <f t="shared" si="87"/>
        <v>195.5521006668205</v>
      </c>
      <c r="AM101" s="1">
        <f t="shared" si="88"/>
        <v>23.625860867305352</v>
      </c>
      <c r="AN101" s="1">
        <f t="shared" si="89"/>
        <v>3.445701487394475</v>
      </c>
      <c r="AO101" s="1">
        <f t="shared" si="90"/>
        <v>23.869409392434466</v>
      </c>
      <c r="AP101" s="1"/>
      <c r="AQ101" s="1">
        <f t="shared" si="91"/>
        <v>12.802498867831725</v>
      </c>
      <c r="AR101" s="1">
        <f t="shared" si="92"/>
        <v>15.322197075375634</v>
      </c>
    </row>
    <row r="102" spans="1:44" ht="12.75">
      <c r="A102" s="9">
        <v>1995</v>
      </c>
      <c r="B102">
        <v>278</v>
      </c>
      <c r="C102">
        <v>311</v>
      </c>
      <c r="D102">
        <v>21</v>
      </c>
      <c r="E102">
        <v>6</v>
      </c>
      <c r="F102">
        <v>67</v>
      </c>
      <c r="H102" s="2">
        <f t="shared" si="77"/>
        <v>683</v>
      </c>
      <c r="J102" s="9">
        <v>1995</v>
      </c>
      <c r="K102" s="2">
        <f t="shared" si="94"/>
        <v>278</v>
      </c>
      <c r="L102" s="2">
        <f t="shared" si="94"/>
        <v>311</v>
      </c>
      <c r="M102" s="2">
        <f t="shared" si="81"/>
        <v>94</v>
      </c>
      <c r="N102" s="2">
        <f t="shared" si="95"/>
        <v>683</v>
      </c>
      <c r="Z102" s="9">
        <v>1995</v>
      </c>
      <c r="AA102" s="2">
        <f t="shared" si="80"/>
        <v>4601009</v>
      </c>
      <c r="AB102" s="2">
        <f t="shared" si="80"/>
        <v>169817</v>
      </c>
      <c r="AC102" s="1">
        <f t="shared" si="80"/>
        <v>86251</v>
      </c>
      <c r="AD102" s="1">
        <f t="shared" si="80"/>
        <v>274642</v>
      </c>
      <c r="AE102" s="1">
        <f t="shared" si="80"/>
        <v>299305</v>
      </c>
      <c r="AF102" s="1"/>
      <c r="AG102" s="2">
        <f t="shared" si="80"/>
        <v>5431024</v>
      </c>
      <c r="AJ102" s="9">
        <v>1995</v>
      </c>
      <c r="AK102" s="1">
        <f t="shared" si="86"/>
        <v>6.042152927759976</v>
      </c>
      <c r="AL102" s="1">
        <f t="shared" si="87"/>
        <v>183.13831948509278</v>
      </c>
      <c r="AM102" s="1">
        <f t="shared" si="88"/>
        <v>24.347543796593662</v>
      </c>
      <c r="AN102" s="1">
        <f t="shared" si="89"/>
        <v>2.1846622148105532</v>
      </c>
      <c r="AO102" s="1">
        <f t="shared" si="90"/>
        <v>22.38519236230601</v>
      </c>
      <c r="AP102" s="1"/>
      <c r="AQ102" s="1">
        <f t="shared" si="91"/>
        <v>12.575897289350959</v>
      </c>
      <c r="AR102" s="1">
        <f t="shared" si="92"/>
        <v>14.238152796585267</v>
      </c>
    </row>
    <row r="103" spans="1:44" ht="12.75">
      <c r="A103" s="9">
        <v>1996</v>
      </c>
      <c r="B103">
        <v>306</v>
      </c>
      <c r="C103">
        <v>340</v>
      </c>
      <c r="D103">
        <v>16</v>
      </c>
      <c r="E103">
        <v>2</v>
      </c>
      <c r="F103">
        <v>55</v>
      </c>
      <c r="G103">
        <v>1</v>
      </c>
      <c r="H103" s="2">
        <f t="shared" si="77"/>
        <v>720</v>
      </c>
      <c r="J103" s="9">
        <v>1996</v>
      </c>
      <c r="K103" s="2">
        <f t="shared" si="94"/>
        <v>306</v>
      </c>
      <c r="L103" s="2">
        <f t="shared" si="94"/>
        <v>340</v>
      </c>
      <c r="M103" s="2">
        <f t="shared" si="81"/>
        <v>74</v>
      </c>
      <c r="N103" s="2">
        <f t="shared" si="95"/>
        <v>720</v>
      </c>
      <c r="Z103" s="9">
        <v>1996</v>
      </c>
      <c r="AA103" s="2">
        <f t="shared" si="80"/>
        <v>4643284</v>
      </c>
      <c r="AB103" s="2">
        <f t="shared" si="80"/>
        <v>175111</v>
      </c>
      <c r="AC103" s="1">
        <f t="shared" si="80"/>
        <v>87362</v>
      </c>
      <c r="AD103" s="1">
        <f t="shared" si="80"/>
        <v>286793</v>
      </c>
      <c r="AE103" s="1">
        <f t="shared" si="80"/>
        <v>317413</v>
      </c>
      <c r="AF103" s="1"/>
      <c r="AG103" s="2">
        <f t="shared" si="80"/>
        <v>5509963</v>
      </c>
      <c r="AJ103" s="9">
        <v>1996</v>
      </c>
      <c r="AK103" s="1">
        <f t="shared" si="86"/>
        <v>6.590163341290346</v>
      </c>
      <c r="AL103" s="1">
        <f t="shared" si="87"/>
        <v>194.1625597478171</v>
      </c>
      <c r="AM103" s="1">
        <f t="shared" si="88"/>
        <v>18.3145990247476</v>
      </c>
      <c r="AN103" s="1">
        <f t="shared" si="89"/>
        <v>0.6973670905496299</v>
      </c>
      <c r="AO103" s="1">
        <f t="shared" si="90"/>
        <v>17.327582676197885</v>
      </c>
      <c r="AP103" s="1"/>
      <c r="AQ103" s="1">
        <f t="shared" si="91"/>
        <v>13.067238382544492</v>
      </c>
      <c r="AR103" s="1">
        <f t="shared" si="92"/>
        <v>10.555722647664439</v>
      </c>
    </row>
    <row r="104" spans="1:44" ht="12.75">
      <c r="A104" s="9">
        <v>1997</v>
      </c>
      <c r="B104">
        <v>338</v>
      </c>
      <c r="C104">
        <v>303</v>
      </c>
      <c r="D104">
        <v>22</v>
      </c>
      <c r="E104">
        <v>2</v>
      </c>
      <c r="F104">
        <v>62</v>
      </c>
      <c r="G104">
        <v>1</v>
      </c>
      <c r="H104" s="2">
        <f t="shared" si="77"/>
        <v>728</v>
      </c>
      <c r="J104" s="9">
        <v>1997</v>
      </c>
      <c r="K104" s="2">
        <f t="shared" si="94"/>
        <v>338</v>
      </c>
      <c r="L104" s="2">
        <f t="shared" si="94"/>
        <v>303</v>
      </c>
      <c r="M104" s="2">
        <f t="shared" si="81"/>
        <v>87</v>
      </c>
      <c r="N104" s="2">
        <f t="shared" si="95"/>
        <v>728</v>
      </c>
      <c r="Z104" s="9">
        <v>1997</v>
      </c>
      <c r="AA104" s="2">
        <f t="shared" si="80"/>
        <v>4696215</v>
      </c>
      <c r="AB104" s="2">
        <f t="shared" si="80"/>
        <v>180990</v>
      </c>
      <c r="AC104" s="1">
        <f t="shared" si="80"/>
        <v>88518</v>
      </c>
      <c r="AD104" s="1">
        <f t="shared" si="80"/>
        <v>300511</v>
      </c>
      <c r="AE104" s="1">
        <f t="shared" si="80"/>
        <v>337871</v>
      </c>
      <c r="AF104" s="1"/>
      <c r="AG104" s="2">
        <f t="shared" si="80"/>
        <v>5604105</v>
      </c>
      <c r="AJ104" s="9">
        <v>1997</v>
      </c>
      <c r="AK104" s="1">
        <f t="shared" si="86"/>
        <v>7.1972854735143095</v>
      </c>
      <c r="AL104" s="1">
        <f t="shared" si="87"/>
        <v>167.41256423006794</v>
      </c>
      <c r="AM104" s="1">
        <f t="shared" si="88"/>
        <v>24.853702071894983</v>
      </c>
      <c r="AN104" s="1">
        <f t="shared" si="89"/>
        <v>0.6655330420517053</v>
      </c>
      <c r="AO104" s="1">
        <f t="shared" si="90"/>
        <v>18.35019874449124</v>
      </c>
      <c r="AP104" s="1"/>
      <c r="AQ104" s="1">
        <f t="shared" si="91"/>
        <v>12.99047751603512</v>
      </c>
      <c r="AR104" s="1">
        <f t="shared" si="92"/>
        <v>11.831063420002751</v>
      </c>
    </row>
    <row r="105" spans="1:44" ht="12.75">
      <c r="A105" s="9">
        <v>1998</v>
      </c>
      <c r="B105">
        <v>376</v>
      </c>
      <c r="C105">
        <v>278</v>
      </c>
      <c r="D105">
        <v>27</v>
      </c>
      <c r="E105">
        <v>2</v>
      </c>
      <c r="F105">
        <v>54</v>
      </c>
      <c r="G105">
        <v>3</v>
      </c>
      <c r="H105" s="2">
        <f t="shared" si="77"/>
        <v>740</v>
      </c>
      <c r="J105" s="9">
        <v>1998</v>
      </c>
      <c r="K105" s="2">
        <f t="shared" si="94"/>
        <v>376</v>
      </c>
      <c r="L105" s="2">
        <f t="shared" si="94"/>
        <v>278</v>
      </c>
      <c r="M105" s="2">
        <f t="shared" si="81"/>
        <v>86</v>
      </c>
      <c r="N105" s="2">
        <f t="shared" si="95"/>
        <v>740</v>
      </c>
      <c r="Z105" s="9">
        <v>1998</v>
      </c>
      <c r="AA105" s="2">
        <f t="shared" si="80"/>
        <v>4739084</v>
      </c>
      <c r="AB105" s="2">
        <f t="shared" si="80"/>
        <v>183958</v>
      </c>
      <c r="AC105" s="1">
        <f t="shared" si="80"/>
        <v>90516</v>
      </c>
      <c r="AD105" s="1">
        <f t="shared" si="80"/>
        <v>316608</v>
      </c>
      <c r="AE105" s="1">
        <f t="shared" si="80"/>
        <v>357666</v>
      </c>
      <c r="AF105" s="1"/>
      <c r="AG105" s="2">
        <f t="shared" si="80"/>
        <v>5687832</v>
      </c>
      <c r="AJ105" s="9">
        <v>1998</v>
      </c>
      <c r="AK105" s="1">
        <f t="shared" si="86"/>
        <v>7.9340226929929925</v>
      </c>
      <c r="AL105" s="1">
        <f t="shared" si="87"/>
        <v>151.12145163569946</v>
      </c>
      <c r="AM105" s="1">
        <f t="shared" si="88"/>
        <v>29.828980511732734</v>
      </c>
      <c r="AN105" s="1">
        <f t="shared" si="89"/>
        <v>0.6316959773600161</v>
      </c>
      <c r="AO105" s="1">
        <f t="shared" si="90"/>
        <v>15.097884618610658</v>
      </c>
      <c r="AP105" s="1"/>
      <c r="AQ105" s="1">
        <f t="shared" si="91"/>
        <v>13.010229556709833</v>
      </c>
      <c r="AR105" s="1">
        <f t="shared" si="92"/>
        <v>10.852652362086324</v>
      </c>
    </row>
    <row r="106" spans="1:44" ht="12.75">
      <c r="A106" s="9">
        <v>1999</v>
      </c>
      <c r="B106">
        <v>358</v>
      </c>
      <c r="C106">
        <v>262</v>
      </c>
      <c r="D106">
        <v>24</v>
      </c>
      <c r="E106">
        <v>6</v>
      </c>
      <c r="F106">
        <v>47</v>
      </c>
      <c r="G106">
        <v>2</v>
      </c>
      <c r="H106" s="2">
        <f t="shared" si="77"/>
        <v>699</v>
      </c>
      <c r="J106" s="9">
        <v>1999</v>
      </c>
      <c r="K106" s="2">
        <f t="shared" si="94"/>
        <v>358</v>
      </c>
      <c r="L106" s="2">
        <f t="shared" si="94"/>
        <v>262</v>
      </c>
      <c r="M106" s="2">
        <f t="shared" si="81"/>
        <v>79</v>
      </c>
      <c r="N106" s="2">
        <f t="shared" si="95"/>
        <v>699</v>
      </c>
      <c r="Z106" s="9">
        <v>1999</v>
      </c>
      <c r="AA106" s="2">
        <f t="shared" si="80"/>
        <v>4769059</v>
      </c>
      <c r="AB106" s="2">
        <f t="shared" si="80"/>
        <v>188588</v>
      </c>
      <c r="AC106" s="1">
        <f t="shared" si="80"/>
        <v>92096</v>
      </c>
      <c r="AD106" s="1">
        <f t="shared" si="80"/>
        <v>329954</v>
      </c>
      <c r="AE106" s="1">
        <f t="shared" si="80"/>
        <v>376664</v>
      </c>
      <c r="AF106" s="1"/>
      <c r="AG106" s="2">
        <f t="shared" si="80"/>
        <v>5756361</v>
      </c>
      <c r="AJ106" s="9">
        <v>1999</v>
      </c>
      <c r="AK106" s="1">
        <f t="shared" si="86"/>
        <v>7.506721975970522</v>
      </c>
      <c r="AL106" s="1">
        <f>(C106/AB106)*100000</f>
        <v>138.9271851867563</v>
      </c>
      <c r="AM106" s="1">
        <f>(D106/AC106)*100000</f>
        <v>26.059763724808892</v>
      </c>
      <c r="AN106" s="1">
        <f>(E106/AD106)*100000</f>
        <v>1.8184352970414057</v>
      </c>
      <c r="AO106" s="1">
        <f>(F106/AE106)*100000</f>
        <v>12.477964445765986</v>
      </c>
      <c r="AP106" s="1"/>
      <c r="AQ106" s="1">
        <f t="shared" si="91"/>
        <v>12.143088315691111</v>
      </c>
      <c r="AR106" s="1">
        <f t="shared" si="92"/>
        <v>9.640497099086783</v>
      </c>
    </row>
    <row r="107" spans="1:14" s="4" customFormat="1" ht="12.75">
      <c r="A107" s="13" t="s">
        <v>87</v>
      </c>
      <c r="B107" s="21">
        <f aca="true" t="shared" si="96" ref="B107:G107">SUM(B90:B106)</f>
        <v>3827</v>
      </c>
      <c r="C107" s="21">
        <f t="shared" si="96"/>
        <v>3144</v>
      </c>
      <c r="D107" s="4">
        <f t="shared" si="96"/>
        <v>273</v>
      </c>
      <c r="E107" s="4">
        <f t="shared" si="96"/>
        <v>62</v>
      </c>
      <c r="F107" s="4">
        <f t="shared" si="96"/>
        <v>639</v>
      </c>
      <c r="G107" s="4">
        <f t="shared" si="96"/>
        <v>25</v>
      </c>
      <c r="H107" s="21">
        <f t="shared" si="77"/>
        <v>7970</v>
      </c>
      <c r="J107" s="13" t="s">
        <v>87</v>
      </c>
      <c r="K107" s="21">
        <f t="shared" si="94"/>
        <v>3827</v>
      </c>
      <c r="L107" s="21">
        <f t="shared" si="94"/>
        <v>3144</v>
      </c>
      <c r="M107" s="21">
        <f t="shared" si="81"/>
        <v>999</v>
      </c>
      <c r="N107" s="21">
        <f t="shared" si="95"/>
        <v>7970</v>
      </c>
    </row>
    <row r="109" spans="26:33" ht="12.75">
      <c r="Z109" s="30" t="str">
        <f>CONCATENATE("Percent of Total Population, By Race: ",$A$1)</f>
        <v>Percent of Total Population, By Race: WASHINGTON</v>
      </c>
      <c r="AA109" s="30"/>
      <c r="AB109" s="30"/>
      <c r="AC109" s="30"/>
      <c r="AD109" s="30"/>
      <c r="AE109" s="30"/>
      <c r="AF109" s="30"/>
      <c r="AG109" s="30"/>
    </row>
    <row r="110" spans="26:33" ht="12.75">
      <c r="Z110" s="20" t="s">
        <v>99</v>
      </c>
      <c r="AA110" s="19" t="s">
        <v>85</v>
      </c>
      <c r="AB110" s="19" t="s">
        <v>86</v>
      </c>
      <c r="AC110" s="19" t="s">
        <v>102</v>
      </c>
      <c r="AD110" s="19" t="s">
        <v>103</v>
      </c>
      <c r="AE110" s="19" t="s">
        <v>100</v>
      </c>
      <c r="AF110" s="19" t="s">
        <v>104</v>
      </c>
      <c r="AG110" s="19" t="s">
        <v>107</v>
      </c>
    </row>
    <row r="111" spans="26:33" ht="12.75">
      <c r="Z111" s="9">
        <v>1983</v>
      </c>
      <c r="AA111" s="2">
        <f aca="true" t="shared" si="97" ref="AA111:AE120">(AA90/$AG90)*100</f>
        <v>89.41474426978374</v>
      </c>
      <c r="AB111" s="2">
        <f t="shared" si="97"/>
        <v>2.692967936461723</v>
      </c>
      <c r="AC111" s="1">
        <f t="shared" si="97"/>
        <v>1.4347225316340309</v>
      </c>
      <c r="AD111" s="1">
        <f t="shared" si="97"/>
        <v>3.1414509866115505</v>
      </c>
      <c r="AE111" s="1">
        <f t="shared" si="97"/>
        <v>3.316114275508956</v>
      </c>
      <c r="AF111" s="1">
        <f>100-AA111-AB111</f>
        <v>7.892287793754537</v>
      </c>
      <c r="AG111" s="26">
        <f>AB111/AA111</f>
        <v>0.030117716697108176</v>
      </c>
    </row>
    <row r="112" spans="26:33" ht="12.75">
      <c r="Z112" s="9">
        <v>1984</v>
      </c>
      <c r="AA112" s="2">
        <f t="shared" si="97"/>
        <v>89.06147012136093</v>
      </c>
      <c r="AB112" s="2">
        <f t="shared" si="97"/>
        <v>2.7368195678524194</v>
      </c>
      <c r="AC112" s="1">
        <f t="shared" si="97"/>
        <v>1.4492863728818242</v>
      </c>
      <c r="AD112" s="1">
        <f t="shared" si="97"/>
        <v>3.287530892761971</v>
      </c>
      <c r="AE112" s="1">
        <f t="shared" si="97"/>
        <v>3.4648930451428575</v>
      </c>
      <c r="AF112" s="1">
        <f aca="true" t="shared" si="98" ref="AF112:AF127">100-AA112-AB112</f>
        <v>8.201710310786654</v>
      </c>
      <c r="AG112" s="26">
        <f aca="true" t="shared" si="99" ref="AG112:AG127">AB112/AA112</f>
        <v>0.030729557508123905</v>
      </c>
    </row>
    <row r="113" spans="26:33" ht="12.75">
      <c r="Z113" s="9">
        <v>1985</v>
      </c>
      <c r="AA113" s="2">
        <f t="shared" si="97"/>
        <v>88.69726201801686</v>
      </c>
      <c r="AB113" s="2">
        <f t="shared" si="97"/>
        <v>2.7866399460739775</v>
      </c>
      <c r="AC113" s="1">
        <f t="shared" si="97"/>
        <v>1.4651705801365513</v>
      </c>
      <c r="AD113" s="1">
        <f t="shared" si="97"/>
        <v>3.439420267984697</v>
      </c>
      <c r="AE113" s="1">
        <f t="shared" si="97"/>
        <v>3.611507187787919</v>
      </c>
      <c r="AF113" s="1">
        <f t="shared" si="98"/>
        <v>8.516098035909165</v>
      </c>
      <c r="AG113" s="26">
        <f t="shared" si="99"/>
        <v>0.031417429159289426</v>
      </c>
    </row>
    <row r="114" spans="26:33" ht="12.75">
      <c r="Z114" s="9">
        <v>1986</v>
      </c>
      <c r="AA114" s="2">
        <f t="shared" si="97"/>
        <v>88.33645089851679</v>
      </c>
      <c r="AB114" s="2">
        <f t="shared" si="97"/>
        <v>2.8290303896915305</v>
      </c>
      <c r="AC114" s="1">
        <f t="shared" si="97"/>
        <v>1.4823051132485778</v>
      </c>
      <c r="AD114" s="1">
        <f t="shared" si="97"/>
        <v>3.5930341114557436</v>
      </c>
      <c r="AE114" s="1">
        <f t="shared" si="97"/>
        <v>3.759179487087351</v>
      </c>
      <c r="AF114" s="1">
        <f t="shared" si="98"/>
        <v>8.834518711791683</v>
      </c>
      <c r="AG114" s="26">
        <f t="shared" si="99"/>
        <v>0.03202562884195556</v>
      </c>
    </row>
    <row r="115" spans="26:33" ht="12.75">
      <c r="Z115" s="9">
        <v>1987</v>
      </c>
      <c r="AA115" s="2">
        <f t="shared" si="97"/>
        <v>87.95582773026635</v>
      </c>
      <c r="AB115" s="2">
        <f t="shared" si="97"/>
        <v>2.8767007517609087</v>
      </c>
      <c r="AC115" s="1">
        <f t="shared" si="97"/>
        <v>1.5048016358726914</v>
      </c>
      <c r="AD115" s="1">
        <f t="shared" si="97"/>
        <v>3.741637324623507</v>
      </c>
      <c r="AE115" s="1">
        <f t="shared" si="97"/>
        <v>3.9210325574765337</v>
      </c>
      <c r="AF115" s="1">
        <f t="shared" si="98"/>
        <v>9.167471517972741</v>
      </c>
      <c r="AG115" s="26">
        <f t="shared" si="99"/>
        <v>0.03270619839520891</v>
      </c>
    </row>
    <row r="116" spans="26:33" ht="12.75">
      <c r="Z116" s="9">
        <v>1988</v>
      </c>
      <c r="AA116" s="2">
        <f t="shared" si="97"/>
        <v>87.546938023382</v>
      </c>
      <c r="AB116" s="2">
        <f t="shared" si="97"/>
        <v>2.9290317992109736</v>
      </c>
      <c r="AC116" s="1">
        <f t="shared" si="97"/>
        <v>1.5296251316031935</v>
      </c>
      <c r="AD116" s="1">
        <f t="shared" si="97"/>
        <v>3.8991830634098403</v>
      </c>
      <c r="AE116" s="1">
        <f t="shared" si="97"/>
        <v>4.095221982393999</v>
      </c>
      <c r="AF116" s="1">
        <f t="shared" si="98"/>
        <v>9.52403017740703</v>
      </c>
      <c r="AG116" s="26">
        <f t="shared" si="99"/>
        <v>0.033456701802965276</v>
      </c>
    </row>
    <row r="117" spans="26:33" ht="12.75">
      <c r="Z117" s="9">
        <v>1989</v>
      </c>
      <c r="AA117" s="2">
        <f t="shared" si="97"/>
        <v>87.14536253936203</v>
      </c>
      <c r="AB117" s="2">
        <f t="shared" si="97"/>
        <v>2.9722779261264396</v>
      </c>
      <c r="AC117" s="1">
        <f t="shared" si="97"/>
        <v>1.5521900518422038</v>
      </c>
      <c r="AD117" s="1">
        <f t="shared" si="97"/>
        <v>4.0628688379180025</v>
      </c>
      <c r="AE117" s="1">
        <f t="shared" si="97"/>
        <v>4.267300644751329</v>
      </c>
      <c r="AF117" s="1">
        <f t="shared" si="98"/>
        <v>9.882359534511535</v>
      </c>
      <c r="AG117" s="26">
        <f t="shared" si="99"/>
        <v>0.03410712675369173</v>
      </c>
    </row>
    <row r="118" spans="26:33" ht="12.75">
      <c r="Z118" s="9">
        <v>1990</v>
      </c>
      <c r="AA118" s="2">
        <f t="shared" si="97"/>
        <v>86.72484788135766</v>
      </c>
      <c r="AB118" s="2">
        <f t="shared" si="97"/>
        <v>3.015846457094585</v>
      </c>
      <c r="AC118" s="1">
        <f t="shared" si="97"/>
        <v>1.575157423920274</v>
      </c>
      <c r="AD118" s="1">
        <f t="shared" si="97"/>
        <v>4.24201861744457</v>
      </c>
      <c r="AE118" s="1">
        <f t="shared" si="97"/>
        <v>4.442129620182909</v>
      </c>
      <c r="AF118" s="1">
        <f t="shared" si="98"/>
        <v>10.259305661547753</v>
      </c>
      <c r="AG118" s="26">
        <f t="shared" si="99"/>
        <v>0.0347748832170955</v>
      </c>
    </row>
    <row r="119" spans="26:33" ht="12.75">
      <c r="Z119" s="9">
        <v>1991</v>
      </c>
      <c r="AA119" s="2">
        <f t="shared" si="97"/>
        <v>86.39162747038313</v>
      </c>
      <c r="AB119" s="2">
        <f t="shared" si="97"/>
        <v>3.0256053574359973</v>
      </c>
      <c r="AC119" s="1">
        <f t="shared" si="97"/>
        <v>1.5816276359380173</v>
      </c>
      <c r="AD119" s="1">
        <f t="shared" si="97"/>
        <v>4.389518340988419</v>
      </c>
      <c r="AE119" s="1">
        <f t="shared" si="97"/>
        <v>4.611621195254439</v>
      </c>
      <c r="AF119" s="1">
        <f t="shared" si="98"/>
        <v>10.582767172180874</v>
      </c>
      <c r="AG119" s="26">
        <f t="shared" si="99"/>
        <v>0.03502197430501282</v>
      </c>
    </row>
    <row r="120" spans="26:33" ht="12.75">
      <c r="Z120" s="9">
        <v>1992</v>
      </c>
      <c r="AA120" s="2">
        <f t="shared" si="97"/>
        <v>85.98407358925677</v>
      </c>
      <c r="AB120" s="2">
        <f t="shared" si="97"/>
        <v>3.055237671217283</v>
      </c>
      <c r="AC120" s="1">
        <f t="shared" si="97"/>
        <v>1.5834953456997856</v>
      </c>
      <c r="AD120" s="1">
        <f t="shared" si="97"/>
        <v>4.559554357832664</v>
      </c>
      <c r="AE120" s="1">
        <f t="shared" si="97"/>
        <v>4.817639035993501</v>
      </c>
      <c r="AF120" s="1">
        <f t="shared" si="98"/>
        <v>10.960688739525951</v>
      </c>
      <c r="AG120" s="26">
        <f t="shared" si="99"/>
        <v>0.03553259974413469</v>
      </c>
    </row>
    <row r="121" spans="26:33" ht="12.75">
      <c r="Z121" s="9">
        <v>1993</v>
      </c>
      <c r="AA121" s="2">
        <f aca="true" t="shared" si="100" ref="AA121:AE127">(AA100/$AG100)*100</f>
        <v>85.60783916166004</v>
      </c>
      <c r="AB121" s="2">
        <f t="shared" si="100"/>
        <v>3.05381172413688</v>
      </c>
      <c r="AC121" s="1">
        <f t="shared" si="100"/>
        <v>1.583511570012333</v>
      </c>
      <c r="AD121" s="1">
        <f t="shared" si="100"/>
        <v>4.725514243943637</v>
      </c>
      <c r="AE121" s="1">
        <f t="shared" si="100"/>
        <v>5.029323300247118</v>
      </c>
      <c r="AF121" s="1">
        <f t="shared" si="98"/>
        <v>11.338349114203082</v>
      </c>
      <c r="AG121" s="26">
        <f t="shared" si="99"/>
        <v>0.03567210379379073</v>
      </c>
    </row>
    <row r="122" spans="26:33" ht="12.75">
      <c r="Z122" s="9">
        <v>1994</v>
      </c>
      <c r="AA122" s="2">
        <f t="shared" si="100"/>
        <v>85.16927040377169</v>
      </c>
      <c r="AB122" s="2">
        <f t="shared" si="100"/>
        <v>3.0865081531111382</v>
      </c>
      <c r="AC122" s="1">
        <f t="shared" si="100"/>
        <v>1.5867788238046254</v>
      </c>
      <c r="AD122" s="1">
        <f t="shared" si="100"/>
        <v>4.895971730283026</v>
      </c>
      <c r="AE122" s="1">
        <f t="shared" si="100"/>
        <v>5.261470889029515</v>
      </c>
      <c r="AF122" s="1">
        <f t="shared" si="98"/>
        <v>11.744221443117171</v>
      </c>
      <c r="AG122" s="26">
        <f t="shared" si="99"/>
        <v>0.03623969230308745</v>
      </c>
    </row>
    <row r="123" spans="26:33" ht="12.75">
      <c r="Z123" s="9">
        <v>1995</v>
      </c>
      <c r="AA123" s="2">
        <f t="shared" si="100"/>
        <v>84.71715462866672</v>
      </c>
      <c r="AB123" s="2">
        <f t="shared" si="100"/>
        <v>3.1267952415603393</v>
      </c>
      <c r="AC123" s="1">
        <f t="shared" si="100"/>
        <v>1.588116716110995</v>
      </c>
      <c r="AD123" s="1">
        <f t="shared" si="100"/>
        <v>5.0569100780994525</v>
      </c>
      <c r="AE123" s="1">
        <f t="shared" si="100"/>
        <v>5.511023335562502</v>
      </c>
      <c r="AF123" s="1">
        <f t="shared" si="98"/>
        <v>12.156050129772941</v>
      </c>
      <c r="AG123" s="26">
        <f t="shared" si="99"/>
        <v>0.03690864329976316</v>
      </c>
    </row>
    <row r="124" spans="26:33" ht="12.75">
      <c r="Z124" s="9">
        <v>1996</v>
      </c>
      <c r="AA124" s="2">
        <f t="shared" si="100"/>
        <v>84.27069292479823</v>
      </c>
      <c r="AB124" s="2">
        <f t="shared" si="100"/>
        <v>3.1780794172302063</v>
      </c>
      <c r="AC124" s="1">
        <f t="shared" si="100"/>
        <v>1.5855278882997943</v>
      </c>
      <c r="AD124" s="1">
        <f t="shared" si="100"/>
        <v>5.204989579784837</v>
      </c>
      <c r="AE124" s="1">
        <f t="shared" si="100"/>
        <v>5.760710189886938</v>
      </c>
      <c r="AF124" s="1">
        <f t="shared" si="98"/>
        <v>12.551227657971568</v>
      </c>
      <c r="AG124" s="26">
        <f t="shared" si="99"/>
        <v>0.03771274813257169</v>
      </c>
    </row>
    <row r="125" spans="26:33" ht="12.75">
      <c r="Z125" s="9">
        <v>1997</v>
      </c>
      <c r="AA125" s="2">
        <f t="shared" si="100"/>
        <v>83.79955407687757</v>
      </c>
      <c r="AB125" s="2">
        <f t="shared" si="100"/>
        <v>3.229596875861534</v>
      </c>
      <c r="AC125" s="1">
        <f t="shared" si="100"/>
        <v>1.5795207263247208</v>
      </c>
      <c r="AD125" s="1">
        <f t="shared" si="100"/>
        <v>5.362337072556635</v>
      </c>
      <c r="AE125" s="1">
        <f t="shared" si="100"/>
        <v>6.028991248379536</v>
      </c>
      <c r="AF125" s="1">
        <f t="shared" si="98"/>
        <v>12.970849047260897</v>
      </c>
      <c r="AG125" s="26">
        <f t="shared" si="99"/>
        <v>0.03853954727370872</v>
      </c>
    </row>
    <row r="126" spans="26:33" ht="12.75">
      <c r="Z126" s="9">
        <v>1998</v>
      </c>
      <c r="AA126" s="2">
        <f t="shared" si="100"/>
        <v>83.31969017369009</v>
      </c>
      <c r="AB126" s="2">
        <f t="shared" si="100"/>
        <v>3.2342375794503075</v>
      </c>
      <c r="AC126" s="1">
        <f t="shared" si="100"/>
        <v>1.5913972142637123</v>
      </c>
      <c r="AD126" s="1">
        <f t="shared" si="100"/>
        <v>5.566409134447009</v>
      </c>
      <c r="AE126" s="1">
        <f t="shared" si="100"/>
        <v>6.2882658981488895</v>
      </c>
      <c r="AF126" s="1">
        <f t="shared" si="98"/>
        <v>13.4460722468596</v>
      </c>
      <c r="AG126" s="26">
        <f t="shared" si="99"/>
        <v>0.03881720602546821</v>
      </c>
    </row>
    <row r="127" spans="26:33" ht="12.75">
      <c r="Z127" s="9">
        <v>1999</v>
      </c>
      <c r="AA127" s="2">
        <f t="shared" si="100"/>
        <v>82.84850446314955</v>
      </c>
      <c r="AB127" s="2">
        <f t="shared" si="100"/>
        <v>3.2761670089836272</v>
      </c>
      <c r="AC127" s="1">
        <f t="shared" si="100"/>
        <v>1.5998996588295973</v>
      </c>
      <c r="AD127" s="1">
        <f t="shared" si="100"/>
        <v>5.731989359249706</v>
      </c>
      <c r="AE127" s="1">
        <f t="shared" si="100"/>
        <v>6.54343950978752</v>
      </c>
      <c r="AF127" s="1">
        <f t="shared" si="98"/>
        <v>13.87532852786682</v>
      </c>
      <c r="AG127" s="26">
        <f t="shared" si="99"/>
        <v>0.03954406938559578</v>
      </c>
    </row>
  </sheetData>
  <mergeCells count="24">
    <mergeCell ref="AJ88:AR88"/>
    <mergeCell ref="J23:N23"/>
    <mergeCell ref="J45:N45"/>
    <mergeCell ref="J67:N67"/>
    <mergeCell ref="J88:N88"/>
    <mergeCell ref="AJ23:AR23"/>
    <mergeCell ref="AJ45:AR45"/>
    <mergeCell ref="AJ67:AR67"/>
    <mergeCell ref="A88:H88"/>
    <mergeCell ref="P23:W23"/>
    <mergeCell ref="P45:W45"/>
    <mergeCell ref="Z109:AG109"/>
    <mergeCell ref="Z88:AG88"/>
    <mergeCell ref="Z67:AG67"/>
    <mergeCell ref="Z45:AG45"/>
    <mergeCell ref="Z23:AG23"/>
    <mergeCell ref="A67:H67"/>
    <mergeCell ref="Z2:AG2"/>
    <mergeCell ref="AJ2:AR2"/>
    <mergeCell ref="A23:H23"/>
    <mergeCell ref="A45:H45"/>
    <mergeCell ref="A2:H2"/>
    <mergeCell ref="J2:N2"/>
    <mergeCell ref="P2:W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4"/>
  <sheetViews>
    <sheetView zoomScale="70" zoomScaleNormal="70" workbookViewId="0" topLeftCell="A1">
      <selection activeCell="B5" sqref="B5:D5"/>
    </sheetView>
  </sheetViews>
  <sheetFormatPr defaultColWidth="9.140625" defaultRowHeight="12.75"/>
  <cols>
    <col min="1" max="1" width="11.140625" style="0" customWidth="1"/>
    <col min="2" max="2" width="10.00390625" style="0" bestFit="1" customWidth="1"/>
    <col min="3" max="3" width="11.7109375" style="0" customWidth="1"/>
    <col min="4" max="4" width="11.28125" style="0" customWidth="1"/>
    <col min="6" max="6" width="8.00390625" style="0" customWidth="1"/>
    <col min="7" max="7" width="10.28125" style="0" customWidth="1"/>
    <col min="8" max="9" width="10.8515625" style="0" customWidth="1"/>
    <col min="12" max="12" width="10.00390625" style="0" bestFit="1" customWidth="1"/>
    <col min="13" max="13" width="9.7109375" style="0" bestFit="1" customWidth="1"/>
    <col min="14" max="14" width="9.28125" style="0" customWidth="1"/>
  </cols>
  <sheetData>
    <row r="1" ht="12.75">
      <c r="A1" s="4" t="s">
        <v>29</v>
      </c>
    </row>
    <row r="2" spans="1:14" ht="28.5" customHeight="1">
      <c r="A2" s="31" t="str">
        <f>CONCATENATE("New Admissions for Violent Offenses, BW Only: ",$A$1)</f>
        <v>New Admissions for Violent Offenses, BW Only: WASHINGTON</v>
      </c>
      <c r="B2" s="31"/>
      <c r="C2" s="31"/>
      <c r="D2" s="31"/>
      <c r="F2" s="31" t="str">
        <f>CONCATENATE("Total Population, BW Only: ",$A$1)</f>
        <v>Total Population, BW Only: WASHINGTON</v>
      </c>
      <c r="G2" s="31"/>
      <c r="H2" s="31"/>
      <c r="I2" s="31"/>
      <c r="K2" s="31" t="str">
        <f>CONCATENATE("New Admissions for Violent Offenses, BW Only, Per 100,000: ",$A$1)</f>
        <v>New Admissions for Violent Offenses, BW Only, Per 100,000: WASHINGTON</v>
      </c>
      <c r="L2" s="31"/>
      <c r="M2" s="31"/>
      <c r="N2" s="31"/>
    </row>
    <row r="3" spans="1:14" ht="12.75">
      <c r="A3" s="24" t="s">
        <v>99</v>
      </c>
      <c r="B3" s="25" t="s">
        <v>85</v>
      </c>
      <c r="C3" s="25" t="s">
        <v>86</v>
      </c>
      <c r="D3" s="25" t="s">
        <v>87</v>
      </c>
      <c r="F3" s="24" t="s">
        <v>99</v>
      </c>
      <c r="G3" s="25" t="s">
        <v>85</v>
      </c>
      <c r="H3" s="25" t="s">
        <v>86</v>
      </c>
      <c r="I3" s="25" t="s">
        <v>87</v>
      </c>
      <c r="K3" s="24" t="s">
        <v>99</v>
      </c>
      <c r="L3" s="25" t="s">
        <v>85</v>
      </c>
      <c r="M3" s="25" t="s">
        <v>86</v>
      </c>
      <c r="N3" s="25" t="s">
        <v>87</v>
      </c>
    </row>
    <row r="4" spans="1:19" ht="12.75">
      <c r="A4" s="9">
        <v>1983</v>
      </c>
      <c r="B4">
        <v>268</v>
      </c>
      <c r="C4">
        <v>84</v>
      </c>
      <c r="D4">
        <v>352</v>
      </c>
      <c r="F4" s="9">
        <v>1983</v>
      </c>
      <c r="G4">
        <v>3845079</v>
      </c>
      <c r="H4">
        <v>115805</v>
      </c>
      <c r="I4" s="1">
        <f>G4+H4</f>
        <v>3960884</v>
      </c>
      <c r="J4" s="1"/>
      <c r="K4" s="9">
        <f>F4</f>
        <v>1983</v>
      </c>
      <c r="L4" s="1">
        <f aca="true" t="shared" si="0" ref="L4:N7">(B4/G4)*100000</f>
        <v>6.96994782161823</v>
      </c>
      <c r="M4" s="1">
        <f t="shared" si="0"/>
        <v>72.5357281637235</v>
      </c>
      <c r="N4" s="1">
        <f t="shared" si="0"/>
        <v>8.886905044429476</v>
      </c>
      <c r="P4" s="6"/>
      <c r="Q4" s="6"/>
      <c r="R4" s="6"/>
      <c r="S4" s="6"/>
    </row>
    <row r="5" spans="1:19" ht="12.75">
      <c r="A5" s="9">
        <v>1984</v>
      </c>
      <c r="F5" s="9">
        <v>1984</v>
      </c>
      <c r="G5">
        <v>3868523</v>
      </c>
      <c r="H5">
        <v>118878</v>
      </c>
      <c r="I5" s="1">
        <f aca="true" t="shared" si="1" ref="I5:I20">G5+H5</f>
        <v>3987401</v>
      </c>
      <c r="K5" s="9">
        <f aca="true" t="shared" si="2" ref="K5:K20">F5</f>
        <v>1984</v>
      </c>
      <c r="L5" s="1"/>
      <c r="M5" s="1"/>
      <c r="N5" s="1"/>
      <c r="P5" s="6"/>
      <c r="Q5" s="6"/>
      <c r="R5" s="6"/>
      <c r="S5" s="6"/>
    </row>
    <row r="6" spans="1:19" ht="12.75">
      <c r="A6" s="9">
        <v>1985</v>
      </c>
      <c r="B6">
        <v>327</v>
      </c>
      <c r="C6">
        <v>59</v>
      </c>
      <c r="D6">
        <v>386</v>
      </c>
      <c r="F6" s="9">
        <v>1985</v>
      </c>
      <c r="G6">
        <v>3902770</v>
      </c>
      <c r="H6">
        <v>122615</v>
      </c>
      <c r="I6" s="1">
        <f t="shared" si="1"/>
        <v>4025385</v>
      </c>
      <c r="K6" s="9">
        <f t="shared" si="2"/>
        <v>1985</v>
      </c>
      <c r="L6" s="1">
        <f t="shared" si="0"/>
        <v>8.378664384526887</v>
      </c>
      <c r="M6" s="1">
        <f t="shared" si="0"/>
        <v>48.1180932186111</v>
      </c>
      <c r="N6" s="1">
        <f t="shared" si="0"/>
        <v>9.589144889246619</v>
      </c>
      <c r="P6" s="6"/>
      <c r="Q6" s="6"/>
      <c r="R6" s="6"/>
      <c r="S6" s="6"/>
    </row>
    <row r="7" spans="1:19" ht="12.75">
      <c r="A7" s="9">
        <v>1986</v>
      </c>
      <c r="B7">
        <v>336</v>
      </c>
      <c r="C7">
        <v>77</v>
      </c>
      <c r="D7">
        <v>413</v>
      </c>
      <c r="F7" s="9">
        <v>1986</v>
      </c>
      <c r="G7">
        <v>3933381</v>
      </c>
      <c r="H7">
        <v>125969</v>
      </c>
      <c r="I7" s="1">
        <f t="shared" si="1"/>
        <v>4059350</v>
      </c>
      <c r="K7" s="9">
        <f t="shared" si="2"/>
        <v>1986</v>
      </c>
      <c r="L7" s="1">
        <f t="shared" si="0"/>
        <v>8.54226936063402</v>
      </c>
      <c r="M7" s="1">
        <f t="shared" si="0"/>
        <v>61.126150084544605</v>
      </c>
      <c r="N7" s="1">
        <f t="shared" si="0"/>
        <v>10.174042642294948</v>
      </c>
      <c r="P7" s="6"/>
      <c r="Q7" s="6"/>
      <c r="R7" s="6"/>
      <c r="S7" s="6"/>
    </row>
    <row r="8" spans="1:19" ht="12.75">
      <c r="A8" s="9">
        <v>1987</v>
      </c>
      <c r="B8">
        <v>323</v>
      </c>
      <c r="C8">
        <v>74</v>
      </c>
      <c r="D8">
        <v>397</v>
      </c>
      <c r="F8" s="9">
        <v>1987</v>
      </c>
      <c r="G8">
        <v>3986064</v>
      </c>
      <c r="H8">
        <v>130369</v>
      </c>
      <c r="I8" s="1">
        <f t="shared" si="1"/>
        <v>4116433</v>
      </c>
      <c r="K8" s="9">
        <f t="shared" si="2"/>
        <v>1987</v>
      </c>
      <c r="L8" s="1">
        <f aca="true" t="shared" si="3" ref="L8:L20">(B8/G8)*100000</f>
        <v>8.103231659100306</v>
      </c>
      <c r="M8" s="1">
        <f aca="true" t="shared" si="4" ref="M8:N19">(C8/H8)*100000</f>
        <v>56.76196028196887</v>
      </c>
      <c r="N8" s="1">
        <f t="shared" si="4"/>
        <v>9.644272116174369</v>
      </c>
      <c r="P8" s="6"/>
      <c r="Q8" s="6"/>
      <c r="R8" s="6"/>
      <c r="S8" s="6"/>
    </row>
    <row r="9" spans="1:19" ht="12.75">
      <c r="A9" s="9">
        <v>1988</v>
      </c>
      <c r="B9">
        <v>409</v>
      </c>
      <c r="C9">
        <v>117</v>
      </c>
      <c r="D9">
        <v>526</v>
      </c>
      <c r="F9" s="9">
        <v>1988</v>
      </c>
      <c r="G9">
        <v>4062086</v>
      </c>
      <c r="H9">
        <v>135904</v>
      </c>
      <c r="I9" s="1">
        <f t="shared" si="1"/>
        <v>4197990</v>
      </c>
      <c r="K9" s="9">
        <f t="shared" si="2"/>
        <v>1988</v>
      </c>
      <c r="L9" s="1">
        <f t="shared" si="3"/>
        <v>10.068718387547678</v>
      </c>
      <c r="M9" s="1">
        <f t="shared" si="4"/>
        <v>86.0901813044502</v>
      </c>
      <c r="N9" s="1">
        <f t="shared" si="4"/>
        <v>12.529805930933614</v>
      </c>
      <c r="P9" s="6"/>
      <c r="Q9" s="6"/>
      <c r="R9" s="6"/>
      <c r="S9" s="6"/>
    </row>
    <row r="10" spans="1:19" ht="12.75">
      <c r="A10" s="9">
        <v>1989</v>
      </c>
      <c r="B10">
        <v>506</v>
      </c>
      <c r="C10">
        <v>105</v>
      </c>
      <c r="D10">
        <v>611</v>
      </c>
      <c r="F10" s="9">
        <v>1989</v>
      </c>
      <c r="G10">
        <v>4136203</v>
      </c>
      <c r="H10">
        <v>141074</v>
      </c>
      <c r="I10" s="1">
        <f t="shared" si="1"/>
        <v>4277277</v>
      </c>
      <c r="K10" s="9">
        <f t="shared" si="2"/>
        <v>1989</v>
      </c>
      <c r="L10" s="1">
        <f t="shared" si="3"/>
        <v>12.233442120708292</v>
      </c>
      <c r="M10" s="1">
        <f t="shared" si="4"/>
        <v>74.42902306590868</v>
      </c>
      <c r="N10" s="1">
        <f t="shared" si="4"/>
        <v>14.284789131028923</v>
      </c>
      <c r="P10" s="6"/>
      <c r="Q10" s="6"/>
      <c r="R10" s="6"/>
      <c r="S10" s="6"/>
    </row>
    <row r="11" spans="1:19" ht="12.75">
      <c r="A11" s="9">
        <v>1990</v>
      </c>
      <c r="B11">
        <v>621</v>
      </c>
      <c r="C11">
        <v>143</v>
      </c>
      <c r="D11">
        <v>764</v>
      </c>
      <c r="F11" s="9">
        <v>1990</v>
      </c>
      <c r="G11">
        <v>4250194</v>
      </c>
      <c r="H11">
        <v>147800</v>
      </c>
      <c r="I11" s="1">
        <f t="shared" si="1"/>
        <v>4397994</v>
      </c>
      <c r="K11" s="9">
        <f t="shared" si="2"/>
        <v>1990</v>
      </c>
      <c r="L11" s="1">
        <f t="shared" si="3"/>
        <v>14.61109775224378</v>
      </c>
      <c r="M11" s="1">
        <f t="shared" si="4"/>
        <v>96.75236806495263</v>
      </c>
      <c r="N11" s="1">
        <f t="shared" si="4"/>
        <v>17.371556214037582</v>
      </c>
      <c r="P11" s="6"/>
      <c r="Q11" s="6"/>
      <c r="R11" s="6"/>
      <c r="S11" s="6"/>
    </row>
    <row r="12" spans="1:19" ht="12.75">
      <c r="A12" s="9">
        <v>1991</v>
      </c>
      <c r="B12">
        <v>623</v>
      </c>
      <c r="C12">
        <v>158</v>
      </c>
      <c r="D12">
        <v>781</v>
      </c>
      <c r="F12" s="9">
        <v>1991</v>
      </c>
      <c r="G12">
        <v>4331195</v>
      </c>
      <c r="H12">
        <v>151687</v>
      </c>
      <c r="I12" s="1">
        <f t="shared" si="1"/>
        <v>4482882</v>
      </c>
      <c r="K12" s="9">
        <f t="shared" si="2"/>
        <v>1991</v>
      </c>
      <c r="L12" s="1">
        <f t="shared" si="3"/>
        <v>14.384021038073787</v>
      </c>
      <c r="M12" s="1">
        <f t="shared" si="4"/>
        <v>104.16185961882034</v>
      </c>
      <c r="N12" s="1">
        <f t="shared" si="4"/>
        <v>17.42182818999028</v>
      </c>
      <c r="P12" s="6"/>
      <c r="Q12" s="6"/>
      <c r="R12" s="6"/>
      <c r="S12" s="6"/>
    </row>
    <row r="13" spans="1:19" ht="12.75">
      <c r="A13" s="9">
        <v>1992</v>
      </c>
      <c r="B13">
        <v>760</v>
      </c>
      <c r="C13">
        <v>177</v>
      </c>
      <c r="D13">
        <v>937</v>
      </c>
      <c r="F13" s="9">
        <v>1992</v>
      </c>
      <c r="G13" s="2">
        <v>4418731</v>
      </c>
      <c r="H13" s="2">
        <v>157009</v>
      </c>
      <c r="I13" s="1">
        <f t="shared" si="1"/>
        <v>4575740</v>
      </c>
      <c r="K13" s="9">
        <f t="shared" si="2"/>
        <v>1992</v>
      </c>
      <c r="L13" s="1">
        <f t="shared" si="3"/>
        <v>17.199508184589646</v>
      </c>
      <c r="M13" s="1">
        <f t="shared" si="4"/>
        <v>112.7323911368138</v>
      </c>
      <c r="N13" s="1">
        <f t="shared" si="4"/>
        <v>20.47756209924515</v>
      </c>
      <c r="P13" s="6"/>
      <c r="Q13" s="6"/>
      <c r="R13" s="6"/>
      <c r="S13" s="6"/>
    </row>
    <row r="14" spans="1:19" ht="12.75">
      <c r="A14" s="9">
        <v>1993</v>
      </c>
      <c r="B14">
        <v>823</v>
      </c>
      <c r="C14">
        <v>201</v>
      </c>
      <c r="D14">
        <v>1024</v>
      </c>
      <c r="F14" s="9">
        <v>1993</v>
      </c>
      <c r="G14">
        <v>4492446</v>
      </c>
      <c r="H14">
        <v>160255</v>
      </c>
      <c r="I14" s="1">
        <f t="shared" si="1"/>
        <v>4652701</v>
      </c>
      <c r="K14" s="9">
        <f t="shared" si="2"/>
        <v>1993</v>
      </c>
      <c r="L14" s="1">
        <f t="shared" si="3"/>
        <v>18.31964146035367</v>
      </c>
      <c r="M14" s="1">
        <f t="shared" si="4"/>
        <v>125.42510374091293</v>
      </c>
      <c r="N14" s="1">
        <f t="shared" si="4"/>
        <v>22.008721385706927</v>
      </c>
      <c r="P14" s="6"/>
      <c r="Q14" s="6"/>
      <c r="R14" s="6"/>
      <c r="S14" s="6"/>
    </row>
    <row r="15" spans="1:19" ht="12.75">
      <c r="A15" s="9">
        <v>1994</v>
      </c>
      <c r="B15">
        <v>788</v>
      </c>
      <c r="C15">
        <v>238</v>
      </c>
      <c r="D15">
        <v>1026</v>
      </c>
      <c r="F15" s="9">
        <v>1994</v>
      </c>
      <c r="G15">
        <v>4543692</v>
      </c>
      <c r="H15">
        <v>164662</v>
      </c>
      <c r="I15" s="1">
        <f t="shared" si="1"/>
        <v>4708354</v>
      </c>
      <c r="K15" s="9">
        <f t="shared" si="2"/>
        <v>1994</v>
      </c>
      <c r="L15" s="1">
        <f t="shared" si="3"/>
        <v>17.342724814974254</v>
      </c>
      <c r="M15" s="1">
        <f t="shared" si="4"/>
        <v>144.53850918851953</v>
      </c>
      <c r="N15" s="1">
        <f t="shared" si="4"/>
        <v>21.791054793246218</v>
      </c>
      <c r="P15" s="6"/>
      <c r="Q15" s="6"/>
      <c r="R15" s="6"/>
      <c r="S15" s="6"/>
    </row>
    <row r="16" spans="1:19" ht="12.75">
      <c r="A16" s="9">
        <v>1995</v>
      </c>
      <c r="B16">
        <v>805</v>
      </c>
      <c r="C16">
        <v>230</v>
      </c>
      <c r="D16">
        <v>1035</v>
      </c>
      <c r="F16" s="9">
        <v>1995</v>
      </c>
      <c r="G16">
        <v>4601009</v>
      </c>
      <c r="H16">
        <v>169817</v>
      </c>
      <c r="I16" s="1">
        <f t="shared" si="1"/>
        <v>4770826</v>
      </c>
      <c r="K16" s="9">
        <f t="shared" si="2"/>
        <v>1995</v>
      </c>
      <c r="L16" s="1">
        <f t="shared" si="3"/>
        <v>17.496162254844535</v>
      </c>
      <c r="M16" s="1">
        <f t="shared" si="4"/>
        <v>135.43991473174063</v>
      </c>
      <c r="N16" s="1">
        <f t="shared" si="4"/>
        <v>21.69435649088858</v>
      </c>
      <c r="P16" s="6"/>
      <c r="Q16" s="6"/>
      <c r="R16" s="6"/>
      <c r="S16" s="6"/>
    </row>
    <row r="17" spans="1:19" ht="12.75">
      <c r="A17" s="9">
        <v>1996</v>
      </c>
      <c r="B17">
        <v>815</v>
      </c>
      <c r="C17">
        <v>227</v>
      </c>
      <c r="D17">
        <v>1042</v>
      </c>
      <c r="F17" s="9">
        <v>1996</v>
      </c>
      <c r="G17">
        <v>4643284</v>
      </c>
      <c r="H17">
        <v>175111</v>
      </c>
      <c r="I17" s="1">
        <f t="shared" si="1"/>
        <v>4818395</v>
      </c>
      <c r="K17" s="9">
        <f t="shared" si="2"/>
        <v>1996</v>
      </c>
      <c r="L17" s="1">
        <f t="shared" si="3"/>
        <v>17.552232428600103</v>
      </c>
      <c r="M17" s="1">
        <f t="shared" si="4"/>
        <v>129.63206194927787</v>
      </c>
      <c r="N17" s="1">
        <f t="shared" si="4"/>
        <v>21.62545826981806</v>
      </c>
      <c r="P17" s="6"/>
      <c r="Q17" s="6"/>
      <c r="R17" s="6"/>
      <c r="S17" s="6"/>
    </row>
    <row r="18" spans="1:19" ht="12.75">
      <c r="A18" s="9">
        <v>1997</v>
      </c>
      <c r="B18">
        <v>779</v>
      </c>
      <c r="C18">
        <v>222</v>
      </c>
      <c r="D18">
        <v>1001</v>
      </c>
      <c r="F18" s="9">
        <v>1997</v>
      </c>
      <c r="G18">
        <v>4696215</v>
      </c>
      <c r="H18">
        <v>180990</v>
      </c>
      <c r="I18" s="1">
        <f t="shared" si="1"/>
        <v>4877205</v>
      </c>
      <c r="K18" s="9">
        <f t="shared" si="2"/>
        <v>1997</v>
      </c>
      <c r="L18" s="1">
        <f t="shared" si="3"/>
        <v>16.58782657949008</v>
      </c>
      <c r="M18" s="1">
        <f t="shared" si="4"/>
        <v>122.65871042599038</v>
      </c>
      <c r="N18" s="1">
        <f t="shared" si="4"/>
        <v>20.52405014757428</v>
      </c>
      <c r="P18" s="6"/>
      <c r="Q18" s="6"/>
      <c r="R18" s="6"/>
      <c r="S18" s="6"/>
    </row>
    <row r="19" spans="1:19" ht="12.75">
      <c r="A19" s="9">
        <v>1998</v>
      </c>
      <c r="B19">
        <v>792</v>
      </c>
      <c r="C19">
        <v>245</v>
      </c>
      <c r="D19">
        <v>1037</v>
      </c>
      <c r="F19" s="9">
        <v>1998</v>
      </c>
      <c r="G19">
        <v>4739084</v>
      </c>
      <c r="H19">
        <v>183958</v>
      </c>
      <c r="I19" s="1">
        <f t="shared" si="1"/>
        <v>4923042</v>
      </c>
      <c r="K19" s="9">
        <f t="shared" si="2"/>
        <v>1998</v>
      </c>
      <c r="L19" s="1">
        <f t="shared" si="3"/>
        <v>16.712090353325664</v>
      </c>
      <c r="M19" s="1">
        <f t="shared" si="4"/>
        <v>133.18257428326032</v>
      </c>
      <c r="N19" s="1">
        <f t="shared" si="4"/>
        <v>21.06421192425334</v>
      </c>
      <c r="P19" s="6"/>
      <c r="Q19" s="6"/>
      <c r="R19" s="6"/>
      <c r="S19" s="6"/>
    </row>
    <row r="20" spans="1:14" ht="12.75">
      <c r="A20" s="9">
        <v>1999</v>
      </c>
      <c r="B20">
        <v>681</v>
      </c>
      <c r="C20">
        <v>232</v>
      </c>
      <c r="D20">
        <v>913</v>
      </c>
      <c r="F20" s="9">
        <v>1999</v>
      </c>
      <c r="G20">
        <v>4769059</v>
      </c>
      <c r="H20">
        <v>188588</v>
      </c>
      <c r="I20" s="1">
        <f t="shared" si="1"/>
        <v>4957647</v>
      </c>
      <c r="K20" s="9">
        <f t="shared" si="2"/>
        <v>1999</v>
      </c>
      <c r="L20" s="1">
        <f t="shared" si="3"/>
        <v>14.279546552055656</v>
      </c>
      <c r="M20" s="1">
        <f>(C20/H20)*100000</f>
        <v>123.0194922264407</v>
      </c>
      <c r="N20" s="1">
        <f>(D20/I20)*100000</f>
        <v>18.415994523208287</v>
      </c>
    </row>
    <row r="21" spans="7:8" ht="12.75">
      <c r="G21" s="4"/>
      <c r="H21" s="4"/>
    </row>
    <row r="22" spans="1:14" ht="30" customHeight="1">
      <c r="A22" s="31" t="str">
        <f>CONCATENATE("New Admissions for Robbery / Burglary Offenses, BW Only: ",$A$1)</f>
        <v>New Admissions for Robbery / Burglary Offenses, BW Only: WASHINGTON</v>
      </c>
      <c r="B22" s="31"/>
      <c r="C22" s="31"/>
      <c r="D22" s="31"/>
      <c r="F22" s="31" t="str">
        <f>CONCATENATE("Total Population, BW Only: ",$A$1)</f>
        <v>Total Population, BW Only: WASHINGTON</v>
      </c>
      <c r="G22" s="31"/>
      <c r="H22" s="31"/>
      <c r="I22" s="31"/>
      <c r="K22" s="31" t="str">
        <f>CONCATENATE("New Admissions for Robbery / Burglary, BW Only, Per 100,000: ",$A$1)</f>
        <v>New Admissions for Robbery / Burglary, BW Only, Per 100,000: WASHINGTON</v>
      </c>
      <c r="L22" s="31"/>
      <c r="M22" s="31"/>
      <c r="N22" s="31"/>
    </row>
    <row r="23" spans="1:14" ht="12.75">
      <c r="A23" s="24" t="s">
        <v>99</v>
      </c>
      <c r="B23" s="25" t="s">
        <v>85</v>
      </c>
      <c r="C23" s="25" t="s">
        <v>86</v>
      </c>
      <c r="D23" s="25" t="s">
        <v>87</v>
      </c>
      <c r="F23" s="24" t="s">
        <v>99</v>
      </c>
      <c r="G23" s="25" t="s">
        <v>85</v>
      </c>
      <c r="H23" s="25" t="s">
        <v>86</v>
      </c>
      <c r="I23" s="25" t="s">
        <v>87</v>
      </c>
      <c r="K23" s="24" t="s">
        <v>99</v>
      </c>
      <c r="L23" s="25" t="s">
        <v>85</v>
      </c>
      <c r="M23" s="25" t="s">
        <v>86</v>
      </c>
      <c r="N23" s="25" t="s">
        <v>87</v>
      </c>
    </row>
    <row r="24" spans="1:14" ht="12.75">
      <c r="A24" s="9">
        <v>1983</v>
      </c>
      <c r="B24">
        <v>516</v>
      </c>
      <c r="C24">
        <v>135</v>
      </c>
      <c r="D24">
        <v>651</v>
      </c>
      <c r="F24" s="9">
        <f>F4</f>
        <v>1983</v>
      </c>
      <c r="G24" s="1">
        <f>G4</f>
        <v>3845079</v>
      </c>
      <c r="H24" s="1">
        <f>H4</f>
        <v>115805</v>
      </c>
      <c r="I24" s="1">
        <f>I4</f>
        <v>3960884</v>
      </c>
      <c r="K24" s="9">
        <f>F24</f>
        <v>1983</v>
      </c>
      <c r="L24" s="1">
        <f aca="true" t="shared" si="5" ref="L24:N27">(B24/G24)*100000</f>
        <v>13.419750283414201</v>
      </c>
      <c r="M24" s="1">
        <f t="shared" si="5"/>
        <v>116.5752774059842</v>
      </c>
      <c r="N24" s="1">
        <f t="shared" si="5"/>
        <v>16.43572495432838</v>
      </c>
    </row>
    <row r="25" spans="1:14" ht="12.75">
      <c r="A25" s="9">
        <v>1984</v>
      </c>
      <c r="F25" s="9">
        <f aca="true" t="shared" si="6" ref="F25:F40">F5</f>
        <v>1984</v>
      </c>
      <c r="G25" s="1">
        <f aca="true" t="shared" si="7" ref="G25:I40">G5</f>
        <v>3868523</v>
      </c>
      <c r="H25" s="1">
        <f t="shared" si="7"/>
        <v>118878</v>
      </c>
      <c r="I25" s="1">
        <f t="shared" si="7"/>
        <v>3987401</v>
      </c>
      <c r="K25" s="9">
        <f aca="true" t="shared" si="8" ref="K25:K40">F25</f>
        <v>1984</v>
      </c>
      <c r="L25" s="1"/>
      <c r="M25" s="1"/>
      <c r="N25" s="1"/>
    </row>
    <row r="26" spans="1:14" ht="12.75">
      <c r="A26" s="9">
        <v>1985</v>
      </c>
      <c r="B26">
        <v>377</v>
      </c>
      <c r="C26">
        <v>71</v>
      </c>
      <c r="D26">
        <v>448</v>
      </c>
      <c r="F26" s="9">
        <f t="shared" si="6"/>
        <v>1985</v>
      </c>
      <c r="G26" s="1">
        <f t="shared" si="7"/>
        <v>3902770</v>
      </c>
      <c r="H26" s="1">
        <f t="shared" si="7"/>
        <v>122615</v>
      </c>
      <c r="I26" s="1">
        <f t="shared" si="7"/>
        <v>4025385</v>
      </c>
      <c r="K26" s="9">
        <f t="shared" si="8"/>
        <v>1985</v>
      </c>
      <c r="L26" s="1">
        <f t="shared" si="5"/>
        <v>9.659805727726717</v>
      </c>
      <c r="M26" s="1">
        <f t="shared" si="5"/>
        <v>57.90482404273539</v>
      </c>
      <c r="N26" s="1">
        <f t="shared" si="5"/>
        <v>11.129370234151516</v>
      </c>
    </row>
    <row r="27" spans="1:14" ht="12.75">
      <c r="A27" s="9">
        <v>1986</v>
      </c>
      <c r="B27">
        <v>341</v>
      </c>
      <c r="C27">
        <v>126</v>
      </c>
      <c r="D27">
        <v>467</v>
      </c>
      <c r="F27" s="9">
        <f t="shared" si="6"/>
        <v>1986</v>
      </c>
      <c r="G27" s="1">
        <f t="shared" si="7"/>
        <v>3933381</v>
      </c>
      <c r="H27" s="1">
        <f t="shared" si="7"/>
        <v>125969</v>
      </c>
      <c r="I27" s="1">
        <f t="shared" si="7"/>
        <v>4059350</v>
      </c>
      <c r="K27" s="9">
        <f t="shared" si="8"/>
        <v>1986</v>
      </c>
      <c r="L27" s="1">
        <f t="shared" si="5"/>
        <v>8.669386464214883</v>
      </c>
      <c r="M27" s="1">
        <f t="shared" si="5"/>
        <v>100.02460922925482</v>
      </c>
      <c r="N27" s="1">
        <f t="shared" si="5"/>
        <v>11.504304876396468</v>
      </c>
    </row>
    <row r="28" spans="1:14" ht="12.75">
      <c r="A28" s="9">
        <v>1987</v>
      </c>
      <c r="B28">
        <v>431</v>
      </c>
      <c r="C28">
        <v>105</v>
      </c>
      <c r="D28">
        <v>536</v>
      </c>
      <c r="F28" s="9">
        <f t="shared" si="6"/>
        <v>1987</v>
      </c>
      <c r="G28" s="1">
        <f t="shared" si="7"/>
        <v>3986064</v>
      </c>
      <c r="H28" s="1">
        <f t="shared" si="7"/>
        <v>130369</v>
      </c>
      <c r="I28" s="1">
        <f t="shared" si="7"/>
        <v>4116433</v>
      </c>
      <c r="K28" s="9">
        <f t="shared" si="8"/>
        <v>1987</v>
      </c>
      <c r="L28" s="1">
        <f aca="true" t="shared" si="9" ref="L28:L40">(B28/G28)*100000</f>
        <v>10.812671346972852</v>
      </c>
      <c r="M28" s="1">
        <f aca="true" t="shared" si="10" ref="M28:M40">(C28/H28)*100000</f>
        <v>80.54061931900988</v>
      </c>
      <c r="N28" s="1">
        <f aca="true" t="shared" si="11" ref="N28:N40">(D28/I28)*100000</f>
        <v>13.020982000678744</v>
      </c>
    </row>
    <row r="29" spans="1:14" ht="12.75">
      <c r="A29" s="9">
        <v>1988</v>
      </c>
      <c r="B29">
        <v>516</v>
      </c>
      <c r="C29">
        <v>155</v>
      </c>
      <c r="D29">
        <v>671</v>
      </c>
      <c r="F29" s="9">
        <f t="shared" si="6"/>
        <v>1988</v>
      </c>
      <c r="G29" s="1">
        <f t="shared" si="7"/>
        <v>4062086</v>
      </c>
      <c r="H29" s="1">
        <f t="shared" si="7"/>
        <v>135904</v>
      </c>
      <c r="I29" s="1">
        <f t="shared" si="7"/>
        <v>4197990</v>
      </c>
      <c r="K29" s="9">
        <f t="shared" si="8"/>
        <v>1988</v>
      </c>
      <c r="L29" s="1">
        <f t="shared" si="9"/>
        <v>12.702832977933012</v>
      </c>
      <c r="M29" s="1">
        <f t="shared" si="10"/>
        <v>114.05109489051094</v>
      </c>
      <c r="N29" s="1">
        <f t="shared" si="11"/>
        <v>15.98383988527843</v>
      </c>
    </row>
    <row r="30" spans="1:14" ht="12.75">
      <c r="A30" s="9">
        <v>1989</v>
      </c>
      <c r="B30">
        <v>539</v>
      </c>
      <c r="C30">
        <v>169</v>
      </c>
      <c r="D30">
        <v>708</v>
      </c>
      <c r="F30" s="9">
        <f t="shared" si="6"/>
        <v>1989</v>
      </c>
      <c r="G30" s="1">
        <f t="shared" si="7"/>
        <v>4136203</v>
      </c>
      <c r="H30" s="1">
        <f t="shared" si="7"/>
        <v>141074</v>
      </c>
      <c r="I30" s="1">
        <f t="shared" si="7"/>
        <v>4277277</v>
      </c>
      <c r="K30" s="9">
        <f t="shared" si="8"/>
        <v>1989</v>
      </c>
      <c r="L30" s="1">
        <f t="shared" si="9"/>
        <v>13.031275302493615</v>
      </c>
      <c r="M30" s="1">
        <f t="shared" si="10"/>
        <v>119.79528474417683</v>
      </c>
      <c r="N30" s="1">
        <f t="shared" si="11"/>
        <v>16.552587078180814</v>
      </c>
    </row>
    <row r="31" spans="1:14" ht="12.75">
      <c r="A31" s="9">
        <v>1990</v>
      </c>
      <c r="B31">
        <v>500</v>
      </c>
      <c r="C31">
        <v>148</v>
      </c>
      <c r="D31">
        <v>648</v>
      </c>
      <c r="F31" s="9">
        <f t="shared" si="6"/>
        <v>1990</v>
      </c>
      <c r="G31" s="1">
        <f t="shared" si="7"/>
        <v>4250194</v>
      </c>
      <c r="H31" s="1">
        <f t="shared" si="7"/>
        <v>147800</v>
      </c>
      <c r="I31" s="1">
        <f t="shared" si="7"/>
        <v>4397994</v>
      </c>
      <c r="K31" s="9">
        <f t="shared" si="8"/>
        <v>1990</v>
      </c>
      <c r="L31" s="1">
        <f t="shared" si="9"/>
        <v>11.764168882643945</v>
      </c>
      <c r="M31" s="1">
        <f t="shared" si="10"/>
        <v>100.13531799729365</v>
      </c>
      <c r="N31" s="1">
        <f t="shared" si="11"/>
        <v>14.733990087298892</v>
      </c>
    </row>
    <row r="32" spans="1:14" ht="12.75">
      <c r="A32" s="9">
        <v>1991</v>
      </c>
      <c r="B32">
        <v>575</v>
      </c>
      <c r="C32">
        <v>183</v>
      </c>
      <c r="D32">
        <v>758</v>
      </c>
      <c r="F32" s="9">
        <f t="shared" si="6"/>
        <v>1991</v>
      </c>
      <c r="G32" s="1">
        <f t="shared" si="7"/>
        <v>4331195</v>
      </c>
      <c r="H32" s="1">
        <f t="shared" si="7"/>
        <v>151687</v>
      </c>
      <c r="I32" s="1">
        <f t="shared" si="7"/>
        <v>4482882</v>
      </c>
      <c r="K32" s="9">
        <f t="shared" si="8"/>
        <v>1991</v>
      </c>
      <c r="L32" s="1">
        <f t="shared" si="9"/>
        <v>13.275781856970191</v>
      </c>
      <c r="M32" s="1">
        <f t="shared" si="10"/>
        <v>120.64316652053242</v>
      </c>
      <c r="N32" s="1">
        <f t="shared" si="11"/>
        <v>16.908765387980324</v>
      </c>
    </row>
    <row r="33" spans="1:14" ht="12.75">
      <c r="A33" s="9">
        <v>1992</v>
      </c>
      <c r="B33">
        <v>629</v>
      </c>
      <c r="C33">
        <v>226</v>
      </c>
      <c r="D33">
        <v>855</v>
      </c>
      <c r="F33" s="9">
        <f t="shared" si="6"/>
        <v>1992</v>
      </c>
      <c r="G33" s="1">
        <f t="shared" si="7"/>
        <v>4418731</v>
      </c>
      <c r="H33" s="1">
        <f t="shared" si="7"/>
        <v>157009</v>
      </c>
      <c r="I33" s="1">
        <f t="shared" si="7"/>
        <v>4575740</v>
      </c>
      <c r="K33" s="9">
        <f t="shared" si="8"/>
        <v>1992</v>
      </c>
      <c r="L33" s="1">
        <f t="shared" si="9"/>
        <v>14.234856115930118</v>
      </c>
      <c r="M33" s="1">
        <f t="shared" si="10"/>
        <v>143.9407932029374</v>
      </c>
      <c r="N33" s="1">
        <f t="shared" si="11"/>
        <v>18.68550223570395</v>
      </c>
    </row>
    <row r="34" spans="1:14" ht="12.75">
      <c r="A34" s="9">
        <v>1993</v>
      </c>
      <c r="B34">
        <v>542</v>
      </c>
      <c r="C34">
        <v>196</v>
      </c>
      <c r="D34">
        <v>738</v>
      </c>
      <c r="F34" s="9">
        <f t="shared" si="6"/>
        <v>1993</v>
      </c>
      <c r="G34" s="1">
        <f t="shared" si="7"/>
        <v>4492446</v>
      </c>
      <c r="H34" s="1">
        <f t="shared" si="7"/>
        <v>160255</v>
      </c>
      <c r="I34" s="1">
        <f t="shared" si="7"/>
        <v>4652701</v>
      </c>
      <c r="K34" s="9">
        <f t="shared" si="8"/>
        <v>1993</v>
      </c>
      <c r="L34" s="1">
        <f t="shared" si="9"/>
        <v>12.064697049224408</v>
      </c>
      <c r="M34" s="1">
        <f t="shared" si="10"/>
        <v>122.30507628467132</v>
      </c>
      <c r="N34" s="1">
        <f t="shared" si="11"/>
        <v>15.861754279933313</v>
      </c>
    </row>
    <row r="35" spans="1:14" ht="12.75">
      <c r="A35" s="9">
        <v>1994</v>
      </c>
      <c r="B35">
        <v>570</v>
      </c>
      <c r="C35">
        <v>205</v>
      </c>
      <c r="D35">
        <v>775</v>
      </c>
      <c r="F35" s="9">
        <f t="shared" si="6"/>
        <v>1994</v>
      </c>
      <c r="G35" s="1">
        <f t="shared" si="7"/>
        <v>4543692</v>
      </c>
      <c r="H35" s="1">
        <f t="shared" si="7"/>
        <v>164662</v>
      </c>
      <c r="I35" s="1">
        <f t="shared" si="7"/>
        <v>4708354</v>
      </c>
      <c r="K35" s="9">
        <f t="shared" si="8"/>
        <v>1994</v>
      </c>
      <c r="L35" s="1">
        <f t="shared" si="9"/>
        <v>12.544864396618431</v>
      </c>
      <c r="M35" s="1">
        <f t="shared" si="10"/>
        <v>124.49745539347269</v>
      </c>
      <c r="N35" s="1">
        <f t="shared" si="11"/>
        <v>16.46010474148715</v>
      </c>
    </row>
    <row r="36" spans="1:14" ht="12.75">
      <c r="A36" s="9">
        <v>1995</v>
      </c>
      <c r="B36">
        <v>560</v>
      </c>
      <c r="C36">
        <v>171</v>
      </c>
      <c r="D36">
        <v>731</v>
      </c>
      <c r="F36" s="9">
        <f t="shared" si="6"/>
        <v>1995</v>
      </c>
      <c r="G36" s="1">
        <f t="shared" si="7"/>
        <v>4601009</v>
      </c>
      <c r="H36" s="1">
        <f t="shared" si="7"/>
        <v>169817</v>
      </c>
      <c r="I36" s="1">
        <f t="shared" si="7"/>
        <v>4770826</v>
      </c>
      <c r="K36" s="9">
        <f t="shared" si="8"/>
        <v>1995</v>
      </c>
      <c r="L36" s="1">
        <f t="shared" si="9"/>
        <v>12.171243307717937</v>
      </c>
      <c r="M36" s="1">
        <f t="shared" si="10"/>
        <v>100.69663225707674</v>
      </c>
      <c r="N36" s="1">
        <f t="shared" si="11"/>
        <v>15.322294294530968</v>
      </c>
    </row>
    <row r="37" spans="1:14" ht="12.75">
      <c r="A37" s="9">
        <v>1996</v>
      </c>
      <c r="B37">
        <v>524</v>
      </c>
      <c r="C37">
        <v>208</v>
      </c>
      <c r="D37">
        <v>732</v>
      </c>
      <c r="F37" s="9">
        <f t="shared" si="6"/>
        <v>1996</v>
      </c>
      <c r="G37" s="1">
        <f t="shared" si="7"/>
        <v>4643284</v>
      </c>
      <c r="H37" s="1">
        <f t="shared" si="7"/>
        <v>175111</v>
      </c>
      <c r="I37" s="1">
        <f t="shared" si="7"/>
        <v>4818395</v>
      </c>
      <c r="K37" s="9">
        <f t="shared" si="8"/>
        <v>1996</v>
      </c>
      <c r="L37" s="1">
        <f t="shared" si="9"/>
        <v>11.28511630992203</v>
      </c>
      <c r="M37" s="1">
        <f t="shared" si="10"/>
        <v>118.7818012574881</v>
      </c>
      <c r="N37" s="1">
        <f t="shared" si="11"/>
        <v>15.191780665553573</v>
      </c>
    </row>
    <row r="38" spans="1:14" ht="12.75">
      <c r="A38" s="9">
        <v>1997</v>
      </c>
      <c r="B38">
        <v>611</v>
      </c>
      <c r="C38">
        <v>214</v>
      </c>
      <c r="D38">
        <v>825</v>
      </c>
      <c r="F38" s="9">
        <f t="shared" si="6"/>
        <v>1997</v>
      </c>
      <c r="G38" s="1">
        <f t="shared" si="7"/>
        <v>4696215</v>
      </c>
      <c r="H38" s="1">
        <f t="shared" si="7"/>
        <v>180990</v>
      </c>
      <c r="I38" s="1">
        <f t="shared" si="7"/>
        <v>4877205</v>
      </c>
      <c r="K38" s="9">
        <f t="shared" si="8"/>
        <v>1997</v>
      </c>
      <c r="L38" s="1">
        <f t="shared" si="9"/>
        <v>13.010477586737403</v>
      </c>
      <c r="M38" s="1">
        <f t="shared" si="10"/>
        <v>118.23857671694569</v>
      </c>
      <c r="N38" s="1">
        <f t="shared" si="11"/>
        <v>16.915425945802973</v>
      </c>
    </row>
    <row r="39" spans="1:14" ht="12.75">
      <c r="A39" s="9">
        <v>1998</v>
      </c>
      <c r="B39">
        <v>620</v>
      </c>
      <c r="C39">
        <v>212</v>
      </c>
      <c r="D39">
        <v>832</v>
      </c>
      <c r="F39" s="9">
        <f t="shared" si="6"/>
        <v>1998</v>
      </c>
      <c r="G39" s="1">
        <f t="shared" si="7"/>
        <v>4739084</v>
      </c>
      <c r="H39" s="1">
        <f t="shared" si="7"/>
        <v>183958</v>
      </c>
      <c r="I39" s="1">
        <f t="shared" si="7"/>
        <v>4923042</v>
      </c>
      <c r="K39" s="9">
        <f t="shared" si="8"/>
        <v>1998</v>
      </c>
      <c r="L39" s="1">
        <f t="shared" si="9"/>
        <v>13.082696993765039</v>
      </c>
      <c r="M39" s="1">
        <f t="shared" si="10"/>
        <v>115.24369693082116</v>
      </c>
      <c r="N39" s="1">
        <f t="shared" si="11"/>
        <v>16.900119885225436</v>
      </c>
    </row>
    <row r="40" spans="1:14" ht="12.75">
      <c r="A40" s="9">
        <v>1999</v>
      </c>
      <c r="B40">
        <v>612</v>
      </c>
      <c r="C40">
        <v>175</v>
      </c>
      <c r="D40">
        <v>787</v>
      </c>
      <c r="F40" s="9">
        <f t="shared" si="6"/>
        <v>1999</v>
      </c>
      <c r="G40" s="1">
        <f t="shared" si="7"/>
        <v>4769059</v>
      </c>
      <c r="H40" s="1">
        <f t="shared" si="7"/>
        <v>188588</v>
      </c>
      <c r="I40" s="1">
        <f t="shared" si="7"/>
        <v>4957647</v>
      </c>
      <c r="K40" s="9">
        <f t="shared" si="8"/>
        <v>1999</v>
      </c>
      <c r="L40" s="1">
        <f t="shared" si="9"/>
        <v>12.832720249424467</v>
      </c>
      <c r="M40" s="1">
        <f t="shared" si="10"/>
        <v>92.79487560184104</v>
      </c>
      <c r="N40" s="1">
        <f t="shared" si="11"/>
        <v>15.874466253849862</v>
      </c>
    </row>
    <row r="42" spans="1:14" ht="29.25" customHeight="1">
      <c r="A42" s="31" t="str">
        <f>CONCATENATE("New Admissions for Larceny / Theft Offenses, BW Only: ",$A$1)</f>
        <v>New Admissions for Larceny / Theft Offenses, BW Only: WASHINGTON</v>
      </c>
      <c r="B42" s="31"/>
      <c r="C42" s="31"/>
      <c r="D42" s="31"/>
      <c r="F42" s="31" t="str">
        <f>CONCATENATE("Total Population, BW Only: ",$A$1)</f>
        <v>Total Population, BW Only: WASHINGTON</v>
      </c>
      <c r="G42" s="31"/>
      <c r="H42" s="31"/>
      <c r="I42" s="31"/>
      <c r="K42" s="31" t="str">
        <f>CONCATENATE("New Admissions for Larceny / Theft, BW Only, Per 100,000: ",$A$1)</f>
        <v>New Admissions for Larceny / Theft, BW Only, Per 100,000: WASHINGTON</v>
      </c>
      <c r="L42" s="31"/>
      <c r="M42" s="31"/>
      <c r="N42" s="31"/>
    </row>
    <row r="43" spans="1:14" ht="12.75">
      <c r="A43" s="24" t="s">
        <v>99</v>
      </c>
      <c r="B43" s="25" t="s">
        <v>85</v>
      </c>
      <c r="C43" s="25" t="s">
        <v>86</v>
      </c>
      <c r="D43" s="25" t="s">
        <v>87</v>
      </c>
      <c r="F43" s="24" t="s">
        <v>99</v>
      </c>
      <c r="G43" s="25" t="s">
        <v>85</v>
      </c>
      <c r="H43" s="25" t="s">
        <v>86</v>
      </c>
      <c r="I43" s="25" t="s">
        <v>87</v>
      </c>
      <c r="K43" s="24" t="s">
        <v>99</v>
      </c>
      <c r="L43" s="25" t="s">
        <v>85</v>
      </c>
      <c r="M43" s="25" t="s">
        <v>86</v>
      </c>
      <c r="N43" s="25" t="s">
        <v>87</v>
      </c>
    </row>
    <row r="44" spans="1:14" ht="12.75">
      <c r="A44" s="9">
        <v>1983</v>
      </c>
      <c r="B44">
        <v>217</v>
      </c>
      <c r="C44">
        <v>71</v>
      </c>
      <c r="D44">
        <v>288</v>
      </c>
      <c r="F44" s="9">
        <f>F4</f>
        <v>1983</v>
      </c>
      <c r="G44" s="1">
        <f>G4</f>
        <v>3845079</v>
      </c>
      <c r="H44" s="1">
        <f>H4</f>
        <v>115805</v>
      </c>
      <c r="I44" s="1">
        <f>I4</f>
        <v>3960884</v>
      </c>
      <c r="K44" s="9">
        <f>F44</f>
        <v>1983</v>
      </c>
      <c r="L44" s="1">
        <f aca="true" t="shared" si="12" ref="L44:N47">(B44/G44)*100000</f>
        <v>5.643577154071477</v>
      </c>
      <c r="M44" s="1">
        <f t="shared" si="12"/>
        <v>61.30996070981391</v>
      </c>
      <c r="N44" s="1">
        <f t="shared" si="12"/>
        <v>7.271104127260481</v>
      </c>
    </row>
    <row r="45" spans="1:14" ht="12.75">
      <c r="A45" s="9">
        <v>1984</v>
      </c>
      <c r="F45" s="9">
        <f aca="true" t="shared" si="13" ref="F45:F60">F5</f>
        <v>1984</v>
      </c>
      <c r="G45" s="1">
        <f aca="true" t="shared" si="14" ref="G45:I60">G5</f>
        <v>3868523</v>
      </c>
      <c r="H45" s="1">
        <f t="shared" si="14"/>
        <v>118878</v>
      </c>
      <c r="I45" s="1">
        <f t="shared" si="14"/>
        <v>3987401</v>
      </c>
      <c r="K45" s="9">
        <f aca="true" t="shared" si="15" ref="K45:K60">F45</f>
        <v>1984</v>
      </c>
      <c r="L45" s="1"/>
      <c r="M45" s="1"/>
      <c r="N45" s="1"/>
    </row>
    <row r="46" spans="1:14" ht="12.75">
      <c r="A46" s="9">
        <v>1985</v>
      </c>
      <c r="B46">
        <v>69</v>
      </c>
      <c r="C46">
        <v>21</v>
      </c>
      <c r="D46">
        <v>90</v>
      </c>
      <c r="F46" s="9">
        <f t="shared" si="13"/>
        <v>1985</v>
      </c>
      <c r="G46" s="1">
        <f t="shared" si="14"/>
        <v>3902770</v>
      </c>
      <c r="H46" s="1">
        <f t="shared" si="14"/>
        <v>122615</v>
      </c>
      <c r="I46" s="1">
        <f t="shared" si="14"/>
        <v>4025385</v>
      </c>
      <c r="K46" s="9">
        <f t="shared" si="15"/>
        <v>1985</v>
      </c>
      <c r="L46" s="1">
        <f t="shared" si="12"/>
        <v>1.7679750536157652</v>
      </c>
      <c r="M46" s="1">
        <f t="shared" si="12"/>
        <v>17.12677894221751</v>
      </c>
      <c r="N46" s="1">
        <f t="shared" si="12"/>
        <v>2.235810984539367</v>
      </c>
    </row>
    <row r="47" spans="1:14" ht="12.75">
      <c r="A47" s="9">
        <v>1986</v>
      </c>
      <c r="B47">
        <v>46</v>
      </c>
      <c r="C47">
        <v>9</v>
      </c>
      <c r="D47">
        <v>55</v>
      </c>
      <c r="F47" s="9">
        <f t="shared" si="13"/>
        <v>1986</v>
      </c>
      <c r="G47" s="1">
        <f t="shared" si="14"/>
        <v>3933381</v>
      </c>
      <c r="H47" s="1">
        <f t="shared" si="14"/>
        <v>125969</v>
      </c>
      <c r="I47" s="1">
        <f t="shared" si="14"/>
        <v>4059350</v>
      </c>
      <c r="K47" s="9">
        <f t="shared" si="15"/>
        <v>1986</v>
      </c>
      <c r="L47" s="1">
        <f t="shared" si="12"/>
        <v>1.169477352943943</v>
      </c>
      <c r="M47" s="1">
        <f t="shared" si="12"/>
        <v>7.144614944946773</v>
      </c>
      <c r="N47" s="1">
        <f t="shared" si="12"/>
        <v>1.3548967199182136</v>
      </c>
    </row>
    <row r="48" spans="1:14" ht="12.75">
      <c r="A48" s="9">
        <v>1987</v>
      </c>
      <c r="B48">
        <v>46</v>
      </c>
      <c r="C48">
        <v>8</v>
      </c>
      <c r="D48">
        <v>54</v>
      </c>
      <c r="F48" s="9">
        <f t="shared" si="13"/>
        <v>1987</v>
      </c>
      <c r="G48" s="1">
        <f t="shared" si="14"/>
        <v>3986064</v>
      </c>
      <c r="H48" s="1">
        <f t="shared" si="14"/>
        <v>130369</v>
      </c>
      <c r="I48" s="1">
        <f t="shared" si="14"/>
        <v>4116433</v>
      </c>
      <c r="K48" s="9">
        <f t="shared" si="15"/>
        <v>1987</v>
      </c>
      <c r="L48" s="1">
        <f aca="true" t="shared" si="16" ref="L48:L60">(B48/G48)*100000</f>
        <v>1.1540206077975668</v>
      </c>
      <c r="M48" s="1">
        <f aca="true" t="shared" si="17" ref="M48:M60">(C48/H48)*100000</f>
        <v>6.13642813859123</v>
      </c>
      <c r="N48" s="1">
        <f aca="true" t="shared" si="18" ref="N48:N60">(D48/I48)*100000</f>
        <v>1.3118153508146495</v>
      </c>
    </row>
    <row r="49" spans="1:14" ht="12.75">
      <c r="A49" s="9">
        <v>1988</v>
      </c>
      <c r="B49">
        <v>73</v>
      </c>
      <c r="C49">
        <v>17</v>
      </c>
      <c r="D49">
        <v>90</v>
      </c>
      <c r="F49" s="9">
        <f t="shared" si="13"/>
        <v>1988</v>
      </c>
      <c r="G49" s="1">
        <f t="shared" si="14"/>
        <v>4062086</v>
      </c>
      <c r="H49" s="1">
        <f t="shared" si="14"/>
        <v>135904</v>
      </c>
      <c r="I49" s="1">
        <f t="shared" si="14"/>
        <v>4197990</v>
      </c>
      <c r="K49" s="9">
        <f t="shared" si="15"/>
        <v>1988</v>
      </c>
      <c r="L49" s="1">
        <f t="shared" si="16"/>
        <v>1.7971062158703681</v>
      </c>
      <c r="M49" s="1">
        <f t="shared" si="17"/>
        <v>12.508829762185073</v>
      </c>
      <c r="N49" s="1">
        <f t="shared" si="18"/>
        <v>2.1438831440760935</v>
      </c>
    </row>
    <row r="50" spans="1:14" ht="12.75">
      <c r="A50" s="9">
        <v>1989</v>
      </c>
      <c r="B50">
        <v>108</v>
      </c>
      <c r="C50">
        <v>25</v>
      </c>
      <c r="D50">
        <v>133</v>
      </c>
      <c r="F50" s="9">
        <f t="shared" si="13"/>
        <v>1989</v>
      </c>
      <c r="G50" s="1">
        <f t="shared" si="14"/>
        <v>4136203</v>
      </c>
      <c r="H50" s="1">
        <f t="shared" si="14"/>
        <v>141074</v>
      </c>
      <c r="I50" s="1">
        <f t="shared" si="14"/>
        <v>4277277</v>
      </c>
      <c r="K50" s="9">
        <f t="shared" si="15"/>
        <v>1989</v>
      </c>
      <c r="L50" s="1">
        <f t="shared" si="16"/>
        <v>2.611090413115604</v>
      </c>
      <c r="M50" s="1">
        <f t="shared" si="17"/>
        <v>17.72119596807349</v>
      </c>
      <c r="N50" s="1">
        <f t="shared" si="18"/>
        <v>3.1094549172288817</v>
      </c>
    </row>
    <row r="51" spans="1:14" ht="12.75">
      <c r="A51" s="9">
        <v>1990</v>
      </c>
      <c r="B51">
        <v>110</v>
      </c>
      <c r="C51">
        <v>26</v>
      </c>
      <c r="D51">
        <v>136</v>
      </c>
      <c r="F51" s="9">
        <f t="shared" si="13"/>
        <v>1990</v>
      </c>
      <c r="G51" s="1">
        <f t="shared" si="14"/>
        <v>4250194</v>
      </c>
      <c r="H51" s="1">
        <f t="shared" si="14"/>
        <v>147800</v>
      </c>
      <c r="I51" s="1">
        <f t="shared" si="14"/>
        <v>4397994</v>
      </c>
      <c r="K51" s="9">
        <f t="shared" si="15"/>
        <v>1990</v>
      </c>
      <c r="L51" s="1">
        <f t="shared" si="16"/>
        <v>2.588117154181668</v>
      </c>
      <c r="M51" s="1">
        <f t="shared" si="17"/>
        <v>17.591339648173207</v>
      </c>
      <c r="N51" s="1">
        <f t="shared" si="18"/>
        <v>3.092318907210878</v>
      </c>
    </row>
    <row r="52" spans="1:14" ht="12.75">
      <c r="A52" s="9">
        <v>1991</v>
      </c>
      <c r="B52">
        <v>106</v>
      </c>
      <c r="C52">
        <v>40</v>
      </c>
      <c r="D52">
        <v>146</v>
      </c>
      <c r="F52" s="9">
        <f t="shared" si="13"/>
        <v>1991</v>
      </c>
      <c r="G52" s="1">
        <f t="shared" si="14"/>
        <v>4331195</v>
      </c>
      <c r="H52" s="1">
        <f t="shared" si="14"/>
        <v>151687</v>
      </c>
      <c r="I52" s="1">
        <f t="shared" si="14"/>
        <v>4482882</v>
      </c>
      <c r="K52" s="9">
        <f t="shared" si="15"/>
        <v>1991</v>
      </c>
      <c r="L52" s="1">
        <f t="shared" si="16"/>
        <v>2.4473615249371132</v>
      </c>
      <c r="M52" s="1">
        <f t="shared" si="17"/>
        <v>26.370091042739325</v>
      </c>
      <c r="N52" s="1">
        <f t="shared" si="18"/>
        <v>3.2568334388458138</v>
      </c>
    </row>
    <row r="53" spans="1:14" ht="12.75">
      <c r="A53" s="9">
        <v>1992</v>
      </c>
      <c r="B53">
        <v>146</v>
      </c>
      <c r="C53">
        <v>50</v>
      </c>
      <c r="D53">
        <v>196</v>
      </c>
      <c r="F53" s="9">
        <f t="shared" si="13"/>
        <v>1992</v>
      </c>
      <c r="G53" s="1">
        <f t="shared" si="14"/>
        <v>4418731</v>
      </c>
      <c r="H53" s="1">
        <f t="shared" si="14"/>
        <v>157009</v>
      </c>
      <c r="I53" s="1">
        <f t="shared" si="14"/>
        <v>4575740</v>
      </c>
      <c r="K53" s="9">
        <f t="shared" si="15"/>
        <v>1992</v>
      </c>
      <c r="L53" s="1">
        <f t="shared" si="16"/>
        <v>3.3041160459869583</v>
      </c>
      <c r="M53" s="1">
        <f t="shared" si="17"/>
        <v>31.84530823073836</v>
      </c>
      <c r="N53" s="1">
        <f t="shared" si="18"/>
        <v>4.283460161635058</v>
      </c>
    </row>
    <row r="54" spans="1:14" ht="12.75">
      <c r="A54" s="9">
        <v>1993</v>
      </c>
      <c r="B54">
        <v>163</v>
      </c>
      <c r="C54">
        <v>59</v>
      </c>
      <c r="D54">
        <v>222</v>
      </c>
      <c r="F54" s="9">
        <f t="shared" si="13"/>
        <v>1993</v>
      </c>
      <c r="G54" s="1">
        <f t="shared" si="14"/>
        <v>4492446</v>
      </c>
      <c r="H54" s="1">
        <f t="shared" si="14"/>
        <v>160255</v>
      </c>
      <c r="I54" s="1">
        <f t="shared" si="14"/>
        <v>4652701</v>
      </c>
      <c r="K54" s="9">
        <f t="shared" si="15"/>
        <v>1993</v>
      </c>
      <c r="L54" s="1">
        <f t="shared" si="16"/>
        <v>3.6283129502280054</v>
      </c>
      <c r="M54" s="1">
        <f t="shared" si="17"/>
        <v>36.81632398365106</v>
      </c>
      <c r="N54" s="1">
        <f t="shared" si="18"/>
        <v>4.771422019166931</v>
      </c>
    </row>
    <row r="55" spans="1:14" ht="12.75">
      <c r="A55" s="9">
        <v>1994</v>
      </c>
      <c r="B55">
        <v>164</v>
      </c>
      <c r="C55">
        <v>59</v>
      </c>
      <c r="D55">
        <v>223</v>
      </c>
      <c r="F55" s="9">
        <f t="shared" si="13"/>
        <v>1994</v>
      </c>
      <c r="G55" s="1">
        <f t="shared" si="14"/>
        <v>4543692</v>
      </c>
      <c r="H55" s="1">
        <f t="shared" si="14"/>
        <v>164662</v>
      </c>
      <c r="I55" s="1">
        <f t="shared" si="14"/>
        <v>4708354</v>
      </c>
      <c r="K55" s="9">
        <f t="shared" si="15"/>
        <v>1994</v>
      </c>
      <c r="L55" s="1">
        <f t="shared" si="16"/>
        <v>3.6093995807814436</v>
      </c>
      <c r="M55" s="1">
        <f t="shared" si="17"/>
        <v>35.83097496690189</v>
      </c>
      <c r="N55" s="1">
        <f t="shared" si="18"/>
        <v>4.736262396582754</v>
      </c>
    </row>
    <row r="56" spans="1:14" ht="12.75">
      <c r="A56" s="9">
        <v>1995</v>
      </c>
      <c r="B56">
        <v>188</v>
      </c>
      <c r="C56">
        <v>48</v>
      </c>
      <c r="D56">
        <v>236</v>
      </c>
      <c r="F56" s="9">
        <f t="shared" si="13"/>
        <v>1995</v>
      </c>
      <c r="G56" s="1">
        <f t="shared" si="14"/>
        <v>4601009</v>
      </c>
      <c r="H56" s="1">
        <f t="shared" si="14"/>
        <v>169817</v>
      </c>
      <c r="I56" s="1">
        <f t="shared" si="14"/>
        <v>4770826</v>
      </c>
      <c r="K56" s="9">
        <f t="shared" si="15"/>
        <v>1995</v>
      </c>
      <c r="L56" s="1">
        <f t="shared" si="16"/>
        <v>4.086060253305308</v>
      </c>
      <c r="M56" s="1">
        <f t="shared" si="17"/>
        <v>28.265721335319785</v>
      </c>
      <c r="N56" s="1">
        <f t="shared" si="18"/>
        <v>4.946732494540778</v>
      </c>
    </row>
    <row r="57" spans="1:14" ht="12.75">
      <c r="A57" s="9">
        <v>1996</v>
      </c>
      <c r="B57">
        <v>231</v>
      </c>
      <c r="C57">
        <v>60</v>
      </c>
      <c r="D57">
        <v>291</v>
      </c>
      <c r="F57" s="9">
        <f t="shared" si="13"/>
        <v>1996</v>
      </c>
      <c r="G57" s="1">
        <f t="shared" si="14"/>
        <v>4643284</v>
      </c>
      <c r="H57" s="1">
        <f t="shared" si="14"/>
        <v>175111</v>
      </c>
      <c r="I57" s="1">
        <f t="shared" si="14"/>
        <v>4818395</v>
      </c>
      <c r="K57" s="9">
        <f t="shared" si="15"/>
        <v>1996</v>
      </c>
      <c r="L57" s="1">
        <f t="shared" si="16"/>
        <v>4.974927228228986</v>
      </c>
      <c r="M57" s="1">
        <f t="shared" si="17"/>
        <v>34.263981131967725</v>
      </c>
      <c r="N57" s="1">
        <f t="shared" si="18"/>
        <v>6.039355428519247</v>
      </c>
    </row>
    <row r="58" spans="1:14" ht="12.75">
      <c r="A58" s="9">
        <v>1997</v>
      </c>
      <c r="B58">
        <v>218</v>
      </c>
      <c r="C58">
        <v>45</v>
      </c>
      <c r="D58">
        <v>263</v>
      </c>
      <c r="F58" s="9">
        <f t="shared" si="13"/>
        <v>1997</v>
      </c>
      <c r="G58" s="1">
        <f t="shared" si="14"/>
        <v>4696215</v>
      </c>
      <c r="H58" s="1">
        <f t="shared" si="14"/>
        <v>180990</v>
      </c>
      <c r="I58" s="1">
        <f t="shared" si="14"/>
        <v>4877205</v>
      </c>
      <c r="K58" s="9">
        <f t="shared" si="15"/>
        <v>1997</v>
      </c>
      <c r="L58" s="1">
        <f t="shared" si="16"/>
        <v>4.6420361929766845</v>
      </c>
      <c r="M58" s="1">
        <f t="shared" si="17"/>
        <v>24.86325211337643</v>
      </c>
      <c r="N58" s="1">
        <f t="shared" si="18"/>
        <v>5.392432756055978</v>
      </c>
    </row>
    <row r="59" spans="1:14" ht="12.75">
      <c r="A59" s="9">
        <v>1998</v>
      </c>
      <c r="B59">
        <v>216</v>
      </c>
      <c r="C59">
        <v>58</v>
      </c>
      <c r="D59">
        <v>274</v>
      </c>
      <c r="F59" s="9">
        <f t="shared" si="13"/>
        <v>1998</v>
      </c>
      <c r="G59" s="1">
        <f t="shared" si="14"/>
        <v>4739084</v>
      </c>
      <c r="H59" s="1">
        <f t="shared" si="14"/>
        <v>183958</v>
      </c>
      <c r="I59" s="1">
        <f t="shared" si="14"/>
        <v>4923042</v>
      </c>
      <c r="K59" s="9">
        <f t="shared" si="15"/>
        <v>1998</v>
      </c>
      <c r="L59" s="1">
        <f t="shared" si="16"/>
        <v>4.557842823634272</v>
      </c>
      <c r="M59" s="1">
        <f t="shared" si="17"/>
        <v>31.528935952771825</v>
      </c>
      <c r="N59" s="1">
        <f t="shared" si="18"/>
        <v>5.565664481432415</v>
      </c>
    </row>
    <row r="60" spans="1:14" ht="12.75">
      <c r="A60" s="9">
        <v>1999</v>
      </c>
      <c r="B60">
        <v>281</v>
      </c>
      <c r="C60">
        <v>63</v>
      </c>
      <c r="D60">
        <v>344</v>
      </c>
      <c r="F60" s="9">
        <f t="shared" si="13"/>
        <v>1999</v>
      </c>
      <c r="G60" s="1">
        <f t="shared" si="14"/>
        <v>4769059</v>
      </c>
      <c r="H60" s="1">
        <f t="shared" si="14"/>
        <v>188588</v>
      </c>
      <c r="I60" s="1">
        <f t="shared" si="14"/>
        <v>4957647</v>
      </c>
      <c r="K60" s="9">
        <f t="shared" si="15"/>
        <v>1999</v>
      </c>
      <c r="L60" s="1">
        <f t="shared" si="16"/>
        <v>5.892147696222672</v>
      </c>
      <c r="M60" s="1">
        <f t="shared" si="17"/>
        <v>33.406155216662775</v>
      </c>
      <c r="N60" s="1">
        <f t="shared" si="18"/>
        <v>6.938775592534119</v>
      </c>
    </row>
    <row r="63" spans="1:14" ht="30.75" customHeight="1">
      <c r="A63" s="31" t="str">
        <f>CONCATENATE("New Admissions for Drug Offenses, BW Only: ",$A$1)</f>
        <v>New Admissions for Drug Offenses, BW Only: WASHINGTON</v>
      </c>
      <c r="B63" s="31"/>
      <c r="C63" s="31"/>
      <c r="D63" s="31"/>
      <c r="F63" s="31" t="str">
        <f>CONCATENATE("Total Population, BW Only: ",$A$1)</f>
        <v>Total Population, BW Only: WASHINGTON</v>
      </c>
      <c r="G63" s="31"/>
      <c r="H63" s="31"/>
      <c r="I63" s="31"/>
      <c r="K63" s="31" t="str">
        <f>CONCATENATE("New Admissions for Drug Offenses, BW Only, Per 100,000: ",$A$1)</f>
        <v>New Admissions for Drug Offenses, BW Only, Per 100,000: WASHINGTON</v>
      </c>
      <c r="L63" s="31"/>
      <c r="M63" s="31"/>
      <c r="N63" s="31"/>
    </row>
    <row r="64" spans="1:14" ht="12.75">
      <c r="A64" s="24" t="s">
        <v>99</v>
      </c>
      <c r="B64" s="25" t="s">
        <v>85</v>
      </c>
      <c r="C64" s="25" t="s">
        <v>86</v>
      </c>
      <c r="D64" s="25" t="s">
        <v>87</v>
      </c>
      <c r="F64" s="24" t="s">
        <v>99</v>
      </c>
      <c r="G64" s="25" t="s">
        <v>85</v>
      </c>
      <c r="H64" s="25" t="s">
        <v>86</v>
      </c>
      <c r="I64" s="25" t="s">
        <v>87</v>
      </c>
      <c r="K64" s="24" t="s">
        <v>99</v>
      </c>
      <c r="L64" s="25" t="s">
        <v>85</v>
      </c>
      <c r="M64" s="25" t="s">
        <v>86</v>
      </c>
      <c r="N64" s="25" t="s">
        <v>87</v>
      </c>
    </row>
    <row r="65" spans="1:14" ht="12.75">
      <c r="A65" s="9">
        <v>1983</v>
      </c>
      <c r="B65">
        <v>50</v>
      </c>
      <c r="C65">
        <v>16</v>
      </c>
      <c r="D65">
        <v>66</v>
      </c>
      <c r="F65" s="9">
        <f>F4</f>
        <v>1983</v>
      </c>
      <c r="G65" s="1">
        <f>G4</f>
        <v>3845079</v>
      </c>
      <c r="H65" s="1">
        <f>H4</f>
        <v>115805</v>
      </c>
      <c r="I65" s="1">
        <f>I4</f>
        <v>3960884</v>
      </c>
      <c r="K65" s="9">
        <f>F65</f>
        <v>1983</v>
      </c>
      <c r="L65" s="1">
        <f aca="true" t="shared" si="19" ref="L65:N68">(B65/G65)*100000</f>
        <v>1.3003633995556398</v>
      </c>
      <c r="M65" s="1">
        <f t="shared" si="19"/>
        <v>13.816329174042572</v>
      </c>
      <c r="N65" s="1">
        <f t="shared" si="19"/>
        <v>1.666294695830527</v>
      </c>
    </row>
    <row r="66" spans="1:14" ht="12.75">
      <c r="A66" s="9">
        <v>1984</v>
      </c>
      <c r="F66" s="9">
        <f aca="true" t="shared" si="20" ref="F66:I81">F5</f>
        <v>1984</v>
      </c>
      <c r="G66" s="1">
        <f t="shared" si="20"/>
        <v>3868523</v>
      </c>
      <c r="H66" s="1">
        <f t="shared" si="20"/>
        <v>118878</v>
      </c>
      <c r="I66" s="1">
        <f t="shared" si="20"/>
        <v>3987401</v>
      </c>
      <c r="K66" s="9">
        <f aca="true" t="shared" si="21" ref="K66:K81">F66</f>
        <v>1984</v>
      </c>
      <c r="L66" s="1"/>
      <c r="M66" s="1"/>
      <c r="N66" s="1"/>
    </row>
    <row r="67" spans="1:14" ht="12.75">
      <c r="A67" s="9">
        <v>1985</v>
      </c>
      <c r="B67">
        <v>57</v>
      </c>
      <c r="C67">
        <v>5</v>
      </c>
      <c r="D67">
        <v>62</v>
      </c>
      <c r="F67" s="9">
        <f t="shared" si="20"/>
        <v>1985</v>
      </c>
      <c r="G67" s="1">
        <f t="shared" si="20"/>
        <v>3902770</v>
      </c>
      <c r="H67" s="1">
        <f t="shared" si="20"/>
        <v>122615</v>
      </c>
      <c r="I67" s="1">
        <f t="shared" si="20"/>
        <v>4025385</v>
      </c>
      <c r="K67" s="9">
        <f t="shared" si="21"/>
        <v>1985</v>
      </c>
      <c r="L67" s="1">
        <f t="shared" si="19"/>
        <v>1.460501131247806</v>
      </c>
      <c r="M67" s="1">
        <f t="shared" si="19"/>
        <v>4.077804510051788</v>
      </c>
      <c r="N67" s="1">
        <f t="shared" si="19"/>
        <v>1.5402253449048973</v>
      </c>
    </row>
    <row r="68" spans="1:14" ht="12.75">
      <c r="A68" s="9">
        <v>1986</v>
      </c>
      <c r="B68">
        <v>74</v>
      </c>
      <c r="C68">
        <v>18</v>
      </c>
      <c r="D68">
        <v>92</v>
      </c>
      <c r="F68" s="9">
        <f t="shared" si="20"/>
        <v>1986</v>
      </c>
      <c r="G68" s="1">
        <f t="shared" si="20"/>
        <v>3933381</v>
      </c>
      <c r="H68" s="1">
        <f t="shared" si="20"/>
        <v>125969</v>
      </c>
      <c r="I68" s="1">
        <f t="shared" si="20"/>
        <v>4059350</v>
      </c>
      <c r="K68" s="9">
        <f t="shared" si="21"/>
        <v>1986</v>
      </c>
      <c r="L68" s="1">
        <f t="shared" si="19"/>
        <v>1.881333132996778</v>
      </c>
      <c r="M68" s="1">
        <f t="shared" si="19"/>
        <v>14.289229889893546</v>
      </c>
      <c r="N68" s="1">
        <f t="shared" si="19"/>
        <v>2.266372695135921</v>
      </c>
    </row>
    <row r="69" spans="1:14" ht="12.75">
      <c r="A69" s="9">
        <v>1987</v>
      </c>
      <c r="B69">
        <v>147</v>
      </c>
      <c r="C69">
        <v>68</v>
      </c>
      <c r="D69">
        <v>215</v>
      </c>
      <c r="F69" s="9">
        <f t="shared" si="20"/>
        <v>1987</v>
      </c>
      <c r="G69" s="1">
        <f t="shared" si="20"/>
        <v>3986064</v>
      </c>
      <c r="H69" s="1">
        <f t="shared" si="20"/>
        <v>130369</v>
      </c>
      <c r="I69" s="1">
        <f t="shared" si="20"/>
        <v>4116433</v>
      </c>
      <c r="K69" s="9">
        <f t="shared" si="21"/>
        <v>1987</v>
      </c>
      <c r="L69" s="1">
        <f aca="true" t="shared" si="22" ref="L69:L81">(B69/G69)*100000</f>
        <v>3.687848464048746</v>
      </c>
      <c r="M69" s="1">
        <f aca="true" t="shared" si="23" ref="M69:M81">(C69/H69)*100000</f>
        <v>52.15963917802546</v>
      </c>
      <c r="N69" s="1">
        <f aca="true" t="shared" si="24" ref="N69:N81">(D69/I69)*100000</f>
        <v>5.22296852639166</v>
      </c>
    </row>
    <row r="70" spans="1:14" ht="12.75">
      <c r="A70" s="9">
        <v>1988</v>
      </c>
      <c r="B70">
        <v>182</v>
      </c>
      <c r="C70">
        <v>104</v>
      </c>
      <c r="D70">
        <v>286</v>
      </c>
      <c r="F70" s="9">
        <f t="shared" si="20"/>
        <v>1988</v>
      </c>
      <c r="G70" s="1">
        <f t="shared" si="20"/>
        <v>4062086</v>
      </c>
      <c r="H70" s="1">
        <f t="shared" si="20"/>
        <v>135904</v>
      </c>
      <c r="I70" s="1">
        <f t="shared" si="20"/>
        <v>4197990</v>
      </c>
      <c r="K70" s="9">
        <f t="shared" si="21"/>
        <v>1988</v>
      </c>
      <c r="L70" s="1">
        <f t="shared" si="22"/>
        <v>4.480456592991876</v>
      </c>
      <c r="M70" s="1">
        <f t="shared" si="23"/>
        <v>76.52460560395573</v>
      </c>
      <c r="N70" s="1">
        <f t="shared" si="24"/>
        <v>6.812784213397364</v>
      </c>
    </row>
    <row r="71" spans="1:14" ht="12.75">
      <c r="A71" s="9">
        <v>1989</v>
      </c>
      <c r="B71">
        <v>309</v>
      </c>
      <c r="C71">
        <v>214</v>
      </c>
      <c r="D71">
        <v>523</v>
      </c>
      <c r="F71" s="9">
        <f t="shared" si="20"/>
        <v>1989</v>
      </c>
      <c r="G71" s="1">
        <f t="shared" si="20"/>
        <v>4136203</v>
      </c>
      <c r="H71" s="1">
        <f t="shared" si="20"/>
        <v>141074</v>
      </c>
      <c r="I71" s="1">
        <f t="shared" si="20"/>
        <v>4277277</v>
      </c>
      <c r="K71" s="9">
        <f t="shared" si="21"/>
        <v>1989</v>
      </c>
      <c r="L71" s="1">
        <f t="shared" si="22"/>
        <v>7.470619793080755</v>
      </c>
      <c r="M71" s="1">
        <f t="shared" si="23"/>
        <v>151.69343748670912</v>
      </c>
      <c r="N71" s="1">
        <f t="shared" si="24"/>
        <v>12.227405426396281</v>
      </c>
    </row>
    <row r="72" spans="1:14" ht="12.75">
      <c r="A72" s="9">
        <v>1990</v>
      </c>
      <c r="B72">
        <v>411</v>
      </c>
      <c r="C72">
        <v>283</v>
      </c>
      <c r="D72">
        <v>694</v>
      </c>
      <c r="F72" s="9">
        <f t="shared" si="20"/>
        <v>1990</v>
      </c>
      <c r="G72" s="1">
        <f t="shared" si="20"/>
        <v>4250194</v>
      </c>
      <c r="H72" s="1">
        <f t="shared" si="20"/>
        <v>147800</v>
      </c>
      <c r="I72" s="1">
        <f t="shared" si="20"/>
        <v>4397994</v>
      </c>
      <c r="K72" s="9">
        <f t="shared" si="21"/>
        <v>1990</v>
      </c>
      <c r="L72" s="1">
        <f t="shared" si="22"/>
        <v>9.670146821533322</v>
      </c>
      <c r="M72" s="1">
        <f t="shared" si="23"/>
        <v>191.4749661705007</v>
      </c>
      <c r="N72" s="1">
        <f t="shared" si="24"/>
        <v>15.779921482384925</v>
      </c>
    </row>
    <row r="73" spans="1:14" ht="12.75">
      <c r="A73" s="9">
        <v>1991</v>
      </c>
      <c r="B73">
        <v>396</v>
      </c>
      <c r="C73">
        <v>442</v>
      </c>
      <c r="D73">
        <v>838</v>
      </c>
      <c r="F73" s="9">
        <f t="shared" si="20"/>
        <v>1991</v>
      </c>
      <c r="G73" s="1">
        <f t="shared" si="20"/>
        <v>4331195</v>
      </c>
      <c r="H73" s="1">
        <f t="shared" si="20"/>
        <v>151687</v>
      </c>
      <c r="I73" s="1">
        <f t="shared" si="20"/>
        <v>4482882</v>
      </c>
      <c r="K73" s="9">
        <f t="shared" si="21"/>
        <v>1991</v>
      </c>
      <c r="L73" s="1">
        <f t="shared" si="22"/>
        <v>9.142973244104686</v>
      </c>
      <c r="M73" s="1">
        <f t="shared" si="23"/>
        <v>291.38950602226953</v>
      </c>
      <c r="N73" s="1">
        <f t="shared" si="24"/>
        <v>18.693331655841043</v>
      </c>
    </row>
    <row r="74" spans="1:14" ht="12.75">
      <c r="A74" s="9">
        <v>1992</v>
      </c>
      <c r="B74">
        <v>540</v>
      </c>
      <c r="C74">
        <v>497</v>
      </c>
      <c r="D74">
        <v>1037</v>
      </c>
      <c r="F74" s="9">
        <f t="shared" si="20"/>
        <v>1992</v>
      </c>
      <c r="G74" s="1">
        <f t="shared" si="20"/>
        <v>4418731</v>
      </c>
      <c r="H74" s="1">
        <f t="shared" si="20"/>
        <v>157009</v>
      </c>
      <c r="I74" s="1">
        <f t="shared" si="20"/>
        <v>4575740</v>
      </c>
      <c r="K74" s="9">
        <f t="shared" si="21"/>
        <v>1992</v>
      </c>
      <c r="L74" s="1">
        <f t="shared" si="22"/>
        <v>12.220703183787382</v>
      </c>
      <c r="M74" s="1">
        <f t="shared" si="23"/>
        <v>316.54236381353934</v>
      </c>
      <c r="N74" s="1">
        <f t="shared" si="24"/>
        <v>22.66300095722222</v>
      </c>
    </row>
    <row r="75" spans="1:14" ht="12.75">
      <c r="A75" s="9">
        <v>1993</v>
      </c>
      <c r="B75">
        <v>467</v>
      </c>
      <c r="C75">
        <v>444</v>
      </c>
      <c r="D75">
        <v>911</v>
      </c>
      <c r="F75" s="9">
        <f t="shared" si="20"/>
        <v>1993</v>
      </c>
      <c r="G75" s="1">
        <f t="shared" si="20"/>
        <v>4492446</v>
      </c>
      <c r="H75" s="1">
        <f t="shared" si="20"/>
        <v>160255</v>
      </c>
      <c r="I75" s="1">
        <f t="shared" si="20"/>
        <v>4652701</v>
      </c>
      <c r="K75" s="9">
        <f t="shared" si="21"/>
        <v>1993</v>
      </c>
      <c r="L75" s="1">
        <f t="shared" si="22"/>
        <v>10.395227900346493</v>
      </c>
      <c r="M75" s="1">
        <f t="shared" si="23"/>
        <v>277.0584381142554</v>
      </c>
      <c r="N75" s="1">
        <f t="shared" si="24"/>
        <v>19.580024592167</v>
      </c>
    </row>
    <row r="76" spans="1:14" ht="12.75">
      <c r="A76" s="9">
        <v>1994</v>
      </c>
      <c r="B76">
        <v>465</v>
      </c>
      <c r="C76">
        <v>522</v>
      </c>
      <c r="D76">
        <v>987</v>
      </c>
      <c r="F76" s="9">
        <f t="shared" si="20"/>
        <v>1994</v>
      </c>
      <c r="G76" s="1">
        <f t="shared" si="20"/>
        <v>4543692</v>
      </c>
      <c r="H76" s="1">
        <f t="shared" si="20"/>
        <v>164662</v>
      </c>
      <c r="I76" s="1">
        <f t="shared" si="20"/>
        <v>4708354</v>
      </c>
      <c r="K76" s="9">
        <f t="shared" si="21"/>
        <v>1994</v>
      </c>
      <c r="L76" s="1">
        <f t="shared" si="22"/>
        <v>10.233968323557143</v>
      </c>
      <c r="M76" s="1">
        <f t="shared" si="23"/>
        <v>317.01303275801337</v>
      </c>
      <c r="N76" s="1">
        <f t="shared" si="24"/>
        <v>20.96273984496493</v>
      </c>
    </row>
    <row r="77" spans="1:14" ht="12.75">
      <c r="A77" s="9">
        <v>1995</v>
      </c>
      <c r="B77">
        <v>561</v>
      </c>
      <c r="C77">
        <v>691</v>
      </c>
      <c r="D77">
        <v>1252</v>
      </c>
      <c r="F77" s="9">
        <f t="shared" si="20"/>
        <v>1995</v>
      </c>
      <c r="G77" s="1">
        <f t="shared" si="20"/>
        <v>4601009</v>
      </c>
      <c r="H77" s="1">
        <f t="shared" si="20"/>
        <v>169817</v>
      </c>
      <c r="I77" s="1">
        <f t="shared" si="20"/>
        <v>4770826</v>
      </c>
      <c r="K77" s="9">
        <f t="shared" si="21"/>
        <v>1995</v>
      </c>
      <c r="L77" s="1">
        <f t="shared" si="22"/>
        <v>12.192977670767434</v>
      </c>
      <c r="M77" s="1">
        <f t="shared" si="23"/>
        <v>406.9086133897078</v>
      </c>
      <c r="N77" s="1">
        <f t="shared" si="24"/>
        <v>26.24283509815701</v>
      </c>
    </row>
    <row r="78" spans="1:14" ht="12.75">
      <c r="A78" s="9">
        <v>1996</v>
      </c>
      <c r="B78">
        <v>608</v>
      </c>
      <c r="C78">
        <v>613</v>
      </c>
      <c r="D78">
        <v>1221</v>
      </c>
      <c r="F78" s="9">
        <f t="shared" si="20"/>
        <v>1996</v>
      </c>
      <c r="G78" s="1">
        <f t="shared" si="20"/>
        <v>4643284</v>
      </c>
      <c r="H78" s="1">
        <f t="shared" si="20"/>
        <v>175111</v>
      </c>
      <c r="I78" s="1">
        <f t="shared" si="20"/>
        <v>4818395</v>
      </c>
      <c r="K78" s="9">
        <f t="shared" si="21"/>
        <v>1996</v>
      </c>
      <c r="L78" s="1">
        <f t="shared" si="22"/>
        <v>13.094180756550752</v>
      </c>
      <c r="M78" s="1">
        <f t="shared" si="23"/>
        <v>350.0636738982702</v>
      </c>
      <c r="N78" s="1">
        <f t="shared" si="24"/>
        <v>25.34038824131272</v>
      </c>
    </row>
    <row r="79" spans="1:14" ht="12.75">
      <c r="A79" s="9">
        <v>1997</v>
      </c>
      <c r="B79">
        <v>736</v>
      </c>
      <c r="C79">
        <v>509</v>
      </c>
      <c r="D79">
        <v>1245</v>
      </c>
      <c r="F79" s="9">
        <f t="shared" si="20"/>
        <v>1997</v>
      </c>
      <c r="G79" s="1">
        <f t="shared" si="20"/>
        <v>4696215</v>
      </c>
      <c r="H79" s="1">
        <f t="shared" si="20"/>
        <v>180990</v>
      </c>
      <c r="I79" s="1">
        <f t="shared" si="20"/>
        <v>4877205</v>
      </c>
      <c r="K79" s="9">
        <f t="shared" si="21"/>
        <v>1997</v>
      </c>
      <c r="L79" s="1">
        <f t="shared" si="22"/>
        <v>15.67219558729743</v>
      </c>
      <c r="M79" s="1">
        <f t="shared" si="23"/>
        <v>281.231007237969</v>
      </c>
      <c r="N79" s="1">
        <f t="shared" si="24"/>
        <v>25.526915518211762</v>
      </c>
    </row>
    <row r="80" spans="1:14" ht="12.75">
      <c r="A80" s="9">
        <v>1998</v>
      </c>
      <c r="B80">
        <v>794</v>
      </c>
      <c r="C80">
        <v>652</v>
      </c>
      <c r="D80">
        <v>1446</v>
      </c>
      <c r="F80" s="9">
        <f t="shared" si="20"/>
        <v>1998</v>
      </c>
      <c r="G80" s="1">
        <f t="shared" si="20"/>
        <v>4739084</v>
      </c>
      <c r="H80" s="1">
        <f t="shared" si="20"/>
        <v>183958</v>
      </c>
      <c r="I80" s="1">
        <f t="shared" si="20"/>
        <v>4923042</v>
      </c>
      <c r="K80" s="9">
        <f t="shared" si="21"/>
        <v>1998</v>
      </c>
      <c r="L80" s="1">
        <f t="shared" si="22"/>
        <v>16.754292601692647</v>
      </c>
      <c r="M80" s="1">
        <f t="shared" si="23"/>
        <v>354.4287282966764</v>
      </c>
      <c r="N80" s="1">
        <f t="shared" si="24"/>
        <v>29.372083358216322</v>
      </c>
    </row>
    <row r="81" spans="1:14" ht="12.75">
      <c r="A81" s="9">
        <v>1999</v>
      </c>
      <c r="B81">
        <v>783</v>
      </c>
      <c r="C81">
        <v>518</v>
      </c>
      <c r="D81">
        <v>1301</v>
      </c>
      <c r="F81" s="9">
        <f t="shared" si="20"/>
        <v>1999</v>
      </c>
      <c r="G81" s="1">
        <f t="shared" si="20"/>
        <v>4769059</v>
      </c>
      <c r="H81" s="1">
        <f t="shared" si="20"/>
        <v>188588</v>
      </c>
      <c r="I81" s="1">
        <f t="shared" si="20"/>
        <v>4957647</v>
      </c>
      <c r="K81" s="9">
        <f t="shared" si="21"/>
        <v>1999</v>
      </c>
      <c r="L81" s="1">
        <f t="shared" si="22"/>
        <v>16.41833326029307</v>
      </c>
      <c r="M81" s="1">
        <f t="shared" si="23"/>
        <v>274.67283178144953</v>
      </c>
      <c r="N81" s="1">
        <f t="shared" si="24"/>
        <v>26.242287924089798</v>
      </c>
    </row>
    <row r="83" spans="1:14" ht="27" customHeight="1">
      <c r="A83" s="31" t="str">
        <f>CONCATENATE("New Admissions for Other / Unknown Offenses, BW Only: ",$A$1)</f>
        <v>New Admissions for Other / Unknown Offenses, BW Only: WASHINGTON</v>
      </c>
      <c r="B83" s="31"/>
      <c r="C83" s="31"/>
      <c r="D83" s="31"/>
      <c r="F83" s="31" t="str">
        <f>CONCATENATE("Total Population, BW Only: ",$A$1)</f>
        <v>Total Population, BW Only: WASHINGTON</v>
      </c>
      <c r="G83" s="31"/>
      <c r="H83" s="31"/>
      <c r="I83" s="31"/>
      <c r="K83" s="31" t="str">
        <f>CONCATENATE("New Admissions for Other &amp; Unknown Offenses, BW Only, Per 100,000: ",$A$1)</f>
        <v>New Admissions for Other &amp; Unknown Offenses, BW Only, Per 100,000: WASHINGTON</v>
      </c>
      <c r="L83" s="31"/>
      <c r="M83" s="31"/>
      <c r="N83" s="31"/>
    </row>
    <row r="84" spans="1:14" ht="12.75">
      <c r="A84" s="24" t="s">
        <v>99</v>
      </c>
      <c r="B84" s="25" t="s">
        <v>85</v>
      </c>
      <c r="C84" s="25" t="s">
        <v>86</v>
      </c>
      <c r="D84" s="25" t="s">
        <v>87</v>
      </c>
      <c r="F84" s="24" t="s">
        <v>99</v>
      </c>
      <c r="G84" s="25" t="s">
        <v>85</v>
      </c>
      <c r="H84" s="25" t="s">
        <v>86</v>
      </c>
      <c r="I84" s="25" t="s">
        <v>87</v>
      </c>
      <c r="K84" s="24" t="s">
        <v>99</v>
      </c>
      <c r="L84" s="25" t="s">
        <v>85</v>
      </c>
      <c r="M84" s="25" t="s">
        <v>86</v>
      </c>
      <c r="N84" s="25" t="s">
        <v>87</v>
      </c>
    </row>
    <row r="85" spans="1:14" ht="12.75">
      <c r="A85" s="9">
        <v>1983</v>
      </c>
      <c r="B85">
        <v>318</v>
      </c>
      <c r="C85">
        <v>48</v>
      </c>
      <c r="D85">
        <v>366</v>
      </c>
      <c r="F85" s="9">
        <f aca="true" t="shared" si="25" ref="F85:I99">F4</f>
        <v>1983</v>
      </c>
      <c r="G85" s="1">
        <f t="shared" si="25"/>
        <v>3845079</v>
      </c>
      <c r="H85" s="1">
        <f t="shared" si="25"/>
        <v>115805</v>
      </c>
      <c r="I85" s="1">
        <f t="shared" si="25"/>
        <v>3960884</v>
      </c>
      <c r="K85" s="9">
        <f>F85</f>
        <v>1983</v>
      </c>
      <c r="L85" s="1">
        <f aca="true" t="shared" si="26" ref="L85:N88">(B85/G85)*100000</f>
        <v>8.27031122117387</v>
      </c>
      <c r="M85" s="1">
        <f t="shared" si="26"/>
        <v>41.448987522127716</v>
      </c>
      <c r="N85" s="1">
        <f t="shared" si="26"/>
        <v>9.240361495060194</v>
      </c>
    </row>
    <row r="86" spans="1:14" ht="12.75">
      <c r="A86" s="9">
        <v>1984</v>
      </c>
      <c r="F86" s="9">
        <f t="shared" si="25"/>
        <v>1984</v>
      </c>
      <c r="G86" s="1">
        <f t="shared" si="25"/>
        <v>3868523</v>
      </c>
      <c r="H86" s="1">
        <f t="shared" si="25"/>
        <v>118878</v>
      </c>
      <c r="I86" s="1">
        <f t="shared" si="25"/>
        <v>3987401</v>
      </c>
      <c r="K86" s="9">
        <f aca="true" t="shared" si="27" ref="K86:K101">F86</f>
        <v>1984</v>
      </c>
      <c r="L86" s="1"/>
      <c r="M86" s="1"/>
      <c r="N86" s="1"/>
    </row>
    <row r="87" spans="1:14" ht="12.75">
      <c r="A87" s="9">
        <v>1985</v>
      </c>
      <c r="B87">
        <v>175</v>
      </c>
      <c r="C87">
        <v>19</v>
      </c>
      <c r="D87">
        <v>194</v>
      </c>
      <c r="F87" s="9">
        <f t="shared" si="25"/>
        <v>1985</v>
      </c>
      <c r="G87" s="1">
        <f t="shared" si="25"/>
        <v>3902770</v>
      </c>
      <c r="H87" s="1">
        <f t="shared" si="25"/>
        <v>122615</v>
      </c>
      <c r="I87" s="1">
        <f t="shared" si="25"/>
        <v>4025385</v>
      </c>
      <c r="K87" s="9">
        <f t="shared" si="27"/>
        <v>1985</v>
      </c>
      <c r="L87" s="1">
        <f t="shared" si="26"/>
        <v>4.483994701199404</v>
      </c>
      <c r="M87" s="1">
        <f t="shared" si="26"/>
        <v>15.495657138196796</v>
      </c>
      <c r="N87" s="1">
        <f t="shared" si="26"/>
        <v>4.819414788895969</v>
      </c>
    </row>
    <row r="88" spans="1:14" ht="12.75">
      <c r="A88" s="9">
        <v>1986</v>
      </c>
      <c r="B88">
        <v>178</v>
      </c>
      <c r="C88">
        <v>21</v>
      </c>
      <c r="D88">
        <v>199</v>
      </c>
      <c r="F88" s="9">
        <f t="shared" si="25"/>
        <v>1986</v>
      </c>
      <c r="G88" s="1">
        <f t="shared" si="25"/>
        <v>3933381</v>
      </c>
      <c r="H88" s="1">
        <f t="shared" si="25"/>
        <v>125969</v>
      </c>
      <c r="I88" s="1">
        <f t="shared" si="25"/>
        <v>4059350</v>
      </c>
      <c r="K88" s="9">
        <f t="shared" si="27"/>
        <v>1986</v>
      </c>
      <c r="L88" s="1">
        <f t="shared" si="26"/>
        <v>4.525368887478737</v>
      </c>
      <c r="M88" s="1">
        <f t="shared" si="26"/>
        <v>16.670768204875802</v>
      </c>
      <c r="N88" s="1">
        <f t="shared" si="26"/>
        <v>4.9022626775222635</v>
      </c>
    </row>
    <row r="89" spans="1:14" ht="12.75">
      <c r="A89" s="9">
        <v>1987</v>
      </c>
      <c r="B89">
        <v>207</v>
      </c>
      <c r="C89">
        <v>42</v>
      </c>
      <c r="D89">
        <v>249</v>
      </c>
      <c r="F89" s="9">
        <f t="shared" si="25"/>
        <v>1987</v>
      </c>
      <c r="G89" s="1">
        <f t="shared" si="25"/>
        <v>3986064</v>
      </c>
      <c r="H89" s="1">
        <f t="shared" si="25"/>
        <v>130369</v>
      </c>
      <c r="I89" s="1">
        <f t="shared" si="25"/>
        <v>4116433</v>
      </c>
      <c r="K89" s="9">
        <f t="shared" si="27"/>
        <v>1987</v>
      </c>
      <c r="L89" s="1">
        <f aca="true" t="shared" si="28" ref="L89:L101">(B89/G89)*100000</f>
        <v>5.19309273508905</v>
      </c>
      <c r="M89" s="1">
        <f aca="true" t="shared" si="29" ref="M89:M101">(C89/H89)*100000</f>
        <v>32.21624772760396</v>
      </c>
      <c r="N89" s="1">
        <f aca="true" t="shared" si="30" ref="N89:N101">(D89/I89)*100000</f>
        <v>6.048926339867551</v>
      </c>
    </row>
    <row r="90" spans="1:14" ht="12.75">
      <c r="A90" s="9">
        <v>1988</v>
      </c>
      <c r="B90">
        <v>278</v>
      </c>
      <c r="C90">
        <v>32</v>
      </c>
      <c r="D90">
        <v>310</v>
      </c>
      <c r="F90" s="9">
        <f t="shared" si="25"/>
        <v>1988</v>
      </c>
      <c r="G90" s="1">
        <f t="shared" si="25"/>
        <v>4062086</v>
      </c>
      <c r="H90" s="1">
        <f t="shared" si="25"/>
        <v>135904</v>
      </c>
      <c r="I90" s="1">
        <f t="shared" si="25"/>
        <v>4197990</v>
      </c>
      <c r="K90" s="9">
        <f t="shared" si="27"/>
        <v>1988</v>
      </c>
      <c r="L90" s="1">
        <f t="shared" si="28"/>
        <v>6.843774356328251</v>
      </c>
      <c r="M90" s="1">
        <f t="shared" si="29"/>
        <v>23.54603249352484</v>
      </c>
      <c r="N90" s="1">
        <f t="shared" si="30"/>
        <v>7.384486385150989</v>
      </c>
    </row>
    <row r="91" spans="1:14" ht="12.75">
      <c r="A91" s="9">
        <v>1989</v>
      </c>
      <c r="B91">
        <v>244</v>
      </c>
      <c r="C91">
        <v>46</v>
      </c>
      <c r="D91">
        <v>290</v>
      </c>
      <c r="F91" s="9">
        <f t="shared" si="25"/>
        <v>1989</v>
      </c>
      <c r="G91" s="1">
        <f t="shared" si="25"/>
        <v>4136203</v>
      </c>
      <c r="H91" s="1">
        <f t="shared" si="25"/>
        <v>141074</v>
      </c>
      <c r="I91" s="1">
        <f t="shared" si="25"/>
        <v>4277277</v>
      </c>
      <c r="K91" s="9">
        <f t="shared" si="27"/>
        <v>1989</v>
      </c>
      <c r="L91" s="1">
        <f t="shared" si="28"/>
        <v>5.899130192594512</v>
      </c>
      <c r="M91" s="1">
        <f t="shared" si="29"/>
        <v>32.60700058125523</v>
      </c>
      <c r="N91" s="1">
        <f t="shared" si="30"/>
        <v>6.7800144811757574</v>
      </c>
    </row>
    <row r="92" spans="1:14" ht="12.75">
      <c r="A92" s="9">
        <v>1990</v>
      </c>
      <c r="B92">
        <v>252</v>
      </c>
      <c r="C92">
        <v>39</v>
      </c>
      <c r="D92">
        <v>291</v>
      </c>
      <c r="F92" s="9">
        <f t="shared" si="25"/>
        <v>1990</v>
      </c>
      <c r="G92" s="1">
        <f t="shared" si="25"/>
        <v>4250194</v>
      </c>
      <c r="H92" s="1">
        <f t="shared" si="25"/>
        <v>147800</v>
      </c>
      <c r="I92" s="1">
        <f t="shared" si="25"/>
        <v>4397994</v>
      </c>
      <c r="K92" s="9">
        <f t="shared" si="27"/>
        <v>1990</v>
      </c>
      <c r="L92" s="1">
        <f t="shared" si="28"/>
        <v>5.9291411168525485</v>
      </c>
      <c r="M92" s="1">
        <f t="shared" si="29"/>
        <v>26.387009472259813</v>
      </c>
      <c r="N92" s="1">
        <f t="shared" si="30"/>
        <v>6.616652955870336</v>
      </c>
    </row>
    <row r="93" spans="1:14" ht="12.75">
      <c r="A93" s="9">
        <v>1991</v>
      </c>
      <c r="B93">
        <v>219</v>
      </c>
      <c r="C93">
        <v>37</v>
      </c>
      <c r="D93">
        <v>256</v>
      </c>
      <c r="F93" s="9">
        <f t="shared" si="25"/>
        <v>1991</v>
      </c>
      <c r="G93" s="1">
        <f t="shared" si="25"/>
        <v>4331195</v>
      </c>
      <c r="H93" s="1">
        <f t="shared" si="25"/>
        <v>151687</v>
      </c>
      <c r="I93" s="1">
        <f t="shared" si="25"/>
        <v>4482882</v>
      </c>
      <c r="K93" s="9">
        <f t="shared" si="27"/>
        <v>1991</v>
      </c>
      <c r="L93" s="1">
        <f t="shared" si="28"/>
        <v>5.056341263785168</v>
      </c>
      <c r="M93" s="1">
        <f t="shared" si="29"/>
        <v>24.392334214533875</v>
      </c>
      <c r="N93" s="1">
        <f t="shared" si="30"/>
        <v>5.710612057154304</v>
      </c>
    </row>
    <row r="94" spans="1:14" ht="12.75">
      <c r="A94" s="9">
        <v>1992</v>
      </c>
      <c r="B94">
        <v>212</v>
      </c>
      <c r="C94">
        <v>41</v>
      </c>
      <c r="D94">
        <v>253</v>
      </c>
      <c r="F94" s="9">
        <f t="shared" si="25"/>
        <v>1992</v>
      </c>
      <c r="G94" s="1">
        <f t="shared" si="25"/>
        <v>4418731</v>
      </c>
      <c r="H94" s="1">
        <f t="shared" si="25"/>
        <v>157009</v>
      </c>
      <c r="I94" s="1">
        <f t="shared" si="25"/>
        <v>4575740</v>
      </c>
      <c r="K94" s="9">
        <f t="shared" si="27"/>
        <v>1992</v>
      </c>
      <c r="L94" s="1">
        <f t="shared" si="28"/>
        <v>4.797757546227639</v>
      </c>
      <c r="M94" s="1">
        <f t="shared" si="29"/>
        <v>26.113152749205458</v>
      </c>
      <c r="N94" s="1">
        <f t="shared" si="30"/>
        <v>5.529160310681988</v>
      </c>
    </row>
    <row r="95" spans="1:14" ht="12.75">
      <c r="A95" s="9">
        <v>1993</v>
      </c>
      <c r="B95">
        <v>245</v>
      </c>
      <c r="C95">
        <v>38</v>
      </c>
      <c r="D95">
        <v>283</v>
      </c>
      <c r="F95" s="9">
        <f t="shared" si="25"/>
        <v>1993</v>
      </c>
      <c r="G95" s="1">
        <f t="shared" si="25"/>
        <v>4492446</v>
      </c>
      <c r="H95" s="1">
        <f t="shared" si="25"/>
        <v>160255</v>
      </c>
      <c r="I95" s="1">
        <f t="shared" si="25"/>
        <v>4652701</v>
      </c>
      <c r="K95" s="9">
        <f t="shared" si="27"/>
        <v>1993</v>
      </c>
      <c r="L95" s="1">
        <f t="shared" si="28"/>
        <v>5.45359921966786</v>
      </c>
      <c r="M95" s="1">
        <f t="shared" si="29"/>
        <v>23.712208667436276</v>
      </c>
      <c r="N95" s="1">
        <f t="shared" si="30"/>
        <v>6.082488429838926</v>
      </c>
    </row>
    <row r="96" spans="1:14" ht="12.75">
      <c r="A96" s="9">
        <v>1994</v>
      </c>
      <c r="B96">
        <v>250</v>
      </c>
      <c r="C96">
        <v>55</v>
      </c>
      <c r="D96">
        <v>305</v>
      </c>
      <c r="F96" s="9">
        <f t="shared" si="25"/>
        <v>1994</v>
      </c>
      <c r="G96" s="1">
        <f t="shared" si="25"/>
        <v>4543692</v>
      </c>
      <c r="H96" s="1">
        <f t="shared" si="25"/>
        <v>164662</v>
      </c>
      <c r="I96" s="1">
        <f t="shared" si="25"/>
        <v>4708354</v>
      </c>
      <c r="K96" s="9">
        <f t="shared" si="27"/>
        <v>1994</v>
      </c>
      <c r="L96" s="1">
        <f t="shared" si="28"/>
        <v>5.502133507288786</v>
      </c>
      <c r="M96" s="1">
        <f t="shared" si="29"/>
        <v>33.40175632507804</v>
      </c>
      <c r="N96" s="1">
        <f t="shared" si="30"/>
        <v>6.477847672456234</v>
      </c>
    </row>
    <row r="97" spans="1:14" ht="12.75">
      <c r="A97" s="9">
        <v>1995</v>
      </c>
      <c r="B97">
        <v>286</v>
      </c>
      <c r="C97">
        <v>66</v>
      </c>
      <c r="D97">
        <v>352</v>
      </c>
      <c r="F97" s="9">
        <f t="shared" si="25"/>
        <v>1995</v>
      </c>
      <c r="G97" s="1">
        <f t="shared" si="25"/>
        <v>4601009</v>
      </c>
      <c r="H97" s="1">
        <f t="shared" si="25"/>
        <v>169817</v>
      </c>
      <c r="I97" s="1">
        <f t="shared" si="25"/>
        <v>4770826</v>
      </c>
      <c r="K97" s="9">
        <f t="shared" si="27"/>
        <v>1995</v>
      </c>
      <c r="L97" s="1">
        <f t="shared" si="28"/>
        <v>6.216027832155947</v>
      </c>
      <c r="M97" s="1">
        <f t="shared" si="29"/>
        <v>38.8653668360647</v>
      </c>
      <c r="N97" s="1">
        <f t="shared" si="30"/>
        <v>7.378177279993024</v>
      </c>
    </row>
    <row r="98" spans="1:14" ht="12.75">
      <c r="A98" s="9">
        <v>1996</v>
      </c>
      <c r="B98">
        <v>430</v>
      </c>
      <c r="C98">
        <v>95</v>
      </c>
      <c r="D98">
        <v>525</v>
      </c>
      <c r="F98" s="9">
        <f t="shared" si="25"/>
        <v>1996</v>
      </c>
      <c r="G98" s="1">
        <f t="shared" si="25"/>
        <v>4643284</v>
      </c>
      <c r="H98" s="1">
        <f t="shared" si="25"/>
        <v>175111</v>
      </c>
      <c r="I98" s="1">
        <f t="shared" si="25"/>
        <v>4818395</v>
      </c>
      <c r="K98" s="9">
        <f t="shared" si="27"/>
        <v>1996</v>
      </c>
      <c r="L98" s="1">
        <f t="shared" si="28"/>
        <v>9.26068704821846</v>
      </c>
      <c r="M98" s="1">
        <f t="shared" si="29"/>
        <v>54.2513034589489</v>
      </c>
      <c r="N98" s="1">
        <f t="shared" si="30"/>
        <v>10.895744329802765</v>
      </c>
    </row>
    <row r="99" spans="1:14" ht="12.75">
      <c r="A99" s="9">
        <v>1997</v>
      </c>
      <c r="B99">
        <v>560</v>
      </c>
      <c r="C99">
        <v>128</v>
      </c>
      <c r="D99">
        <v>688</v>
      </c>
      <c r="F99" s="9">
        <f t="shared" si="25"/>
        <v>1997</v>
      </c>
      <c r="G99" s="1">
        <f t="shared" si="25"/>
        <v>4696215</v>
      </c>
      <c r="H99" s="1">
        <f t="shared" si="25"/>
        <v>180990</v>
      </c>
      <c r="I99" s="1">
        <f t="shared" si="25"/>
        <v>4877205</v>
      </c>
      <c r="K99" s="9">
        <f t="shared" si="27"/>
        <v>1997</v>
      </c>
      <c r="L99" s="1">
        <f t="shared" si="28"/>
        <v>11.924496642508913</v>
      </c>
      <c r="M99" s="1">
        <f t="shared" si="29"/>
        <v>70.72213934471517</v>
      </c>
      <c r="N99" s="1">
        <f t="shared" si="30"/>
        <v>14.106440061469632</v>
      </c>
    </row>
    <row r="100" spans="1:14" ht="12.75">
      <c r="A100" s="9">
        <v>1998</v>
      </c>
      <c r="B100">
        <v>645</v>
      </c>
      <c r="C100">
        <v>138</v>
      </c>
      <c r="D100">
        <v>783</v>
      </c>
      <c r="F100" s="9">
        <f aca="true" t="shared" si="31" ref="F100:I101">F19</f>
        <v>1998</v>
      </c>
      <c r="G100" s="1">
        <f t="shared" si="31"/>
        <v>4739084</v>
      </c>
      <c r="H100" s="1">
        <f t="shared" si="31"/>
        <v>183958</v>
      </c>
      <c r="I100" s="1">
        <f t="shared" si="31"/>
        <v>4923042</v>
      </c>
      <c r="K100" s="9">
        <f t="shared" si="27"/>
        <v>1998</v>
      </c>
      <c r="L100" s="1">
        <f t="shared" si="28"/>
        <v>13.61022509835234</v>
      </c>
      <c r="M100" s="1">
        <f t="shared" si="29"/>
        <v>75.01712347383642</v>
      </c>
      <c r="N100" s="1">
        <f t="shared" si="30"/>
        <v>15.904800324677304</v>
      </c>
    </row>
    <row r="101" spans="1:14" ht="12.75">
      <c r="A101" s="9">
        <v>1999</v>
      </c>
      <c r="B101">
        <v>629</v>
      </c>
      <c r="C101">
        <v>131</v>
      </c>
      <c r="D101">
        <v>760</v>
      </c>
      <c r="F101" s="9">
        <f t="shared" si="31"/>
        <v>1999</v>
      </c>
      <c r="G101" s="1">
        <f t="shared" si="31"/>
        <v>4769059</v>
      </c>
      <c r="H101" s="1">
        <f t="shared" si="31"/>
        <v>188588</v>
      </c>
      <c r="I101" s="1">
        <f t="shared" si="31"/>
        <v>4957647</v>
      </c>
      <c r="K101" s="9">
        <f t="shared" si="27"/>
        <v>1999</v>
      </c>
      <c r="L101" s="1">
        <f t="shared" si="28"/>
        <v>13.18918470079737</v>
      </c>
      <c r="M101" s="1">
        <f t="shared" si="29"/>
        <v>69.46359259337815</v>
      </c>
      <c r="N101" s="1">
        <f t="shared" si="30"/>
        <v>15.329853053273055</v>
      </c>
    </row>
    <row r="103" spans="1:14" ht="31.5" customHeight="1">
      <c r="A103" s="31" t="str">
        <f>CONCATENATE("New Admissions for All Offenses, BW Only: ",$A$1)</f>
        <v>New Admissions for All Offenses, BW Only: WASHINGTON</v>
      </c>
      <c r="B103" s="31"/>
      <c r="C103" s="31"/>
      <c r="D103" s="31"/>
      <c r="F103" s="31" t="str">
        <f>CONCATENATE("Total Population, BW Only: ",$A$1)</f>
        <v>Total Population, BW Only: WASHINGTON</v>
      </c>
      <c r="G103" s="31"/>
      <c r="H103" s="31"/>
      <c r="I103" s="31"/>
      <c r="K103" s="31" t="str">
        <f>CONCATENATE("New Admissions for All Offenses, BW Only, Per 100,000: ",$A$1)</f>
        <v>New Admissions for All Offenses, BW Only, Per 100,000: WASHINGTON</v>
      </c>
      <c r="L103" s="31"/>
      <c r="M103" s="31"/>
      <c r="N103" s="31"/>
    </row>
    <row r="104" spans="1:14" ht="12.75">
      <c r="A104" s="24" t="s">
        <v>99</v>
      </c>
      <c r="B104" s="25" t="s">
        <v>85</v>
      </c>
      <c r="C104" s="25" t="s">
        <v>86</v>
      </c>
      <c r="D104" s="25" t="s">
        <v>87</v>
      </c>
      <c r="F104" s="24" t="s">
        <v>99</v>
      </c>
      <c r="G104" s="25" t="s">
        <v>85</v>
      </c>
      <c r="H104" s="25" t="s">
        <v>86</v>
      </c>
      <c r="I104" s="25" t="s">
        <v>87</v>
      </c>
      <c r="K104" s="24" t="s">
        <v>99</v>
      </c>
      <c r="L104" s="25" t="s">
        <v>85</v>
      </c>
      <c r="M104" s="25" t="s">
        <v>86</v>
      </c>
      <c r="N104" s="25" t="s">
        <v>87</v>
      </c>
    </row>
    <row r="105" spans="1:14" ht="12.75">
      <c r="A105" s="9">
        <v>1983</v>
      </c>
      <c r="B105">
        <v>1369</v>
      </c>
      <c r="C105">
        <v>354</v>
      </c>
      <c r="D105">
        <v>1723</v>
      </c>
      <c r="E105" s="2"/>
      <c r="F105" s="9">
        <f>F4</f>
        <v>1983</v>
      </c>
      <c r="G105" s="1">
        <f>G4</f>
        <v>3845079</v>
      </c>
      <c r="H105" s="1">
        <f>H4</f>
        <v>115805</v>
      </c>
      <c r="I105" s="1">
        <f>I4</f>
        <v>3960884</v>
      </c>
      <c r="K105" s="9">
        <f>F105</f>
        <v>1983</v>
      </c>
      <c r="L105" s="1">
        <f aca="true" t="shared" si="32" ref="L105:N108">(B105/G105)*100000</f>
        <v>35.603949879833415</v>
      </c>
      <c r="M105" s="1">
        <f t="shared" si="32"/>
        <v>305.6862829756919</v>
      </c>
      <c r="N105" s="1">
        <f t="shared" si="32"/>
        <v>43.50039031690905</v>
      </c>
    </row>
    <row r="106" spans="1:14" ht="12.75">
      <c r="A106" s="9">
        <v>1984</v>
      </c>
      <c r="F106" s="9">
        <f aca="true" t="shared" si="33" ref="F106:I121">F5</f>
        <v>1984</v>
      </c>
      <c r="G106" s="1">
        <f t="shared" si="33"/>
        <v>3868523</v>
      </c>
      <c r="H106" s="1">
        <f t="shared" si="33"/>
        <v>118878</v>
      </c>
      <c r="I106" s="1">
        <f t="shared" si="33"/>
        <v>3987401</v>
      </c>
      <c r="K106" s="9">
        <f aca="true" t="shared" si="34" ref="K106:K121">F106</f>
        <v>1984</v>
      </c>
      <c r="L106" s="1"/>
      <c r="M106" s="1"/>
      <c r="N106" s="1"/>
    </row>
    <row r="107" spans="1:14" ht="12.75">
      <c r="A107" s="9">
        <v>1985</v>
      </c>
      <c r="B107">
        <v>1005</v>
      </c>
      <c r="C107">
        <v>175</v>
      </c>
      <c r="D107">
        <v>1180</v>
      </c>
      <c r="F107" s="9">
        <f t="shared" si="33"/>
        <v>1985</v>
      </c>
      <c r="G107" s="1">
        <f t="shared" si="33"/>
        <v>3902770</v>
      </c>
      <c r="H107" s="1">
        <f t="shared" si="33"/>
        <v>122615</v>
      </c>
      <c r="I107" s="1">
        <f t="shared" si="33"/>
        <v>4025385</v>
      </c>
      <c r="K107" s="9">
        <f t="shared" si="34"/>
        <v>1985</v>
      </c>
      <c r="L107" s="1">
        <f t="shared" si="32"/>
        <v>25.75094099831658</v>
      </c>
      <c r="M107" s="1">
        <f t="shared" si="32"/>
        <v>142.7231578518126</v>
      </c>
      <c r="N107" s="1">
        <f t="shared" si="32"/>
        <v>29.313966241738367</v>
      </c>
    </row>
    <row r="108" spans="1:14" ht="12.75">
      <c r="A108" s="9">
        <v>1986</v>
      </c>
      <c r="B108">
        <v>975</v>
      </c>
      <c r="C108">
        <v>251</v>
      </c>
      <c r="D108">
        <v>1226</v>
      </c>
      <c r="F108" s="9">
        <f t="shared" si="33"/>
        <v>1986</v>
      </c>
      <c r="G108" s="1">
        <f t="shared" si="33"/>
        <v>3933381</v>
      </c>
      <c r="H108" s="1">
        <f t="shared" si="33"/>
        <v>125969</v>
      </c>
      <c r="I108" s="1">
        <f t="shared" si="33"/>
        <v>4059350</v>
      </c>
      <c r="K108" s="9">
        <f t="shared" si="34"/>
        <v>1986</v>
      </c>
      <c r="L108" s="1">
        <f t="shared" si="32"/>
        <v>24.78783519826836</v>
      </c>
      <c r="M108" s="1">
        <f t="shared" si="32"/>
        <v>199.25537235351555</v>
      </c>
      <c r="N108" s="1">
        <f t="shared" si="32"/>
        <v>30.201879611267813</v>
      </c>
    </row>
    <row r="109" spans="1:14" ht="12.75">
      <c r="A109" s="9">
        <v>1987</v>
      </c>
      <c r="B109">
        <v>1154</v>
      </c>
      <c r="C109">
        <v>297</v>
      </c>
      <c r="D109">
        <v>1451</v>
      </c>
      <c r="F109" s="9">
        <f t="shared" si="33"/>
        <v>1987</v>
      </c>
      <c r="G109" s="1">
        <f t="shared" si="33"/>
        <v>3986064</v>
      </c>
      <c r="H109" s="1">
        <f t="shared" si="33"/>
        <v>130369</v>
      </c>
      <c r="I109" s="1">
        <f t="shared" si="33"/>
        <v>4116433</v>
      </c>
      <c r="K109" s="9">
        <f t="shared" si="34"/>
        <v>1987</v>
      </c>
      <c r="L109" s="1">
        <f aca="true" t="shared" si="35" ref="L109:L121">(B109/G109)*100000</f>
        <v>28.95086481300852</v>
      </c>
      <c r="M109" s="1">
        <f aca="true" t="shared" si="36" ref="M109:M121">(C109/H109)*100000</f>
        <v>227.8148946451994</v>
      </c>
      <c r="N109" s="1">
        <f aca="true" t="shared" si="37" ref="N109:N121">(D109/I109)*100000</f>
        <v>35.24896433392697</v>
      </c>
    </row>
    <row r="110" spans="1:14" ht="12.75">
      <c r="A110" s="9">
        <v>1988</v>
      </c>
      <c r="B110">
        <v>1458</v>
      </c>
      <c r="C110">
        <v>425</v>
      </c>
      <c r="D110">
        <v>1883</v>
      </c>
      <c r="F110" s="9">
        <f t="shared" si="33"/>
        <v>1988</v>
      </c>
      <c r="G110" s="1">
        <f t="shared" si="33"/>
        <v>4062086</v>
      </c>
      <c r="H110" s="1">
        <f t="shared" si="33"/>
        <v>135904</v>
      </c>
      <c r="I110" s="1">
        <f t="shared" si="33"/>
        <v>4197990</v>
      </c>
      <c r="K110" s="9">
        <f t="shared" si="34"/>
        <v>1988</v>
      </c>
      <c r="L110" s="1">
        <f t="shared" si="35"/>
        <v>35.892888530671186</v>
      </c>
      <c r="M110" s="1">
        <f t="shared" si="36"/>
        <v>312.7207440546268</v>
      </c>
      <c r="N110" s="1">
        <f t="shared" si="37"/>
        <v>44.85479955883649</v>
      </c>
    </row>
    <row r="111" spans="1:14" ht="12.75">
      <c r="A111" s="9">
        <v>1989</v>
      </c>
      <c r="B111">
        <v>1706</v>
      </c>
      <c r="C111">
        <v>559</v>
      </c>
      <c r="D111">
        <v>2265</v>
      </c>
      <c r="F111" s="9">
        <f t="shared" si="33"/>
        <v>1989</v>
      </c>
      <c r="G111" s="1">
        <f t="shared" si="33"/>
        <v>4136203</v>
      </c>
      <c r="H111" s="1">
        <f t="shared" si="33"/>
        <v>141074</v>
      </c>
      <c r="I111" s="1">
        <f t="shared" si="33"/>
        <v>4277277</v>
      </c>
      <c r="K111" s="9">
        <f t="shared" si="34"/>
        <v>1989</v>
      </c>
      <c r="L111" s="1">
        <f t="shared" si="35"/>
        <v>41.245557821992776</v>
      </c>
      <c r="M111" s="1">
        <f t="shared" si="36"/>
        <v>396.24594184612334</v>
      </c>
      <c r="N111" s="1">
        <f t="shared" si="37"/>
        <v>52.95425103401066</v>
      </c>
    </row>
    <row r="112" spans="1:14" ht="12.75">
      <c r="A112" s="9">
        <v>1990</v>
      </c>
      <c r="B112">
        <v>1894</v>
      </c>
      <c r="C112">
        <v>639</v>
      </c>
      <c r="D112">
        <v>2533</v>
      </c>
      <c r="F112" s="9">
        <f t="shared" si="33"/>
        <v>1990</v>
      </c>
      <c r="G112" s="1">
        <f t="shared" si="33"/>
        <v>4250194</v>
      </c>
      <c r="H112" s="1">
        <f t="shared" si="33"/>
        <v>147800</v>
      </c>
      <c r="I112" s="1">
        <f t="shared" si="33"/>
        <v>4397994</v>
      </c>
      <c r="K112" s="9">
        <f t="shared" si="34"/>
        <v>1990</v>
      </c>
      <c r="L112" s="1">
        <f t="shared" si="35"/>
        <v>44.56267172745527</v>
      </c>
      <c r="M112" s="1">
        <f t="shared" si="36"/>
        <v>432.34100135317993</v>
      </c>
      <c r="N112" s="1">
        <f t="shared" si="37"/>
        <v>57.594439646802606</v>
      </c>
    </row>
    <row r="113" spans="1:14" ht="12.75">
      <c r="A113" s="9">
        <v>1991</v>
      </c>
      <c r="B113">
        <v>1919</v>
      </c>
      <c r="C113">
        <v>860</v>
      </c>
      <c r="D113">
        <v>2779</v>
      </c>
      <c r="F113" s="9">
        <f t="shared" si="33"/>
        <v>1991</v>
      </c>
      <c r="G113" s="1">
        <f t="shared" si="33"/>
        <v>4331195</v>
      </c>
      <c r="H113" s="1">
        <f t="shared" si="33"/>
        <v>151687</v>
      </c>
      <c r="I113" s="1">
        <f t="shared" si="33"/>
        <v>4482882</v>
      </c>
      <c r="K113" s="9">
        <f t="shared" si="34"/>
        <v>1991</v>
      </c>
      <c r="L113" s="1">
        <f t="shared" si="35"/>
        <v>44.30647892787095</v>
      </c>
      <c r="M113" s="1">
        <f t="shared" si="36"/>
        <v>566.9569574188955</v>
      </c>
      <c r="N113" s="1">
        <f t="shared" si="37"/>
        <v>61.991370729811756</v>
      </c>
    </row>
    <row r="114" spans="1:14" ht="12.75">
      <c r="A114" s="9">
        <v>1992</v>
      </c>
      <c r="B114">
        <v>2287</v>
      </c>
      <c r="C114">
        <v>991</v>
      </c>
      <c r="D114">
        <v>3278</v>
      </c>
      <c r="F114" s="9">
        <f t="shared" si="33"/>
        <v>1992</v>
      </c>
      <c r="G114" s="1">
        <f t="shared" si="33"/>
        <v>4418731</v>
      </c>
      <c r="H114" s="1">
        <f t="shared" si="33"/>
        <v>157009</v>
      </c>
      <c r="I114" s="1">
        <f t="shared" si="33"/>
        <v>4575740</v>
      </c>
      <c r="K114" s="9">
        <f t="shared" si="34"/>
        <v>1992</v>
      </c>
      <c r="L114" s="1">
        <f t="shared" si="35"/>
        <v>51.75694107652175</v>
      </c>
      <c r="M114" s="1">
        <f t="shared" si="36"/>
        <v>631.1740091332344</v>
      </c>
      <c r="N114" s="1">
        <f t="shared" si="37"/>
        <v>71.63868576448837</v>
      </c>
    </row>
    <row r="115" spans="1:14" ht="12.75">
      <c r="A115" s="9">
        <v>1993</v>
      </c>
      <c r="B115">
        <v>2240</v>
      </c>
      <c r="C115">
        <v>938</v>
      </c>
      <c r="D115">
        <v>3178</v>
      </c>
      <c r="F115" s="9">
        <f t="shared" si="33"/>
        <v>1993</v>
      </c>
      <c r="G115" s="1">
        <f t="shared" si="33"/>
        <v>4492446</v>
      </c>
      <c r="H115" s="1">
        <f t="shared" si="33"/>
        <v>160255</v>
      </c>
      <c r="I115" s="1">
        <f t="shared" si="33"/>
        <v>4652701</v>
      </c>
      <c r="K115" s="9">
        <f t="shared" si="34"/>
        <v>1993</v>
      </c>
      <c r="L115" s="1">
        <f t="shared" si="35"/>
        <v>49.861478579820435</v>
      </c>
      <c r="M115" s="1">
        <f t="shared" si="36"/>
        <v>585.3171507909269</v>
      </c>
      <c r="N115" s="1">
        <f t="shared" si="37"/>
        <v>68.3044107068131</v>
      </c>
    </row>
    <row r="116" spans="1:14" ht="12.75">
      <c r="A116" s="9">
        <v>1994</v>
      </c>
      <c r="B116">
        <v>2237</v>
      </c>
      <c r="C116">
        <v>1079</v>
      </c>
      <c r="D116">
        <v>3316</v>
      </c>
      <c r="F116" s="9">
        <f t="shared" si="33"/>
        <v>1994</v>
      </c>
      <c r="G116" s="1">
        <f t="shared" si="33"/>
        <v>4543692</v>
      </c>
      <c r="H116" s="1">
        <f t="shared" si="33"/>
        <v>164662</v>
      </c>
      <c r="I116" s="1">
        <f t="shared" si="33"/>
        <v>4708354</v>
      </c>
      <c r="K116" s="9">
        <f t="shared" si="34"/>
        <v>1994</v>
      </c>
      <c r="L116" s="1">
        <f t="shared" si="35"/>
        <v>49.233090623220065</v>
      </c>
      <c r="M116" s="1">
        <f t="shared" si="36"/>
        <v>655.2817286319855</v>
      </c>
      <c r="N116" s="1">
        <f t="shared" si="37"/>
        <v>70.42800944873728</v>
      </c>
    </row>
    <row r="117" spans="1:14" ht="12.75">
      <c r="A117" s="9">
        <v>1995</v>
      </c>
      <c r="B117">
        <v>2400</v>
      </c>
      <c r="C117">
        <v>1206</v>
      </c>
      <c r="D117">
        <v>3606</v>
      </c>
      <c r="F117" s="9">
        <f t="shared" si="33"/>
        <v>1995</v>
      </c>
      <c r="G117" s="1">
        <f t="shared" si="33"/>
        <v>4601009</v>
      </c>
      <c r="H117" s="1">
        <f t="shared" si="33"/>
        <v>169817</v>
      </c>
      <c r="I117" s="1">
        <f t="shared" si="33"/>
        <v>4770826</v>
      </c>
      <c r="K117" s="9">
        <f t="shared" si="34"/>
        <v>1995</v>
      </c>
      <c r="L117" s="1">
        <f t="shared" si="35"/>
        <v>52.16247131879117</v>
      </c>
      <c r="M117" s="1">
        <f t="shared" si="36"/>
        <v>710.1762485499096</v>
      </c>
      <c r="N117" s="1">
        <f t="shared" si="37"/>
        <v>75.58439565811035</v>
      </c>
    </row>
    <row r="118" spans="1:14" ht="12.75">
      <c r="A118" s="9">
        <v>1996</v>
      </c>
      <c r="B118">
        <v>2608</v>
      </c>
      <c r="C118">
        <v>1203</v>
      </c>
      <c r="D118">
        <v>3811</v>
      </c>
      <c r="F118" s="9">
        <f t="shared" si="33"/>
        <v>1996</v>
      </c>
      <c r="G118" s="1">
        <f t="shared" si="33"/>
        <v>4643284</v>
      </c>
      <c r="H118" s="1">
        <f t="shared" si="33"/>
        <v>175111</v>
      </c>
      <c r="I118" s="1">
        <f t="shared" si="33"/>
        <v>4818395</v>
      </c>
      <c r="K118" s="9">
        <f t="shared" si="34"/>
        <v>1996</v>
      </c>
      <c r="L118" s="1">
        <f t="shared" si="35"/>
        <v>56.16714377152033</v>
      </c>
      <c r="M118" s="1">
        <f t="shared" si="36"/>
        <v>686.9928216959529</v>
      </c>
      <c r="N118" s="1">
        <f t="shared" si="37"/>
        <v>79.09272693500637</v>
      </c>
    </row>
    <row r="119" spans="1:14" ht="12.75">
      <c r="A119" s="9">
        <v>1997</v>
      </c>
      <c r="B119">
        <v>2904</v>
      </c>
      <c r="C119">
        <v>1118</v>
      </c>
      <c r="D119">
        <v>4022</v>
      </c>
      <c r="F119" s="9">
        <f t="shared" si="33"/>
        <v>1997</v>
      </c>
      <c r="G119" s="1">
        <f t="shared" si="33"/>
        <v>4696215</v>
      </c>
      <c r="H119" s="1">
        <f t="shared" si="33"/>
        <v>180990</v>
      </c>
      <c r="I119" s="1">
        <f t="shared" si="33"/>
        <v>4877205</v>
      </c>
      <c r="K119" s="9">
        <f t="shared" si="34"/>
        <v>1997</v>
      </c>
      <c r="L119" s="1">
        <f t="shared" si="35"/>
        <v>61.837032589010505</v>
      </c>
      <c r="M119" s="1">
        <f t="shared" si="36"/>
        <v>617.7136858389966</v>
      </c>
      <c r="N119" s="1">
        <f t="shared" si="37"/>
        <v>82.46526442911463</v>
      </c>
    </row>
    <row r="120" spans="1:14" ht="12.75">
      <c r="A120" s="9">
        <v>1998</v>
      </c>
      <c r="B120">
        <v>3067</v>
      </c>
      <c r="C120">
        <v>1305</v>
      </c>
      <c r="D120">
        <v>4372</v>
      </c>
      <c r="F120" s="9">
        <f t="shared" si="33"/>
        <v>1998</v>
      </c>
      <c r="G120" s="1">
        <f t="shared" si="33"/>
        <v>4739084</v>
      </c>
      <c r="H120" s="1">
        <f t="shared" si="33"/>
        <v>183958</v>
      </c>
      <c r="I120" s="1">
        <f t="shared" si="33"/>
        <v>4923042</v>
      </c>
      <c r="K120" s="9">
        <f t="shared" si="34"/>
        <v>1998</v>
      </c>
      <c r="L120" s="1">
        <f t="shared" si="35"/>
        <v>64.71714787076996</v>
      </c>
      <c r="M120" s="1">
        <f t="shared" si="36"/>
        <v>709.4010589373661</v>
      </c>
      <c r="N120" s="1">
        <f t="shared" si="37"/>
        <v>88.80687997380481</v>
      </c>
    </row>
    <row r="121" spans="1:14" ht="12.75">
      <c r="A121" s="9">
        <v>1999</v>
      </c>
      <c r="B121">
        <v>2986</v>
      </c>
      <c r="C121">
        <v>1119</v>
      </c>
      <c r="D121">
        <v>4105</v>
      </c>
      <c r="F121" s="9">
        <f t="shared" si="33"/>
        <v>1999</v>
      </c>
      <c r="G121" s="1">
        <f t="shared" si="33"/>
        <v>4769059</v>
      </c>
      <c r="H121" s="1">
        <f t="shared" si="33"/>
        <v>188588</v>
      </c>
      <c r="I121" s="1">
        <f t="shared" si="33"/>
        <v>4957647</v>
      </c>
      <c r="K121" s="9">
        <f t="shared" si="34"/>
        <v>1999</v>
      </c>
      <c r="L121" s="1">
        <f t="shared" si="35"/>
        <v>62.611932458793234</v>
      </c>
      <c r="M121" s="1">
        <f t="shared" si="36"/>
        <v>593.3569474197723</v>
      </c>
      <c r="N121" s="1">
        <f t="shared" si="37"/>
        <v>82.80137734695512</v>
      </c>
    </row>
    <row r="124" spans="6:11" ht="12.75">
      <c r="F124" s="4"/>
      <c r="K124" s="4"/>
    </row>
  </sheetData>
  <mergeCells count="18">
    <mergeCell ref="F42:I42"/>
    <mergeCell ref="F63:I63"/>
    <mergeCell ref="F83:I83"/>
    <mergeCell ref="F103:I103"/>
    <mergeCell ref="A83:D83"/>
    <mergeCell ref="A103:D103"/>
    <mergeCell ref="K2:N2"/>
    <mergeCell ref="K22:N22"/>
    <mergeCell ref="K42:N42"/>
    <mergeCell ref="K63:N63"/>
    <mergeCell ref="K83:N83"/>
    <mergeCell ref="K103:N103"/>
    <mergeCell ref="F2:I2"/>
    <mergeCell ref="F22:I22"/>
    <mergeCell ref="A2:D2"/>
    <mergeCell ref="A22:D22"/>
    <mergeCell ref="A42:D42"/>
    <mergeCell ref="A63:D6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90"/>
  <sheetViews>
    <sheetView zoomScale="55" zoomScaleNormal="55" workbookViewId="0" topLeftCell="A94">
      <selection activeCell="AP88" sqref="AP88:AU104"/>
    </sheetView>
  </sheetViews>
  <sheetFormatPr defaultColWidth="9.140625" defaultRowHeight="12.75"/>
  <cols>
    <col min="1" max="1" width="19.421875" style="4" customWidth="1"/>
    <col min="2" max="7" width="10.57421875" style="0" customWidth="1"/>
    <col min="8" max="8" width="5.7109375" style="29" customWidth="1"/>
    <col min="9" max="9" width="19.421875" style="0" bestFit="1" customWidth="1"/>
    <col min="10" max="15" width="10.57421875" style="0" customWidth="1"/>
    <col min="16" max="16" width="6.00390625" style="29" customWidth="1"/>
    <col min="17" max="17" width="19.421875" style="0" bestFit="1" customWidth="1"/>
    <col min="18" max="21" width="10.57421875" style="0" customWidth="1"/>
    <col min="22" max="22" width="11.00390625" style="0" customWidth="1"/>
    <col min="23" max="23" width="10.57421875" style="0" customWidth="1"/>
    <col min="24" max="24" width="5.7109375" style="29" customWidth="1"/>
    <col min="25" max="25" width="19.421875" style="0" bestFit="1" customWidth="1"/>
    <col min="26" max="31" width="10.57421875" style="0" customWidth="1"/>
    <col min="32" max="32" width="9.140625" style="29" customWidth="1"/>
    <col min="33" max="33" width="19.421875" style="0" bestFit="1" customWidth="1"/>
    <col min="34" max="39" width="10.57421875" style="0" customWidth="1"/>
    <col min="40" max="40" width="9.140625" style="29" customWidth="1"/>
    <col min="41" max="41" width="19.421875" style="0" bestFit="1" customWidth="1"/>
    <col min="42" max="47" width="10.57421875" style="0" customWidth="1"/>
  </cols>
  <sheetData>
    <row r="1" spans="1:47" ht="12.75">
      <c r="A1" s="4" t="s">
        <v>29</v>
      </c>
      <c r="B1" s="30" t="s">
        <v>77</v>
      </c>
      <c r="C1" s="30"/>
      <c r="D1" s="30"/>
      <c r="E1" s="30"/>
      <c r="F1" s="30"/>
      <c r="G1" s="30"/>
      <c r="J1" s="30" t="s">
        <v>77</v>
      </c>
      <c r="K1" s="30"/>
      <c r="L1" s="30"/>
      <c r="M1" s="30"/>
      <c r="N1" s="30"/>
      <c r="O1" s="30"/>
      <c r="R1" s="30" t="s">
        <v>77</v>
      </c>
      <c r="S1" s="30"/>
      <c r="T1" s="30"/>
      <c r="U1" s="30"/>
      <c r="V1" s="30"/>
      <c r="W1" s="30"/>
      <c r="Z1" s="30" t="s">
        <v>77</v>
      </c>
      <c r="AA1" s="30"/>
      <c r="AB1" s="30"/>
      <c r="AC1" s="30"/>
      <c r="AD1" s="30"/>
      <c r="AE1" s="30"/>
      <c r="AH1" s="30" t="s">
        <v>77</v>
      </c>
      <c r="AI1" s="30"/>
      <c r="AJ1" s="30"/>
      <c r="AK1" s="30"/>
      <c r="AL1" s="30"/>
      <c r="AM1" s="30"/>
      <c r="AP1" s="30" t="s">
        <v>77</v>
      </c>
      <c r="AQ1" s="30"/>
      <c r="AR1" s="30"/>
      <c r="AS1" s="30"/>
      <c r="AT1" s="30"/>
      <c r="AU1" s="30"/>
    </row>
    <row r="2" spans="2:47" ht="12.75">
      <c r="B2" s="30" t="str">
        <f>CONCATENATE("White, Non-Hispanics:  ",$A$1)</f>
        <v>White, Non-Hispanics:  WASHINGTON</v>
      </c>
      <c r="C2" s="30"/>
      <c r="D2" s="30"/>
      <c r="E2" s="30"/>
      <c r="F2" s="30"/>
      <c r="G2" s="30"/>
      <c r="J2" s="30" t="str">
        <f>CONCATENATE("Black, Non-Hispanics:  ",$A$1)</f>
        <v>Black, Non-Hispanics:  WASHINGTON</v>
      </c>
      <c r="K2" s="30"/>
      <c r="L2" s="30"/>
      <c r="M2" s="30"/>
      <c r="N2" s="30"/>
      <c r="O2" s="30"/>
      <c r="R2" s="30" t="str">
        <f>CONCATENATE("American Indian, Non-Hispanics:  ",$A$1)</f>
        <v>American Indian, Non-Hispanics:  WASHINGTON</v>
      </c>
      <c r="S2" s="30"/>
      <c r="T2" s="30"/>
      <c r="U2" s="30"/>
      <c r="V2" s="30"/>
      <c r="W2" s="30"/>
      <c r="Z2" s="30" t="str">
        <f>CONCATENATE("Asian / Pacific Islanders, Non-Hispanics:  ",$A$1)</f>
        <v>Asian / Pacific Islanders, Non-Hispanics:  WASHINGTON</v>
      </c>
      <c r="AA2" s="30"/>
      <c r="AB2" s="30"/>
      <c r="AC2" s="30"/>
      <c r="AD2" s="30"/>
      <c r="AE2" s="30"/>
      <c r="AH2" s="30" t="str">
        <f>CONCATENATE("Hispanics:  ",$A$1)</f>
        <v>Hispanics:  WASHINGTON</v>
      </c>
      <c r="AI2" s="30"/>
      <c r="AJ2" s="30"/>
      <c r="AK2" s="30"/>
      <c r="AL2" s="30"/>
      <c r="AM2" s="30"/>
      <c r="AP2" s="30" t="str">
        <f>CONCATENATE("Other Race / Not Known:  ",$A$1)</f>
        <v>Other Race / Not Known:  WASHINGTON</v>
      </c>
      <c r="AQ2" s="30"/>
      <c r="AR2" s="30"/>
      <c r="AS2" s="30"/>
      <c r="AT2" s="30"/>
      <c r="AU2" s="30"/>
    </row>
    <row r="3" spans="1:47" ht="12.75">
      <c r="A3" s="4" t="s">
        <v>81</v>
      </c>
      <c r="B3" s="12" t="s">
        <v>74</v>
      </c>
      <c r="C3" s="12" t="s">
        <v>79</v>
      </c>
      <c r="D3" s="12" t="s">
        <v>80</v>
      </c>
      <c r="E3" s="12" t="s">
        <v>75</v>
      </c>
      <c r="F3" s="12" t="s">
        <v>78</v>
      </c>
      <c r="G3" s="12" t="s">
        <v>87</v>
      </c>
      <c r="I3" s="4" t="s">
        <v>98</v>
      </c>
      <c r="J3" s="12" t="s">
        <v>74</v>
      </c>
      <c r="K3" s="12" t="s">
        <v>79</v>
      </c>
      <c r="L3" s="12" t="s">
        <v>80</v>
      </c>
      <c r="M3" s="12" t="s">
        <v>75</v>
      </c>
      <c r="N3" s="12" t="s">
        <v>78</v>
      </c>
      <c r="O3" s="12" t="s">
        <v>87</v>
      </c>
      <c r="Q3" s="4" t="s">
        <v>98</v>
      </c>
      <c r="R3" s="12" t="s">
        <v>74</v>
      </c>
      <c r="S3" s="12" t="s">
        <v>79</v>
      </c>
      <c r="T3" s="12" t="s">
        <v>80</v>
      </c>
      <c r="U3" s="12" t="s">
        <v>75</v>
      </c>
      <c r="V3" s="12" t="s">
        <v>78</v>
      </c>
      <c r="W3" s="12" t="s">
        <v>87</v>
      </c>
      <c r="Y3" s="4" t="s">
        <v>98</v>
      </c>
      <c r="Z3" s="12" t="s">
        <v>74</v>
      </c>
      <c r="AA3" s="12" t="s">
        <v>79</v>
      </c>
      <c r="AB3" s="12" t="s">
        <v>80</v>
      </c>
      <c r="AC3" s="12" t="s">
        <v>75</v>
      </c>
      <c r="AD3" s="12" t="s">
        <v>78</v>
      </c>
      <c r="AE3" s="12" t="s">
        <v>87</v>
      </c>
      <c r="AG3" s="4" t="s">
        <v>98</v>
      </c>
      <c r="AH3" s="12" t="s">
        <v>74</v>
      </c>
      <c r="AI3" s="12" t="s">
        <v>79</v>
      </c>
      <c r="AJ3" s="12" t="s">
        <v>80</v>
      </c>
      <c r="AK3" s="12" t="s">
        <v>75</v>
      </c>
      <c r="AL3" s="12" t="s">
        <v>78</v>
      </c>
      <c r="AM3" s="12" t="s">
        <v>87</v>
      </c>
      <c r="AO3" s="4" t="s">
        <v>98</v>
      </c>
      <c r="AP3" s="12" t="s">
        <v>74</v>
      </c>
      <c r="AQ3" s="12" t="s">
        <v>79</v>
      </c>
      <c r="AR3" s="12" t="s">
        <v>80</v>
      </c>
      <c r="AS3" s="12" t="s">
        <v>75</v>
      </c>
      <c r="AT3" s="12" t="s">
        <v>78</v>
      </c>
      <c r="AU3" s="12" t="s">
        <v>87</v>
      </c>
    </row>
    <row r="4" spans="1:41" ht="12.75">
      <c r="A4" s="4">
        <v>1983</v>
      </c>
      <c r="B4">
        <v>268</v>
      </c>
      <c r="C4">
        <v>516</v>
      </c>
      <c r="D4">
        <v>217</v>
      </c>
      <c r="E4">
        <v>50</v>
      </c>
      <c r="F4">
        <v>318</v>
      </c>
      <c r="G4">
        <f>SUM(B4:F4)</f>
        <v>1369</v>
      </c>
      <c r="I4" s="4">
        <v>1983</v>
      </c>
      <c r="J4">
        <v>84</v>
      </c>
      <c r="K4">
        <v>135</v>
      </c>
      <c r="L4">
        <v>71</v>
      </c>
      <c r="M4">
        <v>16</v>
      </c>
      <c r="N4">
        <v>48</v>
      </c>
      <c r="O4">
        <f>SUM(J4:N4)</f>
        <v>354</v>
      </c>
      <c r="Q4" s="4">
        <v>1983</v>
      </c>
      <c r="R4">
        <v>16</v>
      </c>
      <c r="S4">
        <v>14</v>
      </c>
      <c r="T4">
        <v>10</v>
      </c>
      <c r="U4">
        <v>2</v>
      </c>
      <c r="V4">
        <v>12</v>
      </c>
      <c r="W4">
        <f>SUM(R4:V4)</f>
        <v>54</v>
      </c>
      <c r="Y4" s="4">
        <v>1983</v>
      </c>
      <c r="Z4">
        <v>6</v>
      </c>
      <c r="AA4">
        <v>2</v>
      </c>
      <c r="AB4">
        <v>2</v>
      </c>
      <c r="AE4">
        <f>SUM(Z4:AD4)</f>
        <v>10</v>
      </c>
      <c r="AG4" s="4">
        <v>1983</v>
      </c>
      <c r="AH4">
        <v>31</v>
      </c>
      <c r="AI4">
        <v>37</v>
      </c>
      <c r="AJ4">
        <v>8</v>
      </c>
      <c r="AK4">
        <v>33</v>
      </c>
      <c r="AL4">
        <v>21</v>
      </c>
      <c r="AM4">
        <f>SUM(AH4:AL4)</f>
        <v>130</v>
      </c>
      <c r="AO4" s="4">
        <v>1983</v>
      </c>
    </row>
    <row r="5" spans="1:46" ht="12.75">
      <c r="A5" s="4">
        <v>1984</v>
      </c>
      <c r="B5" s="32"/>
      <c r="C5" s="32"/>
      <c r="D5" s="32"/>
      <c r="E5" s="32"/>
      <c r="F5" s="32"/>
      <c r="I5" s="4">
        <v>1984</v>
      </c>
      <c r="J5" s="32"/>
      <c r="K5" s="32"/>
      <c r="L5" s="32"/>
      <c r="M5" s="32"/>
      <c r="N5" s="32"/>
      <c r="Q5" s="4">
        <v>1984</v>
      </c>
      <c r="R5" s="32"/>
      <c r="S5" s="32"/>
      <c r="T5" s="32"/>
      <c r="U5" s="32"/>
      <c r="V5" s="32"/>
      <c r="Y5" s="4">
        <v>1984</v>
      </c>
      <c r="Z5" s="32"/>
      <c r="AA5" s="32"/>
      <c r="AB5" s="32"/>
      <c r="AC5" s="32"/>
      <c r="AD5" s="32"/>
      <c r="AG5" s="4">
        <v>1984</v>
      </c>
      <c r="AH5" s="32"/>
      <c r="AI5" s="32"/>
      <c r="AJ5" s="32"/>
      <c r="AK5" s="32"/>
      <c r="AL5" s="32"/>
      <c r="AO5" s="4">
        <v>1984</v>
      </c>
      <c r="AP5" s="2"/>
      <c r="AQ5" s="2"/>
      <c r="AR5" s="2"/>
      <c r="AS5" s="2"/>
      <c r="AT5" s="2"/>
    </row>
    <row r="6" spans="1:41" ht="12.75">
      <c r="A6" s="4">
        <v>1985</v>
      </c>
      <c r="B6">
        <v>327</v>
      </c>
      <c r="C6">
        <v>377</v>
      </c>
      <c r="D6">
        <v>69</v>
      </c>
      <c r="E6">
        <v>57</v>
      </c>
      <c r="F6">
        <v>175</v>
      </c>
      <c r="G6">
        <f aca="true" t="shared" si="0" ref="G6:G20">SUM(B6:F6)</f>
        <v>1005</v>
      </c>
      <c r="I6" s="4">
        <v>1985</v>
      </c>
      <c r="J6">
        <v>59</v>
      </c>
      <c r="K6">
        <v>71</v>
      </c>
      <c r="L6">
        <v>21</v>
      </c>
      <c r="M6">
        <v>5</v>
      </c>
      <c r="N6">
        <v>19</v>
      </c>
      <c r="O6">
        <f aca="true" t="shared" si="1" ref="O6:O20">SUM(J6:N6)</f>
        <v>175</v>
      </c>
      <c r="Q6" s="4">
        <v>1985</v>
      </c>
      <c r="R6">
        <v>17</v>
      </c>
      <c r="S6">
        <v>9</v>
      </c>
      <c r="T6">
        <v>6</v>
      </c>
      <c r="V6">
        <v>6</v>
      </c>
      <c r="W6">
        <f aca="true" t="shared" si="2" ref="W6:W20">SUM(R6:V6)</f>
        <v>38</v>
      </c>
      <c r="Y6" s="4">
        <v>1985</v>
      </c>
      <c r="Z6">
        <v>8</v>
      </c>
      <c r="AA6">
        <v>3</v>
      </c>
      <c r="AB6">
        <v>1</v>
      </c>
      <c r="AD6">
        <v>1</v>
      </c>
      <c r="AE6">
        <f aca="true" t="shared" si="3" ref="AE6:AE20">SUM(Z6:AD6)</f>
        <v>13</v>
      </c>
      <c r="AG6" s="4">
        <v>1985</v>
      </c>
      <c r="AH6">
        <v>40</v>
      </c>
      <c r="AI6">
        <v>38</v>
      </c>
      <c r="AJ6">
        <v>2</v>
      </c>
      <c r="AK6">
        <v>19</v>
      </c>
      <c r="AL6">
        <v>14</v>
      </c>
      <c r="AM6">
        <f aca="true" t="shared" si="4" ref="AM6:AM20">SUM(AH6:AL6)</f>
        <v>113</v>
      </c>
      <c r="AO6" s="4">
        <v>1985</v>
      </c>
    </row>
    <row r="7" spans="1:41" ht="12.75">
      <c r="A7" s="4">
        <v>1986</v>
      </c>
      <c r="B7">
        <v>336</v>
      </c>
      <c r="C7">
        <v>341</v>
      </c>
      <c r="D7">
        <v>46</v>
      </c>
      <c r="E7">
        <v>74</v>
      </c>
      <c r="F7">
        <v>178</v>
      </c>
      <c r="G7">
        <f t="shared" si="0"/>
        <v>975</v>
      </c>
      <c r="I7" s="4">
        <v>1986</v>
      </c>
      <c r="J7">
        <v>77</v>
      </c>
      <c r="K7">
        <v>126</v>
      </c>
      <c r="L7">
        <v>9</v>
      </c>
      <c r="M7">
        <v>18</v>
      </c>
      <c r="N7">
        <v>21</v>
      </c>
      <c r="O7">
        <f t="shared" si="1"/>
        <v>251</v>
      </c>
      <c r="Q7" s="4">
        <v>1986</v>
      </c>
      <c r="R7">
        <v>14</v>
      </c>
      <c r="S7">
        <v>13</v>
      </c>
      <c r="T7">
        <v>2</v>
      </c>
      <c r="U7">
        <v>1</v>
      </c>
      <c r="V7">
        <v>7</v>
      </c>
      <c r="W7">
        <f t="shared" si="2"/>
        <v>37</v>
      </c>
      <c r="Y7" s="4">
        <v>1986</v>
      </c>
      <c r="Z7">
        <v>4</v>
      </c>
      <c r="AA7">
        <v>2</v>
      </c>
      <c r="AE7">
        <f t="shared" si="3"/>
        <v>6</v>
      </c>
      <c r="AG7" s="4">
        <v>1986</v>
      </c>
      <c r="AH7">
        <v>30</v>
      </c>
      <c r="AI7">
        <v>22</v>
      </c>
      <c r="AK7">
        <v>51</v>
      </c>
      <c r="AL7">
        <v>8</v>
      </c>
      <c r="AM7">
        <f t="shared" si="4"/>
        <v>111</v>
      </c>
      <c r="AO7" s="4">
        <v>1986</v>
      </c>
    </row>
    <row r="8" spans="1:41" ht="12.75">
      <c r="A8" s="4">
        <v>1987</v>
      </c>
      <c r="B8">
        <v>323</v>
      </c>
      <c r="C8">
        <v>431</v>
      </c>
      <c r="D8">
        <v>46</v>
      </c>
      <c r="E8">
        <v>147</v>
      </c>
      <c r="F8">
        <v>207</v>
      </c>
      <c r="G8">
        <f t="shared" si="0"/>
        <v>1154</v>
      </c>
      <c r="I8" s="4">
        <v>1987</v>
      </c>
      <c r="J8">
        <v>74</v>
      </c>
      <c r="K8">
        <v>105</v>
      </c>
      <c r="L8">
        <v>8</v>
      </c>
      <c r="M8">
        <v>68</v>
      </c>
      <c r="N8">
        <v>42</v>
      </c>
      <c r="O8">
        <f t="shared" si="1"/>
        <v>297</v>
      </c>
      <c r="Q8" s="4">
        <v>1987</v>
      </c>
      <c r="R8">
        <v>24</v>
      </c>
      <c r="S8">
        <v>18</v>
      </c>
      <c r="U8">
        <v>3</v>
      </c>
      <c r="V8">
        <v>10</v>
      </c>
      <c r="W8">
        <f t="shared" si="2"/>
        <v>55</v>
      </c>
      <c r="Y8" s="4">
        <v>1987</v>
      </c>
      <c r="Z8">
        <v>9</v>
      </c>
      <c r="AA8">
        <v>5</v>
      </c>
      <c r="AB8">
        <v>1</v>
      </c>
      <c r="AC8">
        <v>2</v>
      </c>
      <c r="AD8">
        <v>3</v>
      </c>
      <c r="AE8">
        <f t="shared" si="3"/>
        <v>20</v>
      </c>
      <c r="AG8" s="4">
        <v>1987</v>
      </c>
      <c r="AH8">
        <v>56</v>
      </c>
      <c r="AI8">
        <v>32</v>
      </c>
      <c r="AK8">
        <v>89</v>
      </c>
      <c r="AL8">
        <v>16</v>
      </c>
      <c r="AM8">
        <f t="shared" si="4"/>
        <v>193</v>
      </c>
      <c r="AO8" s="4">
        <v>1987</v>
      </c>
    </row>
    <row r="9" spans="1:41" ht="12.75">
      <c r="A9" s="4">
        <v>1988</v>
      </c>
      <c r="B9">
        <v>409</v>
      </c>
      <c r="C9">
        <v>516</v>
      </c>
      <c r="D9">
        <v>73</v>
      </c>
      <c r="E9">
        <v>182</v>
      </c>
      <c r="F9">
        <v>278</v>
      </c>
      <c r="G9">
        <f t="shared" si="0"/>
        <v>1458</v>
      </c>
      <c r="I9" s="4">
        <v>1988</v>
      </c>
      <c r="J9">
        <v>117</v>
      </c>
      <c r="K9">
        <v>155</v>
      </c>
      <c r="L9">
        <v>17</v>
      </c>
      <c r="M9">
        <v>104</v>
      </c>
      <c r="N9">
        <v>32</v>
      </c>
      <c r="O9">
        <f t="shared" si="1"/>
        <v>425</v>
      </c>
      <c r="Q9" s="4">
        <v>1988</v>
      </c>
      <c r="R9">
        <v>25</v>
      </c>
      <c r="S9">
        <v>17</v>
      </c>
      <c r="T9">
        <v>1</v>
      </c>
      <c r="U9">
        <v>7</v>
      </c>
      <c r="V9">
        <v>10</v>
      </c>
      <c r="W9">
        <f t="shared" si="2"/>
        <v>60</v>
      </c>
      <c r="Y9" s="4">
        <v>1988</v>
      </c>
      <c r="Z9">
        <v>12</v>
      </c>
      <c r="AA9">
        <v>7</v>
      </c>
      <c r="AB9">
        <v>1</v>
      </c>
      <c r="AC9">
        <v>3</v>
      </c>
      <c r="AD9">
        <v>2</v>
      </c>
      <c r="AE9">
        <f t="shared" si="3"/>
        <v>25</v>
      </c>
      <c r="AG9" s="4">
        <v>1988</v>
      </c>
      <c r="AH9">
        <v>55</v>
      </c>
      <c r="AI9">
        <v>41</v>
      </c>
      <c r="AJ9">
        <v>2</v>
      </c>
      <c r="AK9">
        <v>189</v>
      </c>
      <c r="AL9">
        <v>18</v>
      </c>
      <c r="AM9">
        <f t="shared" si="4"/>
        <v>305</v>
      </c>
      <c r="AO9" s="4">
        <v>1988</v>
      </c>
    </row>
    <row r="10" spans="1:41" ht="12.75">
      <c r="A10" s="4">
        <v>1989</v>
      </c>
      <c r="B10">
        <v>506</v>
      </c>
      <c r="C10">
        <v>539</v>
      </c>
      <c r="D10">
        <v>108</v>
      </c>
      <c r="E10">
        <v>309</v>
      </c>
      <c r="F10">
        <v>244</v>
      </c>
      <c r="G10">
        <f t="shared" si="0"/>
        <v>1706</v>
      </c>
      <c r="I10" s="4">
        <v>1989</v>
      </c>
      <c r="J10">
        <v>105</v>
      </c>
      <c r="K10">
        <v>169</v>
      </c>
      <c r="L10">
        <v>25</v>
      </c>
      <c r="M10">
        <v>214</v>
      </c>
      <c r="N10">
        <v>46</v>
      </c>
      <c r="O10">
        <f t="shared" si="1"/>
        <v>559</v>
      </c>
      <c r="Q10" s="4">
        <v>1989</v>
      </c>
      <c r="R10">
        <v>22</v>
      </c>
      <c r="S10">
        <v>26</v>
      </c>
      <c r="T10">
        <v>4</v>
      </c>
      <c r="U10">
        <v>18</v>
      </c>
      <c r="V10">
        <v>15</v>
      </c>
      <c r="W10">
        <f t="shared" si="2"/>
        <v>85</v>
      </c>
      <c r="Y10" s="4">
        <v>1989</v>
      </c>
      <c r="Z10">
        <v>10</v>
      </c>
      <c r="AA10">
        <v>6</v>
      </c>
      <c r="AC10">
        <v>6</v>
      </c>
      <c r="AD10">
        <v>2</v>
      </c>
      <c r="AE10">
        <f t="shared" si="3"/>
        <v>24</v>
      </c>
      <c r="AG10" s="4">
        <v>1989</v>
      </c>
      <c r="AH10">
        <v>64</v>
      </c>
      <c r="AI10">
        <v>29</v>
      </c>
      <c r="AJ10">
        <v>2</v>
      </c>
      <c r="AK10">
        <v>374</v>
      </c>
      <c r="AL10">
        <v>17</v>
      </c>
      <c r="AM10">
        <f t="shared" si="4"/>
        <v>486</v>
      </c>
      <c r="AO10" s="4">
        <v>1989</v>
      </c>
    </row>
    <row r="11" spans="1:41" ht="12.75">
      <c r="A11" s="4">
        <v>1990</v>
      </c>
      <c r="B11">
        <v>621</v>
      </c>
      <c r="C11">
        <v>500</v>
      </c>
      <c r="D11">
        <v>110</v>
      </c>
      <c r="E11">
        <v>411</v>
      </c>
      <c r="F11">
        <v>252</v>
      </c>
      <c r="G11">
        <f t="shared" si="0"/>
        <v>1894</v>
      </c>
      <c r="I11" s="4">
        <v>1990</v>
      </c>
      <c r="J11">
        <v>143</v>
      </c>
      <c r="K11">
        <v>148</v>
      </c>
      <c r="L11">
        <v>26</v>
      </c>
      <c r="M11">
        <v>283</v>
      </c>
      <c r="N11">
        <v>39</v>
      </c>
      <c r="O11">
        <f t="shared" si="1"/>
        <v>639</v>
      </c>
      <c r="Q11" s="4">
        <v>1990</v>
      </c>
      <c r="R11">
        <v>35</v>
      </c>
      <c r="S11">
        <v>17</v>
      </c>
      <c r="T11">
        <v>2</v>
      </c>
      <c r="U11">
        <v>22</v>
      </c>
      <c r="V11">
        <v>12</v>
      </c>
      <c r="W11">
        <f t="shared" si="2"/>
        <v>88</v>
      </c>
      <c r="Y11" s="4">
        <v>1990</v>
      </c>
      <c r="Z11">
        <v>9</v>
      </c>
      <c r="AA11">
        <v>9</v>
      </c>
      <c r="AC11">
        <v>5</v>
      </c>
      <c r="AD11">
        <v>3</v>
      </c>
      <c r="AE11">
        <f t="shared" si="3"/>
        <v>26</v>
      </c>
      <c r="AG11" s="4">
        <v>1990</v>
      </c>
      <c r="AH11">
        <v>80</v>
      </c>
      <c r="AI11">
        <v>45</v>
      </c>
      <c r="AJ11">
        <v>4</v>
      </c>
      <c r="AK11">
        <v>574</v>
      </c>
      <c r="AL11">
        <v>21</v>
      </c>
      <c r="AM11">
        <f t="shared" si="4"/>
        <v>724</v>
      </c>
      <c r="AO11" s="4">
        <v>1990</v>
      </c>
    </row>
    <row r="12" spans="1:41" ht="12.75">
      <c r="A12" s="4">
        <v>1991</v>
      </c>
      <c r="B12">
        <v>623</v>
      </c>
      <c r="C12">
        <v>575</v>
      </c>
      <c r="D12">
        <v>106</v>
      </c>
      <c r="E12">
        <v>396</v>
      </c>
      <c r="F12">
        <v>219</v>
      </c>
      <c r="G12">
        <f t="shared" si="0"/>
        <v>1919</v>
      </c>
      <c r="I12" s="4">
        <v>1991</v>
      </c>
      <c r="J12">
        <v>158</v>
      </c>
      <c r="K12">
        <v>183</v>
      </c>
      <c r="L12">
        <v>40</v>
      </c>
      <c r="M12">
        <v>442</v>
      </c>
      <c r="N12">
        <v>37</v>
      </c>
      <c r="O12">
        <f t="shared" si="1"/>
        <v>860</v>
      </c>
      <c r="Q12" s="4">
        <v>1991</v>
      </c>
      <c r="R12">
        <v>33</v>
      </c>
      <c r="S12">
        <v>34</v>
      </c>
      <c r="T12">
        <v>2</v>
      </c>
      <c r="U12">
        <v>24</v>
      </c>
      <c r="V12">
        <v>13</v>
      </c>
      <c r="W12">
        <f t="shared" si="2"/>
        <v>106</v>
      </c>
      <c r="Y12" s="4">
        <v>1991</v>
      </c>
      <c r="Z12">
        <v>26</v>
      </c>
      <c r="AA12">
        <v>16</v>
      </c>
      <c r="AB12">
        <v>3</v>
      </c>
      <c r="AC12">
        <v>8</v>
      </c>
      <c r="AD12">
        <v>6</v>
      </c>
      <c r="AE12">
        <f t="shared" si="3"/>
        <v>59</v>
      </c>
      <c r="AG12" s="4">
        <v>1991</v>
      </c>
      <c r="AH12">
        <v>113</v>
      </c>
      <c r="AI12">
        <v>66</v>
      </c>
      <c r="AJ12">
        <v>3</v>
      </c>
      <c r="AK12">
        <v>559</v>
      </c>
      <c r="AL12">
        <v>9</v>
      </c>
      <c r="AM12">
        <f t="shared" si="4"/>
        <v>750</v>
      </c>
      <c r="AO12" s="4">
        <v>1991</v>
      </c>
    </row>
    <row r="13" spans="1:41" ht="12.75">
      <c r="A13" s="4">
        <v>1992</v>
      </c>
      <c r="B13">
        <v>760</v>
      </c>
      <c r="C13">
        <v>629</v>
      </c>
      <c r="D13">
        <v>146</v>
      </c>
      <c r="E13">
        <v>540</v>
      </c>
      <c r="F13">
        <v>212</v>
      </c>
      <c r="G13">
        <f t="shared" si="0"/>
        <v>2287</v>
      </c>
      <c r="I13" s="4">
        <v>1992</v>
      </c>
      <c r="J13">
        <v>177</v>
      </c>
      <c r="K13">
        <v>226</v>
      </c>
      <c r="L13">
        <v>50</v>
      </c>
      <c r="M13">
        <v>497</v>
      </c>
      <c r="N13">
        <v>41</v>
      </c>
      <c r="O13">
        <f t="shared" si="1"/>
        <v>991</v>
      </c>
      <c r="Q13" s="4">
        <v>1992</v>
      </c>
      <c r="R13">
        <v>56</v>
      </c>
      <c r="S13">
        <v>41</v>
      </c>
      <c r="T13">
        <v>2</v>
      </c>
      <c r="U13">
        <v>32</v>
      </c>
      <c r="V13">
        <v>9</v>
      </c>
      <c r="W13">
        <f t="shared" si="2"/>
        <v>140</v>
      </c>
      <c r="Y13" s="4">
        <v>1992</v>
      </c>
      <c r="Z13">
        <v>36</v>
      </c>
      <c r="AA13">
        <v>16</v>
      </c>
      <c r="AB13">
        <v>2</v>
      </c>
      <c r="AC13">
        <v>18</v>
      </c>
      <c r="AD13">
        <v>3</v>
      </c>
      <c r="AE13">
        <f t="shared" si="3"/>
        <v>75</v>
      </c>
      <c r="AG13" s="4">
        <v>1992</v>
      </c>
      <c r="AH13">
        <v>132</v>
      </c>
      <c r="AI13">
        <v>69</v>
      </c>
      <c r="AJ13">
        <v>8</v>
      </c>
      <c r="AK13">
        <v>688</v>
      </c>
      <c r="AL13">
        <v>20</v>
      </c>
      <c r="AM13">
        <f t="shared" si="4"/>
        <v>917</v>
      </c>
      <c r="AO13" s="4">
        <v>1992</v>
      </c>
    </row>
    <row r="14" spans="1:41" ht="12.75">
      <c r="A14" s="4">
        <v>1993</v>
      </c>
      <c r="B14">
        <v>823</v>
      </c>
      <c r="C14">
        <v>542</v>
      </c>
      <c r="D14">
        <v>163</v>
      </c>
      <c r="E14">
        <v>467</v>
      </c>
      <c r="F14">
        <v>245</v>
      </c>
      <c r="G14">
        <f t="shared" si="0"/>
        <v>2240</v>
      </c>
      <c r="I14" s="4">
        <v>1993</v>
      </c>
      <c r="J14">
        <v>201</v>
      </c>
      <c r="K14">
        <v>196</v>
      </c>
      <c r="L14">
        <v>59</v>
      </c>
      <c r="M14">
        <v>444</v>
      </c>
      <c r="N14">
        <v>38</v>
      </c>
      <c r="O14">
        <f t="shared" si="1"/>
        <v>938</v>
      </c>
      <c r="Q14" s="4">
        <v>1993</v>
      </c>
      <c r="R14">
        <v>45</v>
      </c>
      <c r="S14">
        <v>18</v>
      </c>
      <c r="T14">
        <v>6</v>
      </c>
      <c r="U14">
        <v>23</v>
      </c>
      <c r="V14">
        <v>11</v>
      </c>
      <c r="W14">
        <f t="shared" si="2"/>
        <v>103</v>
      </c>
      <c r="Y14" s="4">
        <v>1993</v>
      </c>
      <c r="Z14">
        <v>43</v>
      </c>
      <c r="AA14">
        <v>25</v>
      </c>
      <c r="AB14">
        <v>1</v>
      </c>
      <c r="AC14">
        <v>19</v>
      </c>
      <c r="AD14">
        <v>5</v>
      </c>
      <c r="AE14">
        <f t="shared" si="3"/>
        <v>93</v>
      </c>
      <c r="AG14" s="4">
        <v>1993</v>
      </c>
      <c r="AH14">
        <v>157</v>
      </c>
      <c r="AI14">
        <v>57</v>
      </c>
      <c r="AJ14">
        <v>12</v>
      </c>
      <c r="AK14">
        <v>646</v>
      </c>
      <c r="AL14">
        <v>26</v>
      </c>
      <c r="AM14">
        <f t="shared" si="4"/>
        <v>898</v>
      </c>
      <c r="AO14" s="4">
        <v>1993</v>
      </c>
    </row>
    <row r="15" spans="1:41" ht="12.75">
      <c r="A15" s="4">
        <v>1994</v>
      </c>
      <c r="B15">
        <v>788</v>
      </c>
      <c r="C15">
        <v>570</v>
      </c>
      <c r="D15">
        <v>164</v>
      </c>
      <c r="E15">
        <v>465</v>
      </c>
      <c r="F15">
        <v>250</v>
      </c>
      <c r="G15">
        <f t="shared" si="0"/>
        <v>2237</v>
      </c>
      <c r="I15" s="4">
        <v>1994</v>
      </c>
      <c r="J15">
        <v>238</v>
      </c>
      <c r="K15">
        <v>205</v>
      </c>
      <c r="L15">
        <v>59</v>
      </c>
      <c r="M15">
        <v>522</v>
      </c>
      <c r="N15">
        <v>55</v>
      </c>
      <c r="O15">
        <f t="shared" si="1"/>
        <v>1079</v>
      </c>
      <c r="Q15" s="4">
        <v>1994</v>
      </c>
      <c r="R15">
        <v>29</v>
      </c>
      <c r="S15">
        <v>27</v>
      </c>
      <c r="T15">
        <v>4</v>
      </c>
      <c r="U15">
        <v>32</v>
      </c>
      <c r="V15">
        <v>9</v>
      </c>
      <c r="W15">
        <f t="shared" si="2"/>
        <v>101</v>
      </c>
      <c r="Y15" s="4">
        <v>1994</v>
      </c>
      <c r="Z15">
        <v>46</v>
      </c>
      <c r="AA15">
        <v>26</v>
      </c>
      <c r="AB15">
        <v>6</v>
      </c>
      <c r="AC15">
        <v>15</v>
      </c>
      <c r="AD15">
        <v>6</v>
      </c>
      <c r="AE15">
        <f t="shared" si="3"/>
        <v>99</v>
      </c>
      <c r="AG15" s="4">
        <v>1994</v>
      </c>
      <c r="AH15">
        <v>159</v>
      </c>
      <c r="AI15">
        <v>60</v>
      </c>
      <c r="AJ15">
        <v>10</v>
      </c>
      <c r="AK15">
        <v>649</v>
      </c>
      <c r="AL15">
        <v>28</v>
      </c>
      <c r="AM15">
        <f t="shared" si="4"/>
        <v>906</v>
      </c>
      <c r="AO15" s="4">
        <v>1994</v>
      </c>
    </row>
    <row r="16" spans="1:41" ht="12.75">
      <c r="A16" s="4">
        <v>1995</v>
      </c>
      <c r="B16">
        <v>805</v>
      </c>
      <c r="C16">
        <v>560</v>
      </c>
      <c r="D16">
        <v>188</v>
      </c>
      <c r="E16">
        <v>561</v>
      </c>
      <c r="F16">
        <v>286</v>
      </c>
      <c r="G16">
        <f t="shared" si="0"/>
        <v>2400</v>
      </c>
      <c r="I16" s="4">
        <v>1995</v>
      </c>
      <c r="J16">
        <v>230</v>
      </c>
      <c r="K16">
        <v>171</v>
      </c>
      <c r="L16">
        <v>48</v>
      </c>
      <c r="M16">
        <v>691</v>
      </c>
      <c r="N16">
        <v>66</v>
      </c>
      <c r="O16">
        <f t="shared" si="1"/>
        <v>1206</v>
      </c>
      <c r="Q16" s="4">
        <v>1995</v>
      </c>
      <c r="R16">
        <v>49</v>
      </c>
      <c r="S16">
        <v>24</v>
      </c>
      <c r="T16">
        <v>5</v>
      </c>
      <c r="U16">
        <v>27</v>
      </c>
      <c r="V16">
        <v>16</v>
      </c>
      <c r="W16">
        <f t="shared" si="2"/>
        <v>121</v>
      </c>
      <c r="Y16" s="4">
        <v>1995</v>
      </c>
      <c r="Z16">
        <v>56</v>
      </c>
      <c r="AA16">
        <v>28</v>
      </c>
      <c r="AB16">
        <v>3</v>
      </c>
      <c r="AC16">
        <v>14</v>
      </c>
      <c r="AD16">
        <v>7</v>
      </c>
      <c r="AE16">
        <f t="shared" si="3"/>
        <v>108</v>
      </c>
      <c r="AG16" s="4">
        <v>1995</v>
      </c>
      <c r="AH16">
        <v>168</v>
      </c>
      <c r="AI16">
        <v>54</v>
      </c>
      <c r="AJ16">
        <v>8</v>
      </c>
      <c r="AK16">
        <v>641</v>
      </c>
      <c r="AL16">
        <v>23</v>
      </c>
      <c r="AM16">
        <f t="shared" si="4"/>
        <v>894</v>
      </c>
      <c r="AO16" s="4">
        <v>1995</v>
      </c>
    </row>
    <row r="17" spans="1:41" ht="12.75">
      <c r="A17" s="4">
        <v>1996</v>
      </c>
      <c r="B17">
        <v>815</v>
      </c>
      <c r="C17">
        <v>524</v>
      </c>
      <c r="D17">
        <v>231</v>
      </c>
      <c r="E17">
        <v>608</v>
      </c>
      <c r="F17">
        <v>430</v>
      </c>
      <c r="G17">
        <f t="shared" si="0"/>
        <v>2608</v>
      </c>
      <c r="I17" s="4">
        <v>1996</v>
      </c>
      <c r="J17">
        <v>227</v>
      </c>
      <c r="K17">
        <v>208</v>
      </c>
      <c r="L17">
        <v>60</v>
      </c>
      <c r="M17">
        <v>613</v>
      </c>
      <c r="N17">
        <v>95</v>
      </c>
      <c r="O17">
        <f t="shared" si="1"/>
        <v>1203</v>
      </c>
      <c r="Q17" s="4">
        <v>1996</v>
      </c>
      <c r="R17">
        <v>57</v>
      </c>
      <c r="S17">
        <v>26</v>
      </c>
      <c r="T17">
        <v>7</v>
      </c>
      <c r="U17">
        <v>33</v>
      </c>
      <c r="V17">
        <v>18</v>
      </c>
      <c r="W17">
        <f t="shared" si="2"/>
        <v>141</v>
      </c>
      <c r="Y17" s="4">
        <v>1996</v>
      </c>
      <c r="Z17">
        <v>45</v>
      </c>
      <c r="AA17">
        <v>25</v>
      </c>
      <c r="AB17">
        <v>2</v>
      </c>
      <c r="AC17">
        <v>18</v>
      </c>
      <c r="AD17">
        <v>16</v>
      </c>
      <c r="AE17">
        <f t="shared" si="3"/>
        <v>106</v>
      </c>
      <c r="AG17" s="4">
        <v>1996</v>
      </c>
      <c r="AH17">
        <v>180</v>
      </c>
      <c r="AI17">
        <v>70</v>
      </c>
      <c r="AJ17">
        <v>9</v>
      </c>
      <c r="AK17">
        <v>611</v>
      </c>
      <c r="AL17">
        <v>36</v>
      </c>
      <c r="AM17">
        <f t="shared" si="4"/>
        <v>906</v>
      </c>
      <c r="AO17" s="4">
        <v>1996</v>
      </c>
    </row>
    <row r="18" spans="1:41" ht="12.75">
      <c r="A18" s="4">
        <v>1997</v>
      </c>
      <c r="B18">
        <v>779</v>
      </c>
      <c r="C18">
        <v>611</v>
      </c>
      <c r="D18">
        <v>218</v>
      </c>
      <c r="E18">
        <v>736</v>
      </c>
      <c r="F18">
        <v>560</v>
      </c>
      <c r="G18">
        <f t="shared" si="0"/>
        <v>2904</v>
      </c>
      <c r="I18" s="4">
        <v>1997</v>
      </c>
      <c r="J18">
        <v>222</v>
      </c>
      <c r="K18">
        <v>214</v>
      </c>
      <c r="L18">
        <v>45</v>
      </c>
      <c r="M18">
        <v>509</v>
      </c>
      <c r="N18">
        <v>128</v>
      </c>
      <c r="O18">
        <f t="shared" si="1"/>
        <v>1118</v>
      </c>
      <c r="Q18" s="4">
        <v>1997</v>
      </c>
      <c r="R18">
        <v>53</v>
      </c>
      <c r="S18">
        <v>36</v>
      </c>
      <c r="T18">
        <v>8</v>
      </c>
      <c r="U18">
        <v>31</v>
      </c>
      <c r="V18">
        <v>24</v>
      </c>
      <c r="W18">
        <f t="shared" si="2"/>
        <v>152</v>
      </c>
      <c r="Y18" s="4">
        <v>1997</v>
      </c>
      <c r="Z18">
        <v>41</v>
      </c>
      <c r="AA18">
        <v>12</v>
      </c>
      <c r="AB18">
        <v>7</v>
      </c>
      <c r="AC18">
        <v>21</v>
      </c>
      <c r="AD18">
        <v>15</v>
      </c>
      <c r="AE18">
        <f t="shared" si="3"/>
        <v>96</v>
      </c>
      <c r="AG18" s="4">
        <v>1997</v>
      </c>
      <c r="AH18">
        <v>182</v>
      </c>
      <c r="AI18">
        <v>80</v>
      </c>
      <c r="AJ18">
        <v>9</v>
      </c>
      <c r="AK18">
        <v>520</v>
      </c>
      <c r="AL18">
        <v>60</v>
      </c>
      <c r="AM18">
        <f t="shared" si="4"/>
        <v>851</v>
      </c>
      <c r="AO18" s="4">
        <v>1997</v>
      </c>
    </row>
    <row r="19" spans="1:41" ht="12.75">
      <c r="A19" s="4">
        <v>1998</v>
      </c>
      <c r="B19">
        <v>792</v>
      </c>
      <c r="C19">
        <v>620</v>
      </c>
      <c r="D19">
        <v>216</v>
      </c>
      <c r="E19">
        <v>794</v>
      </c>
      <c r="F19">
        <v>645</v>
      </c>
      <c r="G19">
        <f t="shared" si="0"/>
        <v>3067</v>
      </c>
      <c r="I19" s="4">
        <v>1998</v>
      </c>
      <c r="J19">
        <v>245</v>
      </c>
      <c r="K19">
        <v>212</v>
      </c>
      <c r="L19">
        <v>58</v>
      </c>
      <c r="M19">
        <v>652</v>
      </c>
      <c r="N19">
        <v>138</v>
      </c>
      <c r="O19">
        <f t="shared" si="1"/>
        <v>1305</v>
      </c>
      <c r="Q19" s="4">
        <v>1998</v>
      </c>
      <c r="R19">
        <v>39</v>
      </c>
      <c r="S19">
        <v>34</v>
      </c>
      <c r="T19">
        <v>11</v>
      </c>
      <c r="U19">
        <v>39</v>
      </c>
      <c r="V19">
        <v>27</v>
      </c>
      <c r="W19">
        <f t="shared" si="2"/>
        <v>150</v>
      </c>
      <c r="Y19" s="4">
        <v>1998</v>
      </c>
      <c r="Z19">
        <v>34</v>
      </c>
      <c r="AA19">
        <v>28</v>
      </c>
      <c r="AB19">
        <v>5</v>
      </c>
      <c r="AC19">
        <v>23</v>
      </c>
      <c r="AD19">
        <v>24</v>
      </c>
      <c r="AE19">
        <f t="shared" si="3"/>
        <v>114</v>
      </c>
      <c r="AG19" s="4">
        <v>1998</v>
      </c>
      <c r="AH19">
        <v>181</v>
      </c>
      <c r="AI19">
        <v>82</v>
      </c>
      <c r="AJ19">
        <v>10</v>
      </c>
      <c r="AK19">
        <v>434</v>
      </c>
      <c r="AL19">
        <v>76</v>
      </c>
      <c r="AM19">
        <f t="shared" si="4"/>
        <v>783</v>
      </c>
      <c r="AO19" s="4">
        <v>1998</v>
      </c>
    </row>
    <row r="20" spans="1:41" ht="12.75">
      <c r="A20" s="4">
        <v>1999</v>
      </c>
      <c r="B20">
        <v>681</v>
      </c>
      <c r="C20">
        <v>612</v>
      </c>
      <c r="D20">
        <v>281</v>
      </c>
      <c r="E20">
        <v>783</v>
      </c>
      <c r="F20">
        <v>629</v>
      </c>
      <c r="G20">
        <f t="shared" si="0"/>
        <v>2986</v>
      </c>
      <c r="I20" s="4">
        <v>1999</v>
      </c>
      <c r="J20">
        <v>232</v>
      </c>
      <c r="K20">
        <v>175</v>
      </c>
      <c r="L20">
        <v>63</v>
      </c>
      <c r="M20">
        <v>518</v>
      </c>
      <c r="N20">
        <v>131</v>
      </c>
      <c r="O20">
        <f t="shared" si="1"/>
        <v>1119</v>
      </c>
      <c r="Q20" s="4">
        <v>1999</v>
      </c>
      <c r="R20">
        <v>65</v>
      </c>
      <c r="S20">
        <v>41</v>
      </c>
      <c r="T20">
        <v>14</v>
      </c>
      <c r="U20">
        <v>38</v>
      </c>
      <c r="V20">
        <v>31</v>
      </c>
      <c r="W20">
        <f t="shared" si="2"/>
        <v>189</v>
      </c>
      <c r="Y20" s="4">
        <v>1999</v>
      </c>
      <c r="Z20">
        <v>30</v>
      </c>
      <c r="AA20">
        <v>32</v>
      </c>
      <c r="AB20">
        <v>4</v>
      </c>
      <c r="AC20">
        <v>24</v>
      </c>
      <c r="AD20">
        <v>11</v>
      </c>
      <c r="AE20">
        <f t="shared" si="3"/>
        <v>101</v>
      </c>
      <c r="AG20" s="4">
        <v>1999</v>
      </c>
      <c r="AH20">
        <v>177</v>
      </c>
      <c r="AI20">
        <v>91</v>
      </c>
      <c r="AJ20">
        <v>16</v>
      </c>
      <c r="AK20">
        <v>388</v>
      </c>
      <c r="AL20">
        <v>61</v>
      </c>
      <c r="AM20">
        <f t="shared" si="4"/>
        <v>733</v>
      </c>
      <c r="AO20" s="4">
        <v>1999</v>
      </c>
    </row>
    <row r="21" spans="1:47" ht="12.75">
      <c r="A21" s="4" t="s">
        <v>87</v>
      </c>
      <c r="B21" s="2">
        <f>SUM(B4:B20)</f>
        <v>9656</v>
      </c>
      <c r="C21" s="2">
        <f>SUM(C4:C20)</f>
        <v>8463</v>
      </c>
      <c r="D21" s="2">
        <f>SUM(D4:D20)</f>
        <v>2382</v>
      </c>
      <c r="E21" s="2">
        <f>SUM(E4:E20)</f>
        <v>6580</v>
      </c>
      <c r="F21" s="2">
        <f>SUM(F4:F20)</f>
        <v>5128</v>
      </c>
      <c r="G21">
        <f>SUM(B21:F21)</f>
        <v>32209</v>
      </c>
      <c r="I21" s="4" t="s">
        <v>87</v>
      </c>
      <c r="J21" s="2">
        <f>SUM(J4:J20)</f>
        <v>2589</v>
      </c>
      <c r="K21" s="2">
        <f>SUM(K4:K20)</f>
        <v>2699</v>
      </c>
      <c r="L21" s="2">
        <f>SUM(L4:L20)</f>
        <v>659</v>
      </c>
      <c r="M21" s="2">
        <f>SUM(M4:M20)</f>
        <v>5596</v>
      </c>
      <c r="N21" s="2">
        <f>SUM(N4:N20)</f>
        <v>976</v>
      </c>
      <c r="O21">
        <f>SUM(J21:N21)</f>
        <v>12519</v>
      </c>
      <c r="Q21" s="4" t="s">
        <v>87</v>
      </c>
      <c r="R21" s="2">
        <f>SUM(R4:R20)</f>
        <v>579</v>
      </c>
      <c r="S21" s="2">
        <f>SUM(S4:S20)</f>
        <v>395</v>
      </c>
      <c r="T21" s="2">
        <f>SUM(T4:T20)</f>
        <v>84</v>
      </c>
      <c r="U21" s="2">
        <f>SUM(U4:U20)</f>
        <v>332</v>
      </c>
      <c r="V21" s="2">
        <f>SUM(V4:V20)</f>
        <v>230</v>
      </c>
      <c r="W21">
        <f>SUM(R21:V21)</f>
        <v>1620</v>
      </c>
      <c r="Y21" s="4" t="s">
        <v>87</v>
      </c>
      <c r="Z21" s="2">
        <f>SUM(Z4:Z20)</f>
        <v>415</v>
      </c>
      <c r="AA21" s="2">
        <f>SUM(AA4:AA20)</f>
        <v>242</v>
      </c>
      <c r="AB21" s="2">
        <f>SUM(AB4:AB20)</f>
        <v>38</v>
      </c>
      <c r="AC21" s="2">
        <f>SUM(AC4:AC20)</f>
        <v>176</v>
      </c>
      <c r="AD21" s="2">
        <f>SUM(AD4:AD20)</f>
        <v>104</v>
      </c>
      <c r="AE21">
        <f>SUM(Z21:AD21)</f>
        <v>975</v>
      </c>
      <c r="AG21" s="4" t="s">
        <v>87</v>
      </c>
      <c r="AH21" s="2">
        <f>SUM(AH4:AH20)</f>
        <v>1805</v>
      </c>
      <c r="AI21" s="2">
        <f>SUM(AI4:AI20)</f>
        <v>873</v>
      </c>
      <c r="AJ21" s="2">
        <f>SUM(AJ4:AJ20)</f>
        <v>103</v>
      </c>
      <c r="AK21" s="2">
        <f>SUM(AK4:AK20)</f>
        <v>6465</v>
      </c>
      <c r="AL21" s="2">
        <f>SUM(AL4:AL20)</f>
        <v>454</v>
      </c>
      <c r="AM21">
        <f>SUM(AH21:AL21)</f>
        <v>9700</v>
      </c>
      <c r="AO21" s="4" t="s">
        <v>87</v>
      </c>
      <c r="AP21" s="2">
        <f>SUM(AP4:AP20)</f>
        <v>0</v>
      </c>
      <c r="AQ21" s="2">
        <f>SUM(AQ4:AQ20)</f>
        <v>0</v>
      </c>
      <c r="AR21" s="2">
        <f>SUM(AR4:AR20)</f>
        <v>0</v>
      </c>
      <c r="AS21" s="2">
        <f>SUM(AS4:AS20)</f>
        <v>0</v>
      </c>
      <c r="AT21" s="2">
        <f>SUM(AT4:AT20)</f>
        <v>0</v>
      </c>
      <c r="AU21">
        <f>SUM(AP21:AT21)</f>
        <v>0</v>
      </c>
    </row>
    <row r="22" spans="9:41" ht="12.75">
      <c r="I22" s="4"/>
      <c r="Q22" s="4"/>
      <c r="Y22" s="4"/>
      <c r="AG22" s="4"/>
      <c r="AO22" s="4"/>
    </row>
    <row r="23" spans="1:41" ht="12.75">
      <c r="A23" s="4" t="s">
        <v>85</v>
      </c>
      <c r="I23" s="4" t="s">
        <v>86</v>
      </c>
      <c r="Q23" s="4" t="s">
        <v>102</v>
      </c>
      <c r="Y23" s="4" t="s">
        <v>103</v>
      </c>
      <c r="AG23" s="4" t="s">
        <v>100</v>
      </c>
      <c r="AO23" s="4" t="s">
        <v>101</v>
      </c>
    </row>
    <row r="24" spans="1:47" ht="12.75">
      <c r="A24" s="4" t="s">
        <v>95</v>
      </c>
      <c r="B24" s="12" t="s">
        <v>74</v>
      </c>
      <c r="C24" s="12" t="s">
        <v>79</v>
      </c>
      <c r="D24" s="12" t="s">
        <v>80</v>
      </c>
      <c r="E24" s="12" t="s">
        <v>75</v>
      </c>
      <c r="F24" s="12" t="s">
        <v>78</v>
      </c>
      <c r="G24" s="12" t="s">
        <v>87</v>
      </c>
      <c r="I24" s="4" t="s">
        <v>95</v>
      </c>
      <c r="J24" s="12" t="s">
        <v>74</v>
      </c>
      <c r="K24" s="12" t="s">
        <v>79</v>
      </c>
      <c r="L24" s="12" t="s">
        <v>80</v>
      </c>
      <c r="M24" s="12" t="s">
        <v>75</v>
      </c>
      <c r="N24" s="12" t="s">
        <v>78</v>
      </c>
      <c r="O24" s="12" t="s">
        <v>87</v>
      </c>
      <c r="Q24" s="4" t="s">
        <v>95</v>
      </c>
      <c r="R24" s="12" t="s">
        <v>74</v>
      </c>
      <c r="S24" s="12" t="s">
        <v>79</v>
      </c>
      <c r="T24" s="12" t="s">
        <v>80</v>
      </c>
      <c r="U24" s="12" t="s">
        <v>75</v>
      </c>
      <c r="V24" s="12" t="s">
        <v>78</v>
      </c>
      <c r="W24" s="12" t="s">
        <v>87</v>
      </c>
      <c r="Y24" s="4" t="s">
        <v>95</v>
      </c>
      <c r="Z24" s="12" t="s">
        <v>74</v>
      </c>
      <c r="AA24" s="12" t="s">
        <v>79</v>
      </c>
      <c r="AB24" s="12" t="s">
        <v>80</v>
      </c>
      <c r="AC24" s="12" t="s">
        <v>75</v>
      </c>
      <c r="AD24" s="12" t="s">
        <v>78</v>
      </c>
      <c r="AE24" s="12" t="s">
        <v>87</v>
      </c>
      <c r="AG24" s="4" t="s">
        <v>95</v>
      </c>
      <c r="AH24" s="12" t="s">
        <v>74</v>
      </c>
      <c r="AI24" s="12" t="s">
        <v>79</v>
      </c>
      <c r="AJ24" s="12" t="s">
        <v>80</v>
      </c>
      <c r="AK24" s="12" t="s">
        <v>75</v>
      </c>
      <c r="AL24" s="12" t="s">
        <v>78</v>
      </c>
      <c r="AM24" s="12" t="s">
        <v>87</v>
      </c>
      <c r="AO24" s="4" t="s">
        <v>95</v>
      </c>
      <c r="AP24" s="12" t="s">
        <v>74</v>
      </c>
      <c r="AQ24" s="12" t="s">
        <v>79</v>
      </c>
      <c r="AR24" s="12" t="s">
        <v>80</v>
      </c>
      <c r="AS24" s="12" t="s">
        <v>75</v>
      </c>
      <c r="AT24" s="12" t="s">
        <v>78</v>
      </c>
      <c r="AU24" s="12" t="s">
        <v>87</v>
      </c>
    </row>
    <row r="25" spans="1:41" ht="12.75">
      <c r="A25" s="4">
        <v>1983</v>
      </c>
      <c r="B25">
        <v>40</v>
      </c>
      <c r="C25">
        <v>159</v>
      </c>
      <c r="D25">
        <v>71</v>
      </c>
      <c r="E25">
        <v>19</v>
      </c>
      <c r="F25">
        <v>41</v>
      </c>
      <c r="G25">
        <f>SUM(B25:F25)</f>
        <v>330</v>
      </c>
      <c r="I25" s="4">
        <v>1983</v>
      </c>
      <c r="J25">
        <v>19</v>
      </c>
      <c r="K25">
        <v>32</v>
      </c>
      <c r="L25">
        <v>11</v>
      </c>
      <c r="M25">
        <v>10</v>
      </c>
      <c r="N25">
        <v>5</v>
      </c>
      <c r="O25">
        <f>SUM(J25:N25)</f>
        <v>77</v>
      </c>
      <c r="Q25" s="4">
        <v>1983</v>
      </c>
      <c r="R25">
        <v>6</v>
      </c>
      <c r="S25">
        <v>20</v>
      </c>
      <c r="T25">
        <v>3</v>
      </c>
      <c r="V25">
        <v>2</v>
      </c>
      <c r="W25">
        <f>SUM(R25:V25)</f>
        <v>31</v>
      </c>
      <c r="Y25" s="4">
        <v>1983</v>
      </c>
      <c r="Z25">
        <v>1</v>
      </c>
      <c r="AA25">
        <v>1</v>
      </c>
      <c r="AE25">
        <f>SUM(Z25:AD25)</f>
        <v>2</v>
      </c>
      <c r="AG25" s="4">
        <v>1983</v>
      </c>
      <c r="AH25">
        <v>3</v>
      </c>
      <c r="AI25">
        <v>8</v>
      </c>
      <c r="AK25">
        <v>1</v>
      </c>
      <c r="AL25">
        <v>2</v>
      </c>
      <c r="AM25">
        <f>SUM(AH25:AL25)</f>
        <v>14</v>
      </c>
      <c r="AO25" s="4">
        <v>1983</v>
      </c>
    </row>
    <row r="26" spans="1:46" ht="12.75">
      <c r="A26" s="4">
        <v>1984</v>
      </c>
      <c r="B26" s="32"/>
      <c r="C26" s="32"/>
      <c r="D26" s="32"/>
      <c r="E26" s="32"/>
      <c r="F26" s="32"/>
      <c r="I26" s="4">
        <v>1984</v>
      </c>
      <c r="J26" s="32"/>
      <c r="K26" s="32"/>
      <c r="L26" s="32"/>
      <c r="M26" s="32"/>
      <c r="N26" s="32"/>
      <c r="Q26" s="4">
        <v>1984</v>
      </c>
      <c r="R26" s="32"/>
      <c r="S26" s="32"/>
      <c r="T26" s="32"/>
      <c r="U26" s="32"/>
      <c r="V26" s="32"/>
      <c r="Y26" s="4">
        <v>1984</v>
      </c>
      <c r="Z26" s="32"/>
      <c r="AA26" s="32"/>
      <c r="AB26" s="32"/>
      <c r="AC26" s="32"/>
      <c r="AD26" s="32"/>
      <c r="AG26" s="4">
        <v>1984</v>
      </c>
      <c r="AH26" s="32"/>
      <c r="AI26" s="32"/>
      <c r="AJ26" s="32"/>
      <c r="AK26" s="32"/>
      <c r="AL26" s="32"/>
      <c r="AO26" s="4">
        <v>1984</v>
      </c>
      <c r="AP26" s="2"/>
      <c r="AQ26" s="2"/>
      <c r="AR26" s="2"/>
      <c r="AS26" s="2"/>
      <c r="AT26" s="2"/>
    </row>
    <row r="27" spans="1:41" ht="12.75">
      <c r="A27" s="4">
        <v>1985</v>
      </c>
      <c r="B27">
        <v>36</v>
      </c>
      <c r="C27">
        <v>110</v>
      </c>
      <c r="D27">
        <v>57</v>
      </c>
      <c r="E27">
        <v>7</v>
      </c>
      <c r="F27">
        <v>198</v>
      </c>
      <c r="G27">
        <f aca="true" t="shared" si="5" ref="G27:G41">SUM(B27:F27)</f>
        <v>408</v>
      </c>
      <c r="I27" s="4">
        <v>1985</v>
      </c>
      <c r="J27">
        <v>12</v>
      </c>
      <c r="K27">
        <v>39</v>
      </c>
      <c r="L27">
        <v>15</v>
      </c>
      <c r="M27">
        <v>2</v>
      </c>
      <c r="N27">
        <v>70</v>
      </c>
      <c r="O27">
        <f aca="true" t="shared" si="6" ref="O27:O41">SUM(J27:N27)</f>
        <v>138</v>
      </c>
      <c r="Q27" s="4">
        <v>1985</v>
      </c>
      <c r="R27">
        <v>3</v>
      </c>
      <c r="S27">
        <v>7</v>
      </c>
      <c r="U27">
        <v>1</v>
      </c>
      <c r="V27">
        <v>12</v>
      </c>
      <c r="W27">
        <f aca="true" t="shared" si="7" ref="W27:W41">SUM(R27:V27)</f>
        <v>23</v>
      </c>
      <c r="Y27" s="4">
        <v>1985</v>
      </c>
      <c r="AD27">
        <v>3</v>
      </c>
      <c r="AE27">
        <f aca="true" t="shared" si="8" ref="AE27:AE41">SUM(Z27:AD27)</f>
        <v>3</v>
      </c>
      <c r="AG27" s="4">
        <v>1985</v>
      </c>
      <c r="AH27">
        <v>1</v>
      </c>
      <c r="AI27">
        <v>5</v>
      </c>
      <c r="AJ27">
        <v>2</v>
      </c>
      <c r="AL27">
        <v>9</v>
      </c>
      <c r="AM27">
        <f aca="true" t="shared" si="9" ref="AM27:AM41">SUM(AH27:AL27)</f>
        <v>17</v>
      </c>
      <c r="AO27" s="4">
        <v>1985</v>
      </c>
    </row>
    <row r="28" spans="1:41" ht="12.75">
      <c r="A28" s="4">
        <v>1986</v>
      </c>
      <c r="B28">
        <v>6</v>
      </c>
      <c r="C28">
        <v>6</v>
      </c>
      <c r="D28">
        <v>3</v>
      </c>
      <c r="E28">
        <v>1</v>
      </c>
      <c r="F28">
        <v>305</v>
      </c>
      <c r="G28">
        <f t="shared" si="5"/>
        <v>321</v>
      </c>
      <c r="I28" s="4">
        <v>1986</v>
      </c>
      <c r="J28">
        <v>3</v>
      </c>
      <c r="K28">
        <v>1</v>
      </c>
      <c r="N28">
        <v>121</v>
      </c>
      <c r="O28">
        <f t="shared" si="6"/>
        <v>125</v>
      </c>
      <c r="Q28" s="4">
        <v>1986</v>
      </c>
      <c r="S28">
        <v>1</v>
      </c>
      <c r="V28">
        <v>30</v>
      </c>
      <c r="W28">
        <f t="shared" si="7"/>
        <v>31</v>
      </c>
      <c r="Y28" s="4">
        <v>1986</v>
      </c>
      <c r="AD28">
        <v>1</v>
      </c>
      <c r="AE28">
        <f t="shared" si="8"/>
        <v>1</v>
      </c>
      <c r="AG28" s="4">
        <v>1986</v>
      </c>
      <c r="AH28">
        <v>1</v>
      </c>
      <c r="AL28">
        <v>12</v>
      </c>
      <c r="AM28">
        <f t="shared" si="9"/>
        <v>13</v>
      </c>
      <c r="AO28" s="4">
        <v>1986</v>
      </c>
    </row>
    <row r="29" spans="1:41" ht="12.75">
      <c r="A29" s="4">
        <v>1987</v>
      </c>
      <c r="B29">
        <v>6</v>
      </c>
      <c r="C29">
        <v>5</v>
      </c>
      <c r="D29">
        <v>1</v>
      </c>
      <c r="F29">
        <v>205</v>
      </c>
      <c r="G29">
        <f t="shared" si="5"/>
        <v>217</v>
      </c>
      <c r="I29" s="4">
        <v>1987</v>
      </c>
      <c r="J29">
        <v>3</v>
      </c>
      <c r="K29">
        <v>4</v>
      </c>
      <c r="N29">
        <v>93</v>
      </c>
      <c r="O29">
        <f t="shared" si="6"/>
        <v>100</v>
      </c>
      <c r="Q29" s="4">
        <v>1987</v>
      </c>
      <c r="R29">
        <v>1</v>
      </c>
      <c r="S29">
        <v>1</v>
      </c>
      <c r="V29">
        <v>14</v>
      </c>
      <c r="W29">
        <f t="shared" si="7"/>
        <v>16</v>
      </c>
      <c r="Y29" s="4">
        <v>1987</v>
      </c>
      <c r="AD29">
        <v>2</v>
      </c>
      <c r="AE29">
        <f t="shared" si="8"/>
        <v>2</v>
      </c>
      <c r="AG29" s="4">
        <v>1987</v>
      </c>
      <c r="AI29">
        <v>1</v>
      </c>
      <c r="AL29">
        <v>14</v>
      </c>
      <c r="AM29">
        <f t="shared" si="9"/>
        <v>15</v>
      </c>
      <c r="AO29" s="4">
        <v>1987</v>
      </c>
    </row>
    <row r="30" spans="1:41" ht="12.75">
      <c r="A30" s="4">
        <v>1988</v>
      </c>
      <c r="B30">
        <v>4</v>
      </c>
      <c r="C30">
        <v>2</v>
      </c>
      <c r="D30">
        <v>1</v>
      </c>
      <c r="E30">
        <v>2</v>
      </c>
      <c r="F30">
        <v>124</v>
      </c>
      <c r="G30">
        <f t="shared" si="5"/>
        <v>133</v>
      </c>
      <c r="I30" s="4">
        <v>1988</v>
      </c>
      <c r="J30">
        <v>1</v>
      </c>
      <c r="N30">
        <v>61</v>
      </c>
      <c r="O30">
        <f t="shared" si="6"/>
        <v>62</v>
      </c>
      <c r="Q30" s="4">
        <v>1988</v>
      </c>
      <c r="V30">
        <v>7</v>
      </c>
      <c r="W30">
        <f t="shared" si="7"/>
        <v>7</v>
      </c>
      <c r="Y30" s="4">
        <v>1988</v>
      </c>
      <c r="AD30">
        <v>1</v>
      </c>
      <c r="AE30">
        <f t="shared" si="8"/>
        <v>1</v>
      </c>
      <c r="AG30" s="4">
        <v>1988</v>
      </c>
      <c r="AL30">
        <v>7</v>
      </c>
      <c r="AM30">
        <f t="shared" si="9"/>
        <v>7</v>
      </c>
      <c r="AO30" s="4">
        <v>1988</v>
      </c>
    </row>
    <row r="31" spans="1:41" ht="12.75">
      <c r="A31" s="4">
        <v>1989</v>
      </c>
      <c r="B31">
        <v>1</v>
      </c>
      <c r="C31">
        <v>4</v>
      </c>
      <c r="E31">
        <v>1</v>
      </c>
      <c r="F31">
        <v>266</v>
      </c>
      <c r="G31">
        <f t="shared" si="5"/>
        <v>272</v>
      </c>
      <c r="I31" s="4">
        <v>1989</v>
      </c>
      <c r="K31">
        <v>2</v>
      </c>
      <c r="N31">
        <v>119</v>
      </c>
      <c r="O31">
        <f t="shared" si="6"/>
        <v>121</v>
      </c>
      <c r="Q31" s="4">
        <v>1989</v>
      </c>
      <c r="V31">
        <v>20</v>
      </c>
      <c r="W31">
        <f t="shared" si="7"/>
        <v>20</v>
      </c>
      <c r="Y31" s="4">
        <v>1989</v>
      </c>
      <c r="AD31">
        <v>2</v>
      </c>
      <c r="AE31">
        <f t="shared" si="8"/>
        <v>2</v>
      </c>
      <c r="AG31" s="4">
        <v>1989</v>
      </c>
      <c r="AH31">
        <v>1</v>
      </c>
      <c r="AL31">
        <v>13</v>
      </c>
      <c r="AM31">
        <f t="shared" si="9"/>
        <v>14</v>
      </c>
      <c r="AO31" s="4">
        <v>1989</v>
      </c>
    </row>
    <row r="32" spans="1:41" ht="12.75">
      <c r="A32" s="4">
        <v>1990</v>
      </c>
      <c r="B32">
        <v>11</v>
      </c>
      <c r="C32">
        <v>4</v>
      </c>
      <c r="D32">
        <v>1</v>
      </c>
      <c r="E32">
        <v>1</v>
      </c>
      <c r="F32">
        <v>313</v>
      </c>
      <c r="G32">
        <f t="shared" si="5"/>
        <v>330</v>
      </c>
      <c r="I32" s="4">
        <v>1990</v>
      </c>
      <c r="J32">
        <v>4</v>
      </c>
      <c r="K32">
        <v>1</v>
      </c>
      <c r="M32">
        <v>2</v>
      </c>
      <c r="N32">
        <v>138</v>
      </c>
      <c r="O32">
        <f t="shared" si="6"/>
        <v>145</v>
      </c>
      <c r="Q32" s="4">
        <v>1990</v>
      </c>
      <c r="R32">
        <v>2</v>
      </c>
      <c r="V32">
        <v>33</v>
      </c>
      <c r="W32">
        <f t="shared" si="7"/>
        <v>35</v>
      </c>
      <c r="Y32" s="4">
        <v>1990</v>
      </c>
      <c r="AD32">
        <v>2</v>
      </c>
      <c r="AE32">
        <f t="shared" si="8"/>
        <v>2</v>
      </c>
      <c r="AG32" s="4">
        <v>1990</v>
      </c>
      <c r="AK32">
        <v>1</v>
      </c>
      <c r="AL32">
        <v>21</v>
      </c>
      <c r="AM32">
        <f t="shared" si="9"/>
        <v>22</v>
      </c>
      <c r="AO32" s="4">
        <v>1990</v>
      </c>
    </row>
    <row r="33" spans="1:41" ht="12.75">
      <c r="A33" s="4">
        <v>1991</v>
      </c>
      <c r="B33">
        <v>9</v>
      </c>
      <c r="C33">
        <v>7</v>
      </c>
      <c r="D33">
        <v>1</v>
      </c>
      <c r="E33">
        <v>1</v>
      </c>
      <c r="F33">
        <v>194</v>
      </c>
      <c r="G33">
        <f t="shared" si="5"/>
        <v>212</v>
      </c>
      <c r="I33" s="4">
        <v>1991</v>
      </c>
      <c r="J33">
        <v>5</v>
      </c>
      <c r="K33">
        <v>2</v>
      </c>
      <c r="L33">
        <v>1</v>
      </c>
      <c r="M33">
        <v>2</v>
      </c>
      <c r="N33">
        <v>93</v>
      </c>
      <c r="O33">
        <f t="shared" si="6"/>
        <v>103</v>
      </c>
      <c r="Q33" s="4">
        <v>1991</v>
      </c>
      <c r="V33">
        <v>18</v>
      </c>
      <c r="W33">
        <f t="shared" si="7"/>
        <v>18</v>
      </c>
      <c r="Y33" s="4">
        <v>1991</v>
      </c>
      <c r="AD33">
        <v>2</v>
      </c>
      <c r="AE33">
        <f t="shared" si="8"/>
        <v>2</v>
      </c>
      <c r="AG33" s="4">
        <v>1991</v>
      </c>
      <c r="AL33">
        <v>8</v>
      </c>
      <c r="AM33">
        <f t="shared" si="9"/>
        <v>8</v>
      </c>
      <c r="AO33" s="4">
        <v>1991</v>
      </c>
    </row>
    <row r="34" spans="1:41" ht="12.75">
      <c r="A34" s="4">
        <v>1992</v>
      </c>
      <c r="C34">
        <v>1</v>
      </c>
      <c r="F34">
        <v>47</v>
      </c>
      <c r="G34">
        <f t="shared" si="5"/>
        <v>48</v>
      </c>
      <c r="I34" s="4">
        <v>1992</v>
      </c>
      <c r="K34">
        <v>1</v>
      </c>
      <c r="N34">
        <v>23</v>
      </c>
      <c r="O34">
        <f t="shared" si="6"/>
        <v>24</v>
      </c>
      <c r="Q34" s="4">
        <v>1992</v>
      </c>
      <c r="V34">
        <v>3</v>
      </c>
      <c r="W34">
        <f t="shared" si="7"/>
        <v>3</v>
      </c>
      <c r="Y34" s="4">
        <v>1992</v>
      </c>
      <c r="AE34">
        <f t="shared" si="8"/>
        <v>0</v>
      </c>
      <c r="AG34" s="4">
        <v>1992</v>
      </c>
      <c r="AL34">
        <v>4</v>
      </c>
      <c r="AM34">
        <f t="shared" si="9"/>
        <v>4</v>
      </c>
      <c r="AO34" s="4">
        <v>1992</v>
      </c>
    </row>
    <row r="35" spans="1:41" ht="12.75">
      <c r="A35" s="4">
        <v>1993</v>
      </c>
      <c r="B35">
        <v>3</v>
      </c>
      <c r="C35">
        <v>1</v>
      </c>
      <c r="F35">
        <v>34</v>
      </c>
      <c r="G35">
        <f t="shared" si="5"/>
        <v>38</v>
      </c>
      <c r="I35" s="4">
        <v>1993</v>
      </c>
      <c r="J35">
        <v>3</v>
      </c>
      <c r="N35">
        <v>22</v>
      </c>
      <c r="O35">
        <f t="shared" si="6"/>
        <v>25</v>
      </c>
      <c r="Q35" s="4">
        <v>1993</v>
      </c>
      <c r="V35">
        <v>5</v>
      </c>
      <c r="W35">
        <f t="shared" si="7"/>
        <v>5</v>
      </c>
      <c r="Y35" s="4">
        <v>1993</v>
      </c>
      <c r="AE35">
        <f t="shared" si="8"/>
        <v>0</v>
      </c>
      <c r="AG35" s="4">
        <v>1993</v>
      </c>
      <c r="AL35">
        <v>2</v>
      </c>
      <c r="AM35">
        <f t="shared" si="9"/>
        <v>2</v>
      </c>
      <c r="AO35" s="4">
        <v>1993</v>
      </c>
    </row>
    <row r="36" spans="1:41" ht="12.75">
      <c r="A36" s="4">
        <v>1994</v>
      </c>
      <c r="F36">
        <v>35</v>
      </c>
      <c r="G36">
        <f t="shared" si="5"/>
        <v>35</v>
      </c>
      <c r="I36" s="4">
        <v>1994</v>
      </c>
      <c r="K36">
        <v>1</v>
      </c>
      <c r="N36">
        <v>15</v>
      </c>
      <c r="O36">
        <f t="shared" si="6"/>
        <v>16</v>
      </c>
      <c r="Q36" s="4">
        <v>1994</v>
      </c>
      <c r="V36">
        <v>3</v>
      </c>
      <c r="W36">
        <f t="shared" si="7"/>
        <v>3</v>
      </c>
      <c r="Y36" s="4">
        <v>1994</v>
      </c>
      <c r="AD36">
        <v>1</v>
      </c>
      <c r="AE36">
        <f t="shared" si="8"/>
        <v>1</v>
      </c>
      <c r="AG36" s="4">
        <v>1994</v>
      </c>
      <c r="AM36">
        <f t="shared" si="9"/>
        <v>0</v>
      </c>
      <c r="AO36" s="4">
        <v>1994</v>
      </c>
    </row>
    <row r="37" spans="1:41" ht="12.75">
      <c r="A37" s="4">
        <v>1995</v>
      </c>
      <c r="F37">
        <v>38</v>
      </c>
      <c r="G37">
        <f t="shared" si="5"/>
        <v>38</v>
      </c>
      <c r="I37" s="4">
        <v>1995</v>
      </c>
      <c r="N37">
        <v>19</v>
      </c>
      <c r="O37">
        <f t="shared" si="6"/>
        <v>19</v>
      </c>
      <c r="Q37" s="4">
        <v>1995</v>
      </c>
      <c r="V37">
        <v>5</v>
      </c>
      <c r="W37">
        <f t="shared" si="7"/>
        <v>5</v>
      </c>
      <c r="Y37" s="4">
        <v>1995</v>
      </c>
      <c r="AD37">
        <v>1</v>
      </c>
      <c r="AE37">
        <f t="shared" si="8"/>
        <v>1</v>
      </c>
      <c r="AG37" s="4">
        <v>1995</v>
      </c>
      <c r="AI37">
        <v>1</v>
      </c>
      <c r="AM37">
        <f t="shared" si="9"/>
        <v>1</v>
      </c>
      <c r="AO37" s="4">
        <v>1995</v>
      </c>
    </row>
    <row r="38" spans="1:41" ht="12.75">
      <c r="A38" s="4">
        <v>1996</v>
      </c>
      <c r="F38">
        <v>28</v>
      </c>
      <c r="G38">
        <f t="shared" si="5"/>
        <v>28</v>
      </c>
      <c r="I38" s="4">
        <v>1996</v>
      </c>
      <c r="N38">
        <v>15</v>
      </c>
      <c r="O38">
        <f t="shared" si="6"/>
        <v>15</v>
      </c>
      <c r="Q38" s="4">
        <v>1996</v>
      </c>
      <c r="V38">
        <v>7</v>
      </c>
      <c r="W38">
        <f t="shared" si="7"/>
        <v>7</v>
      </c>
      <c r="Y38" s="4">
        <v>1996</v>
      </c>
      <c r="AE38">
        <f t="shared" si="8"/>
        <v>0</v>
      </c>
      <c r="AG38" s="4">
        <v>1996</v>
      </c>
      <c r="AH38">
        <v>1</v>
      </c>
      <c r="AL38">
        <v>3</v>
      </c>
      <c r="AM38">
        <f t="shared" si="9"/>
        <v>4</v>
      </c>
      <c r="AO38" s="4">
        <v>1996</v>
      </c>
    </row>
    <row r="39" spans="1:41" ht="12.75">
      <c r="A39" s="4">
        <v>1997</v>
      </c>
      <c r="B39">
        <v>1</v>
      </c>
      <c r="F39">
        <v>32</v>
      </c>
      <c r="G39">
        <f t="shared" si="5"/>
        <v>33</v>
      </c>
      <c r="I39" s="4">
        <v>1997</v>
      </c>
      <c r="N39">
        <v>15</v>
      </c>
      <c r="O39">
        <f t="shared" si="6"/>
        <v>15</v>
      </c>
      <c r="Q39" s="4">
        <v>1997</v>
      </c>
      <c r="V39">
        <v>5</v>
      </c>
      <c r="W39">
        <f t="shared" si="7"/>
        <v>5</v>
      </c>
      <c r="Y39" s="4">
        <v>1997</v>
      </c>
      <c r="AE39">
        <f t="shared" si="8"/>
        <v>0</v>
      </c>
      <c r="AG39" s="4">
        <v>1997</v>
      </c>
      <c r="AM39">
        <f t="shared" si="9"/>
        <v>0</v>
      </c>
      <c r="AO39" s="4">
        <v>1997</v>
      </c>
    </row>
    <row r="40" spans="1:41" ht="12.75">
      <c r="A40" s="4">
        <v>1998</v>
      </c>
      <c r="F40">
        <v>42</v>
      </c>
      <c r="G40">
        <f t="shared" si="5"/>
        <v>42</v>
      </c>
      <c r="I40" s="4">
        <v>1998</v>
      </c>
      <c r="N40">
        <v>11</v>
      </c>
      <c r="O40">
        <f t="shared" si="6"/>
        <v>11</v>
      </c>
      <c r="Q40" s="4">
        <v>1998</v>
      </c>
      <c r="V40">
        <v>2</v>
      </c>
      <c r="W40">
        <f t="shared" si="7"/>
        <v>2</v>
      </c>
      <c r="Y40" s="4">
        <v>1998</v>
      </c>
      <c r="AE40">
        <f t="shared" si="8"/>
        <v>0</v>
      </c>
      <c r="AG40" s="4">
        <v>1998</v>
      </c>
      <c r="AL40">
        <v>2</v>
      </c>
      <c r="AM40">
        <f t="shared" si="9"/>
        <v>2</v>
      </c>
      <c r="AO40" s="4">
        <v>1998</v>
      </c>
    </row>
    <row r="41" spans="1:41" ht="12.75">
      <c r="A41" s="4">
        <v>1999</v>
      </c>
      <c r="C41">
        <v>1</v>
      </c>
      <c r="F41">
        <v>23</v>
      </c>
      <c r="G41">
        <f t="shared" si="5"/>
        <v>24</v>
      </c>
      <c r="I41" s="4">
        <v>1999</v>
      </c>
      <c r="N41">
        <v>10</v>
      </c>
      <c r="O41">
        <f t="shared" si="6"/>
        <v>10</v>
      </c>
      <c r="Q41" s="4">
        <v>1999</v>
      </c>
      <c r="V41">
        <v>2</v>
      </c>
      <c r="W41">
        <f t="shared" si="7"/>
        <v>2</v>
      </c>
      <c r="Y41" s="4">
        <v>1999</v>
      </c>
      <c r="AD41">
        <v>1</v>
      </c>
      <c r="AE41">
        <f t="shared" si="8"/>
        <v>1</v>
      </c>
      <c r="AG41" s="4">
        <v>1999</v>
      </c>
      <c r="AL41">
        <v>2</v>
      </c>
      <c r="AM41">
        <f t="shared" si="9"/>
        <v>2</v>
      </c>
      <c r="AO41" s="4">
        <v>1999</v>
      </c>
    </row>
    <row r="42" spans="1:47" ht="12.75">
      <c r="A42" s="4" t="s">
        <v>87</v>
      </c>
      <c r="B42" s="2">
        <f>SUM(B25:B41)</f>
        <v>117</v>
      </c>
      <c r="C42" s="2">
        <f>SUM(C25:C41)</f>
        <v>300</v>
      </c>
      <c r="D42" s="2">
        <f>SUM(D25:D41)</f>
        <v>135</v>
      </c>
      <c r="E42" s="2">
        <f>SUM(E25:E41)</f>
        <v>32</v>
      </c>
      <c r="F42" s="2">
        <f>SUM(F25:F41)</f>
        <v>1925</v>
      </c>
      <c r="G42">
        <f>SUM(B42:F42)</f>
        <v>2509</v>
      </c>
      <c r="I42" s="4" t="s">
        <v>87</v>
      </c>
      <c r="J42" s="2">
        <f>SUM(J25:J41)</f>
        <v>50</v>
      </c>
      <c r="K42" s="2">
        <f>SUM(K25:K41)</f>
        <v>83</v>
      </c>
      <c r="L42" s="2">
        <f>SUM(L25:L41)</f>
        <v>27</v>
      </c>
      <c r="M42" s="2">
        <f>SUM(M25:M41)</f>
        <v>16</v>
      </c>
      <c r="N42" s="2">
        <f>SUM(N25:N41)</f>
        <v>830</v>
      </c>
      <c r="O42">
        <f>SUM(J42:N42)</f>
        <v>1006</v>
      </c>
      <c r="Q42" s="4" t="s">
        <v>87</v>
      </c>
      <c r="R42" s="2">
        <f>SUM(R25:R41)</f>
        <v>12</v>
      </c>
      <c r="S42" s="2">
        <f>SUM(S25:S41)</f>
        <v>29</v>
      </c>
      <c r="T42" s="2">
        <f>SUM(T25:T41)</f>
        <v>3</v>
      </c>
      <c r="U42" s="2">
        <f>SUM(U25:U41)</f>
        <v>1</v>
      </c>
      <c r="V42" s="2">
        <f>SUM(V25:V41)</f>
        <v>168</v>
      </c>
      <c r="W42">
        <f>SUM(R42:V42)</f>
        <v>213</v>
      </c>
      <c r="Y42" s="4" t="s">
        <v>87</v>
      </c>
      <c r="Z42" s="2">
        <f>SUM(Z25:Z41)</f>
        <v>1</v>
      </c>
      <c r="AA42" s="2">
        <f>SUM(AA25:AA41)</f>
        <v>1</v>
      </c>
      <c r="AB42" s="2">
        <f>SUM(AB25:AB41)</f>
        <v>0</v>
      </c>
      <c r="AC42" s="2">
        <f>SUM(AC25:AC41)</f>
        <v>0</v>
      </c>
      <c r="AD42" s="2">
        <f>SUM(AD25:AD41)</f>
        <v>16</v>
      </c>
      <c r="AE42">
        <f>SUM(Z42:AD42)</f>
        <v>18</v>
      </c>
      <c r="AG42" s="4" t="s">
        <v>87</v>
      </c>
      <c r="AH42" s="2">
        <f>SUM(AH25:AH41)</f>
        <v>7</v>
      </c>
      <c r="AI42" s="2">
        <f>SUM(AI25:AI41)</f>
        <v>15</v>
      </c>
      <c r="AJ42" s="2">
        <f>SUM(AJ25:AJ41)</f>
        <v>2</v>
      </c>
      <c r="AK42" s="2">
        <f>SUM(AK25:AK41)</f>
        <v>2</v>
      </c>
      <c r="AL42" s="2">
        <f>SUM(AL25:AL41)</f>
        <v>99</v>
      </c>
      <c r="AM42">
        <f>SUM(AH42:AL42)</f>
        <v>125</v>
      </c>
      <c r="AO42" s="4" t="s">
        <v>87</v>
      </c>
      <c r="AP42" s="2">
        <f>SUM(AP25:AP41)</f>
        <v>0</v>
      </c>
      <c r="AQ42" s="2">
        <f>SUM(AQ25:AQ41)</f>
        <v>0</v>
      </c>
      <c r="AR42" s="2">
        <f>SUM(AR25:AR41)</f>
        <v>0</v>
      </c>
      <c r="AS42" s="2">
        <f>SUM(AS25:AS41)</f>
        <v>0</v>
      </c>
      <c r="AT42" s="2">
        <f>SUM(AT25:AT41)</f>
        <v>0</v>
      </c>
      <c r="AU42">
        <f>SUM(AP42:AT42)</f>
        <v>0</v>
      </c>
    </row>
    <row r="43" spans="9:41" ht="12.75">
      <c r="I43" s="4"/>
      <c r="Q43" s="4"/>
      <c r="Y43" s="4"/>
      <c r="AG43" s="4"/>
      <c r="AO43" s="4"/>
    </row>
    <row r="44" spans="1:41" ht="12.75">
      <c r="A44" s="4" t="s">
        <v>85</v>
      </c>
      <c r="I44" s="4" t="s">
        <v>86</v>
      </c>
      <c r="Q44" s="4" t="s">
        <v>102</v>
      </c>
      <c r="Y44" s="4" t="s">
        <v>103</v>
      </c>
      <c r="AG44" s="4" t="s">
        <v>100</v>
      </c>
      <c r="AO44" s="4" t="s">
        <v>101</v>
      </c>
    </row>
    <row r="45" spans="1:47" ht="12.75">
      <c r="A45" s="4" t="s">
        <v>76</v>
      </c>
      <c r="B45" s="12" t="s">
        <v>74</v>
      </c>
      <c r="C45" s="12" t="s">
        <v>79</v>
      </c>
      <c r="D45" s="12" t="s">
        <v>80</v>
      </c>
      <c r="E45" s="12" t="s">
        <v>75</v>
      </c>
      <c r="F45" s="12" t="s">
        <v>78</v>
      </c>
      <c r="G45" s="12" t="s">
        <v>87</v>
      </c>
      <c r="I45" s="4" t="s">
        <v>76</v>
      </c>
      <c r="J45" s="12" t="s">
        <v>74</v>
      </c>
      <c r="K45" s="12" t="s">
        <v>79</v>
      </c>
      <c r="L45" s="12" t="s">
        <v>80</v>
      </c>
      <c r="M45" s="12" t="s">
        <v>75</v>
      </c>
      <c r="N45" s="12" t="s">
        <v>78</v>
      </c>
      <c r="O45" s="12" t="s">
        <v>87</v>
      </c>
      <c r="Q45" s="4" t="s">
        <v>76</v>
      </c>
      <c r="R45" s="12" t="s">
        <v>74</v>
      </c>
      <c r="S45" s="12" t="s">
        <v>79</v>
      </c>
      <c r="T45" s="12" t="s">
        <v>80</v>
      </c>
      <c r="U45" s="12" t="s">
        <v>75</v>
      </c>
      <c r="V45" s="12" t="s">
        <v>78</v>
      </c>
      <c r="W45" s="12" t="s">
        <v>87</v>
      </c>
      <c r="Y45" s="4" t="s">
        <v>76</v>
      </c>
      <c r="Z45" s="12" t="s">
        <v>74</v>
      </c>
      <c r="AA45" s="12" t="s">
        <v>79</v>
      </c>
      <c r="AB45" s="12" t="s">
        <v>80</v>
      </c>
      <c r="AC45" s="12" t="s">
        <v>75</v>
      </c>
      <c r="AD45" s="12" t="s">
        <v>78</v>
      </c>
      <c r="AE45" s="12" t="s">
        <v>87</v>
      </c>
      <c r="AG45" s="4" t="s">
        <v>76</v>
      </c>
      <c r="AH45" s="12" t="s">
        <v>74</v>
      </c>
      <c r="AI45" s="12" t="s">
        <v>79</v>
      </c>
      <c r="AJ45" s="12" t="s">
        <v>80</v>
      </c>
      <c r="AK45" s="12" t="s">
        <v>75</v>
      </c>
      <c r="AL45" s="12" t="s">
        <v>78</v>
      </c>
      <c r="AM45" s="12" t="s">
        <v>87</v>
      </c>
      <c r="AO45" s="4" t="s">
        <v>76</v>
      </c>
      <c r="AP45" s="12" t="s">
        <v>74</v>
      </c>
      <c r="AQ45" s="12" t="s">
        <v>79</v>
      </c>
      <c r="AR45" s="12" t="s">
        <v>80</v>
      </c>
      <c r="AS45" s="12" t="s">
        <v>75</v>
      </c>
      <c r="AT45" s="12" t="s">
        <v>78</v>
      </c>
      <c r="AU45" s="12" t="s">
        <v>87</v>
      </c>
    </row>
    <row r="46" spans="1:47" ht="12.75">
      <c r="A46" s="4">
        <v>1983</v>
      </c>
      <c r="G46">
        <f>SUM(B46:F46)</f>
        <v>0</v>
      </c>
      <c r="I46" s="4">
        <v>1983</v>
      </c>
      <c r="O46">
        <f>SUM(J46:N46)</f>
        <v>0</v>
      </c>
      <c r="Q46" s="4">
        <v>1983</v>
      </c>
      <c r="W46">
        <f>SUM(R46:V46)</f>
        <v>0</v>
      </c>
      <c r="Y46" s="4">
        <v>1983</v>
      </c>
      <c r="AE46">
        <f aca="true" t="shared" si="10" ref="AE46:AE61">SUM(Z46:AD46)</f>
        <v>0</v>
      </c>
      <c r="AG46" s="4">
        <v>1983</v>
      </c>
      <c r="AM46">
        <f>SUM(AH46:AL46)</f>
        <v>0</v>
      </c>
      <c r="AO46" s="4">
        <v>1983</v>
      </c>
      <c r="AU46">
        <f>SUM(AP46:AT46)</f>
        <v>0</v>
      </c>
    </row>
    <row r="47" spans="1:41" ht="12.75">
      <c r="A47" s="4">
        <v>1984</v>
      </c>
      <c r="B47" s="32"/>
      <c r="C47" s="32"/>
      <c r="D47" s="32"/>
      <c r="E47" s="32"/>
      <c r="F47" s="32"/>
      <c r="I47" s="4">
        <v>1984</v>
      </c>
      <c r="J47" s="32"/>
      <c r="K47" s="32"/>
      <c r="L47" s="32"/>
      <c r="M47" s="32"/>
      <c r="N47" s="32"/>
      <c r="Q47" s="4">
        <v>1984</v>
      </c>
      <c r="R47" s="32"/>
      <c r="S47" s="32"/>
      <c r="T47" s="32"/>
      <c r="U47" s="32"/>
      <c r="V47" s="32"/>
      <c r="Y47" s="4">
        <v>1984</v>
      </c>
      <c r="Z47" s="32"/>
      <c r="AA47" s="32"/>
      <c r="AB47" s="32"/>
      <c r="AC47" s="32"/>
      <c r="AD47" s="32"/>
      <c r="AG47" s="4">
        <v>1984</v>
      </c>
      <c r="AO47" s="4">
        <v>1984</v>
      </c>
    </row>
    <row r="48" spans="1:47" ht="12.75">
      <c r="A48" s="4">
        <v>1985</v>
      </c>
      <c r="B48">
        <v>46</v>
      </c>
      <c r="C48">
        <v>58</v>
      </c>
      <c r="D48">
        <v>31</v>
      </c>
      <c r="E48">
        <v>14</v>
      </c>
      <c r="F48">
        <v>31</v>
      </c>
      <c r="G48">
        <f aca="true" t="shared" si="11" ref="G48:G62">SUM(B48:F48)</f>
        <v>180</v>
      </c>
      <c r="I48" s="4">
        <v>1985</v>
      </c>
      <c r="K48">
        <v>9</v>
      </c>
      <c r="L48">
        <v>3</v>
      </c>
      <c r="M48">
        <v>2</v>
      </c>
      <c r="N48">
        <v>1</v>
      </c>
      <c r="O48">
        <f aca="true" t="shared" si="12" ref="O48:O62">SUM(J48:N48)</f>
        <v>15</v>
      </c>
      <c r="Q48" s="4">
        <v>1985</v>
      </c>
      <c r="S48">
        <v>2</v>
      </c>
      <c r="V48">
        <v>2</v>
      </c>
      <c r="W48">
        <f aca="true" t="shared" si="13" ref="W48:W62">SUM(R48:V48)</f>
        <v>4</v>
      </c>
      <c r="Y48" s="4">
        <v>1985</v>
      </c>
      <c r="AE48">
        <f t="shared" si="10"/>
        <v>0</v>
      </c>
      <c r="AG48" s="4">
        <v>1985</v>
      </c>
      <c r="AH48">
        <v>1</v>
      </c>
      <c r="AI48">
        <v>4</v>
      </c>
      <c r="AJ48">
        <v>1</v>
      </c>
      <c r="AK48">
        <v>4</v>
      </c>
      <c r="AL48">
        <v>1</v>
      </c>
      <c r="AM48">
        <f aca="true" t="shared" si="14" ref="AM48:AM62">SUM(AH48:AL48)</f>
        <v>11</v>
      </c>
      <c r="AO48" s="4">
        <v>1985</v>
      </c>
      <c r="AU48">
        <f aca="true" t="shared" si="15" ref="AU48:AU62">SUM(AP48:AT48)</f>
        <v>0</v>
      </c>
    </row>
    <row r="49" spans="1:47" ht="12.75">
      <c r="A49" s="4">
        <v>1986</v>
      </c>
      <c r="G49">
        <f t="shared" si="11"/>
        <v>0</v>
      </c>
      <c r="I49" s="4">
        <v>1986</v>
      </c>
      <c r="O49">
        <f t="shared" si="12"/>
        <v>0</v>
      </c>
      <c r="Q49" s="4">
        <v>1986</v>
      </c>
      <c r="W49">
        <f t="shared" si="13"/>
        <v>0</v>
      </c>
      <c r="Y49" s="4">
        <v>1986</v>
      </c>
      <c r="AE49">
        <f t="shared" si="10"/>
        <v>0</v>
      </c>
      <c r="AG49" s="4">
        <v>1986</v>
      </c>
      <c r="AM49">
        <f t="shared" si="14"/>
        <v>0</v>
      </c>
      <c r="AO49" s="4">
        <v>1986</v>
      </c>
      <c r="AU49">
        <f t="shared" si="15"/>
        <v>0</v>
      </c>
    </row>
    <row r="50" spans="1:47" ht="12.75">
      <c r="A50" s="4">
        <v>1987</v>
      </c>
      <c r="B50">
        <v>24</v>
      </c>
      <c r="C50">
        <v>18</v>
      </c>
      <c r="D50">
        <v>12</v>
      </c>
      <c r="E50">
        <v>5</v>
      </c>
      <c r="F50">
        <v>17</v>
      </c>
      <c r="G50">
        <f t="shared" si="11"/>
        <v>76</v>
      </c>
      <c r="I50" s="4">
        <v>1987</v>
      </c>
      <c r="J50">
        <v>3</v>
      </c>
      <c r="K50">
        <v>4</v>
      </c>
      <c r="L50">
        <v>2</v>
      </c>
      <c r="M50">
        <v>2</v>
      </c>
      <c r="N50">
        <v>1</v>
      </c>
      <c r="O50">
        <f t="shared" si="12"/>
        <v>12</v>
      </c>
      <c r="Q50" s="4">
        <v>1987</v>
      </c>
      <c r="R50">
        <v>3</v>
      </c>
      <c r="T50">
        <v>1</v>
      </c>
      <c r="W50">
        <f t="shared" si="13"/>
        <v>4</v>
      </c>
      <c r="Y50" s="4">
        <v>1987</v>
      </c>
      <c r="Z50">
        <v>1</v>
      </c>
      <c r="AE50">
        <f t="shared" si="10"/>
        <v>1</v>
      </c>
      <c r="AG50" s="4">
        <v>1987</v>
      </c>
      <c r="AH50">
        <v>2</v>
      </c>
      <c r="AI50">
        <v>2</v>
      </c>
      <c r="AJ50">
        <v>1</v>
      </c>
      <c r="AM50">
        <f t="shared" si="14"/>
        <v>5</v>
      </c>
      <c r="AO50" s="4">
        <v>1987</v>
      </c>
      <c r="AU50">
        <f t="shared" si="15"/>
        <v>0</v>
      </c>
    </row>
    <row r="51" spans="1:47" ht="12.75">
      <c r="A51" s="4">
        <v>1988</v>
      </c>
      <c r="B51">
        <v>16</v>
      </c>
      <c r="C51">
        <v>9</v>
      </c>
      <c r="D51">
        <v>7</v>
      </c>
      <c r="E51">
        <v>2</v>
      </c>
      <c r="F51">
        <v>4</v>
      </c>
      <c r="G51">
        <f t="shared" si="11"/>
        <v>38</v>
      </c>
      <c r="I51" s="4">
        <v>1988</v>
      </c>
      <c r="J51">
        <v>1</v>
      </c>
      <c r="M51">
        <v>1</v>
      </c>
      <c r="N51">
        <v>1</v>
      </c>
      <c r="O51">
        <f t="shared" si="12"/>
        <v>3</v>
      </c>
      <c r="Q51" s="4">
        <v>1988</v>
      </c>
      <c r="R51">
        <v>2</v>
      </c>
      <c r="S51">
        <v>1</v>
      </c>
      <c r="W51">
        <f t="shared" si="13"/>
        <v>3</v>
      </c>
      <c r="Y51" s="4">
        <v>1988</v>
      </c>
      <c r="AE51">
        <f t="shared" si="10"/>
        <v>0</v>
      </c>
      <c r="AG51" s="4">
        <v>1988</v>
      </c>
      <c r="AM51">
        <f t="shared" si="14"/>
        <v>0</v>
      </c>
      <c r="AO51" s="4">
        <v>1988</v>
      </c>
      <c r="AU51">
        <f t="shared" si="15"/>
        <v>0</v>
      </c>
    </row>
    <row r="52" spans="1:47" ht="12.75">
      <c r="A52" s="4">
        <v>1989</v>
      </c>
      <c r="B52">
        <v>11</v>
      </c>
      <c r="C52">
        <v>7</v>
      </c>
      <c r="D52">
        <v>5</v>
      </c>
      <c r="E52">
        <v>1</v>
      </c>
      <c r="F52">
        <v>4</v>
      </c>
      <c r="G52">
        <f t="shared" si="11"/>
        <v>28</v>
      </c>
      <c r="I52" s="4">
        <v>1989</v>
      </c>
      <c r="L52">
        <v>1</v>
      </c>
      <c r="N52">
        <v>1</v>
      </c>
      <c r="O52">
        <f t="shared" si="12"/>
        <v>2</v>
      </c>
      <c r="Q52" s="4">
        <v>1989</v>
      </c>
      <c r="S52">
        <v>1</v>
      </c>
      <c r="W52">
        <f t="shared" si="13"/>
        <v>1</v>
      </c>
      <c r="Y52" s="4">
        <v>1989</v>
      </c>
      <c r="AA52">
        <v>1</v>
      </c>
      <c r="AD52">
        <v>1</v>
      </c>
      <c r="AE52">
        <f t="shared" si="10"/>
        <v>2</v>
      </c>
      <c r="AG52" s="4">
        <v>1989</v>
      </c>
      <c r="AM52">
        <f t="shared" si="14"/>
        <v>0</v>
      </c>
      <c r="AO52" s="4">
        <v>1989</v>
      </c>
      <c r="AU52">
        <f t="shared" si="15"/>
        <v>0</v>
      </c>
    </row>
    <row r="53" spans="1:47" ht="12.75">
      <c r="A53" s="4">
        <v>1990</v>
      </c>
      <c r="B53">
        <v>5</v>
      </c>
      <c r="C53">
        <v>5</v>
      </c>
      <c r="D53">
        <v>2</v>
      </c>
      <c r="E53">
        <v>1</v>
      </c>
      <c r="F53">
        <v>2</v>
      </c>
      <c r="G53">
        <f t="shared" si="11"/>
        <v>15</v>
      </c>
      <c r="I53" s="4">
        <v>1990</v>
      </c>
      <c r="L53">
        <v>1</v>
      </c>
      <c r="O53">
        <f t="shared" si="12"/>
        <v>1</v>
      </c>
      <c r="Q53" s="4">
        <v>1990</v>
      </c>
      <c r="W53">
        <f t="shared" si="13"/>
        <v>0</v>
      </c>
      <c r="Y53" s="4">
        <v>1990</v>
      </c>
      <c r="AE53">
        <f t="shared" si="10"/>
        <v>0</v>
      </c>
      <c r="AG53" s="4">
        <v>1990</v>
      </c>
      <c r="AL53">
        <v>1</v>
      </c>
      <c r="AM53">
        <f t="shared" si="14"/>
        <v>1</v>
      </c>
      <c r="AO53" s="4">
        <v>1990</v>
      </c>
      <c r="AU53">
        <f t="shared" si="15"/>
        <v>0</v>
      </c>
    </row>
    <row r="54" spans="1:47" ht="12.75">
      <c r="A54" s="4">
        <v>1991</v>
      </c>
      <c r="B54">
        <v>2</v>
      </c>
      <c r="C54">
        <v>4</v>
      </c>
      <c r="D54">
        <v>1</v>
      </c>
      <c r="F54">
        <v>1</v>
      </c>
      <c r="G54">
        <f t="shared" si="11"/>
        <v>8</v>
      </c>
      <c r="I54" s="4">
        <v>1991</v>
      </c>
      <c r="N54">
        <v>1</v>
      </c>
      <c r="O54">
        <f t="shared" si="12"/>
        <v>1</v>
      </c>
      <c r="Q54" s="4">
        <v>1991</v>
      </c>
      <c r="W54">
        <f t="shared" si="13"/>
        <v>0</v>
      </c>
      <c r="Y54" s="4">
        <v>1991</v>
      </c>
      <c r="AE54">
        <f t="shared" si="10"/>
        <v>0</v>
      </c>
      <c r="AG54" s="4">
        <v>1991</v>
      </c>
      <c r="AM54">
        <f t="shared" si="14"/>
        <v>0</v>
      </c>
      <c r="AO54" s="4">
        <v>1991</v>
      </c>
      <c r="AU54">
        <f t="shared" si="15"/>
        <v>0</v>
      </c>
    </row>
    <row r="55" spans="1:47" ht="12.75">
      <c r="A55" s="4">
        <v>1992</v>
      </c>
      <c r="B55">
        <v>6</v>
      </c>
      <c r="D55">
        <v>1</v>
      </c>
      <c r="F55">
        <v>2</v>
      </c>
      <c r="G55">
        <f t="shared" si="11"/>
        <v>9</v>
      </c>
      <c r="I55" s="4">
        <v>1992</v>
      </c>
      <c r="J55">
        <v>1</v>
      </c>
      <c r="O55">
        <f t="shared" si="12"/>
        <v>1</v>
      </c>
      <c r="Q55" s="4">
        <v>1992</v>
      </c>
      <c r="W55">
        <f t="shared" si="13"/>
        <v>0</v>
      </c>
      <c r="Y55" s="4">
        <v>1992</v>
      </c>
      <c r="AE55">
        <f t="shared" si="10"/>
        <v>0</v>
      </c>
      <c r="AG55" s="4">
        <v>1992</v>
      </c>
      <c r="AM55">
        <f t="shared" si="14"/>
        <v>0</v>
      </c>
      <c r="AO55" s="4">
        <v>1992</v>
      </c>
      <c r="AU55">
        <f t="shared" si="15"/>
        <v>0</v>
      </c>
    </row>
    <row r="56" spans="1:47" ht="12.75">
      <c r="A56" s="4">
        <v>1993</v>
      </c>
      <c r="B56">
        <v>1</v>
      </c>
      <c r="G56">
        <f t="shared" si="11"/>
        <v>1</v>
      </c>
      <c r="I56" s="4">
        <v>1993</v>
      </c>
      <c r="O56">
        <f t="shared" si="12"/>
        <v>0</v>
      </c>
      <c r="Q56" s="4">
        <v>1993</v>
      </c>
      <c r="W56">
        <f t="shared" si="13"/>
        <v>0</v>
      </c>
      <c r="Y56" s="4">
        <v>1993</v>
      </c>
      <c r="AE56">
        <f t="shared" si="10"/>
        <v>0</v>
      </c>
      <c r="AG56" s="4">
        <v>1993</v>
      </c>
      <c r="AM56">
        <f t="shared" si="14"/>
        <v>0</v>
      </c>
      <c r="AO56" s="4">
        <v>1993</v>
      </c>
      <c r="AU56">
        <f t="shared" si="15"/>
        <v>0</v>
      </c>
    </row>
    <row r="57" spans="1:47" ht="12.75">
      <c r="A57" s="4">
        <v>1994</v>
      </c>
      <c r="C57">
        <v>1</v>
      </c>
      <c r="F57">
        <v>1</v>
      </c>
      <c r="G57">
        <f t="shared" si="11"/>
        <v>2</v>
      </c>
      <c r="I57" s="4">
        <v>1994</v>
      </c>
      <c r="O57">
        <f t="shared" si="12"/>
        <v>0</v>
      </c>
      <c r="Q57" s="4">
        <v>1994</v>
      </c>
      <c r="W57">
        <f t="shared" si="13"/>
        <v>0</v>
      </c>
      <c r="Y57" s="4">
        <v>1994</v>
      </c>
      <c r="AE57">
        <f t="shared" si="10"/>
        <v>0</v>
      </c>
      <c r="AG57" s="4">
        <v>1994</v>
      </c>
      <c r="AM57">
        <f t="shared" si="14"/>
        <v>0</v>
      </c>
      <c r="AO57" s="4">
        <v>1994</v>
      </c>
      <c r="AU57">
        <f t="shared" si="15"/>
        <v>0</v>
      </c>
    </row>
    <row r="58" spans="1:47" ht="12.75">
      <c r="A58" s="4">
        <v>1995</v>
      </c>
      <c r="B58">
        <v>1</v>
      </c>
      <c r="C58">
        <v>1</v>
      </c>
      <c r="D58">
        <v>1</v>
      </c>
      <c r="G58">
        <f t="shared" si="11"/>
        <v>3</v>
      </c>
      <c r="I58" s="4">
        <v>1995</v>
      </c>
      <c r="O58">
        <f t="shared" si="12"/>
        <v>0</v>
      </c>
      <c r="Q58" s="4">
        <v>1995</v>
      </c>
      <c r="W58">
        <f t="shared" si="13"/>
        <v>0</v>
      </c>
      <c r="Y58" s="4">
        <v>1995</v>
      </c>
      <c r="AE58">
        <f t="shared" si="10"/>
        <v>0</v>
      </c>
      <c r="AG58" s="4">
        <v>1995</v>
      </c>
      <c r="AM58">
        <f t="shared" si="14"/>
        <v>0</v>
      </c>
      <c r="AO58" s="4">
        <v>1995</v>
      </c>
      <c r="AU58">
        <f t="shared" si="15"/>
        <v>0</v>
      </c>
    </row>
    <row r="59" spans="1:47" ht="12.75">
      <c r="A59" s="4">
        <v>1996</v>
      </c>
      <c r="B59">
        <v>1</v>
      </c>
      <c r="F59">
        <v>1</v>
      </c>
      <c r="G59">
        <f t="shared" si="11"/>
        <v>2</v>
      </c>
      <c r="I59" s="4">
        <v>1996</v>
      </c>
      <c r="O59">
        <f t="shared" si="12"/>
        <v>0</v>
      </c>
      <c r="Q59" s="4">
        <v>1996</v>
      </c>
      <c r="W59">
        <f t="shared" si="13"/>
        <v>0</v>
      </c>
      <c r="Y59" s="4">
        <v>1996</v>
      </c>
      <c r="AE59">
        <f t="shared" si="10"/>
        <v>0</v>
      </c>
      <c r="AG59" s="4">
        <v>1996</v>
      </c>
      <c r="AM59">
        <f t="shared" si="14"/>
        <v>0</v>
      </c>
      <c r="AO59" s="4">
        <v>1996</v>
      </c>
      <c r="AU59">
        <f t="shared" si="15"/>
        <v>0</v>
      </c>
    </row>
    <row r="60" spans="1:47" ht="12.75">
      <c r="A60" s="4">
        <v>1997</v>
      </c>
      <c r="C60">
        <v>1</v>
      </c>
      <c r="G60">
        <f t="shared" si="11"/>
        <v>1</v>
      </c>
      <c r="I60" s="4">
        <v>1997</v>
      </c>
      <c r="O60">
        <f t="shared" si="12"/>
        <v>0</v>
      </c>
      <c r="Q60" s="4">
        <v>1997</v>
      </c>
      <c r="W60">
        <f t="shared" si="13"/>
        <v>0</v>
      </c>
      <c r="Y60" s="4">
        <v>1997</v>
      </c>
      <c r="AE60">
        <f t="shared" si="10"/>
        <v>0</v>
      </c>
      <c r="AG60" s="4">
        <v>1997</v>
      </c>
      <c r="AM60">
        <f t="shared" si="14"/>
        <v>0</v>
      </c>
      <c r="AO60" s="4">
        <v>1997</v>
      </c>
      <c r="AU60">
        <f t="shared" si="15"/>
        <v>0</v>
      </c>
    </row>
    <row r="61" spans="1:47" ht="12.75">
      <c r="A61" s="4">
        <v>1998</v>
      </c>
      <c r="G61">
        <f t="shared" si="11"/>
        <v>0</v>
      </c>
      <c r="I61" s="4">
        <v>1998</v>
      </c>
      <c r="O61">
        <f t="shared" si="12"/>
        <v>0</v>
      </c>
      <c r="Q61" s="4">
        <v>1998</v>
      </c>
      <c r="W61">
        <f t="shared" si="13"/>
        <v>0</v>
      </c>
      <c r="Y61" s="4">
        <v>1998</v>
      </c>
      <c r="AE61">
        <f t="shared" si="10"/>
        <v>0</v>
      </c>
      <c r="AG61" s="4">
        <v>1998</v>
      </c>
      <c r="AM61">
        <f t="shared" si="14"/>
        <v>0</v>
      </c>
      <c r="AO61" s="4">
        <v>1998</v>
      </c>
      <c r="AU61">
        <f t="shared" si="15"/>
        <v>0</v>
      </c>
    </row>
    <row r="62" spans="1:47" ht="12.75">
      <c r="A62" s="4">
        <v>1999</v>
      </c>
      <c r="G62">
        <f t="shared" si="11"/>
        <v>0</v>
      </c>
      <c r="I62" s="4">
        <v>1999</v>
      </c>
      <c r="O62">
        <f t="shared" si="12"/>
        <v>0</v>
      </c>
      <c r="Q62" s="4">
        <v>1999</v>
      </c>
      <c r="W62">
        <f t="shared" si="13"/>
        <v>0</v>
      </c>
      <c r="Y62" s="4">
        <v>1999</v>
      </c>
      <c r="AE62">
        <f>SUM(Z62:AD62)</f>
        <v>0</v>
      </c>
      <c r="AG62" s="4">
        <v>1999</v>
      </c>
      <c r="AM62">
        <f t="shared" si="14"/>
        <v>0</v>
      </c>
      <c r="AO62" s="4">
        <v>1999</v>
      </c>
      <c r="AU62">
        <f t="shared" si="15"/>
        <v>0</v>
      </c>
    </row>
    <row r="63" spans="1:47" ht="12.75">
      <c r="A63" s="4" t="s">
        <v>87</v>
      </c>
      <c r="B63" s="2">
        <f>SUM(B46:B62)</f>
        <v>113</v>
      </c>
      <c r="C63" s="2">
        <f>SUM(C46:C62)</f>
        <v>104</v>
      </c>
      <c r="D63" s="2">
        <f>SUM(D46:D62)</f>
        <v>60</v>
      </c>
      <c r="E63" s="2">
        <f>SUM(E46:E62)</f>
        <v>23</v>
      </c>
      <c r="F63" s="2">
        <f>SUM(F46:F62)</f>
        <v>63</v>
      </c>
      <c r="G63">
        <f>SUM(B63:F63)</f>
        <v>363</v>
      </c>
      <c r="I63" s="4" t="s">
        <v>87</v>
      </c>
      <c r="J63" s="2">
        <f>SUM(J46:J62)</f>
        <v>5</v>
      </c>
      <c r="K63" s="2">
        <f>SUM(K46:K62)</f>
        <v>13</v>
      </c>
      <c r="L63" s="2">
        <f>SUM(L46:L62)</f>
        <v>7</v>
      </c>
      <c r="M63" s="2">
        <f>SUM(M46:M62)</f>
        <v>5</v>
      </c>
      <c r="N63" s="2">
        <f>SUM(N46:N62)</f>
        <v>5</v>
      </c>
      <c r="O63">
        <f>SUM(J63:N63)</f>
        <v>35</v>
      </c>
      <c r="Q63" s="4" t="s">
        <v>87</v>
      </c>
      <c r="W63">
        <f>SUM(R63:V63)</f>
        <v>0</v>
      </c>
      <c r="Y63" s="4" t="s">
        <v>87</v>
      </c>
      <c r="Z63" s="2">
        <f>SUM(Z46:Z62)</f>
        <v>1</v>
      </c>
      <c r="AA63" s="2">
        <f>SUM(AA46:AA62)</f>
        <v>1</v>
      </c>
      <c r="AB63" s="2">
        <f>SUM(AB46:AB62)</f>
        <v>0</v>
      </c>
      <c r="AC63" s="2">
        <f>SUM(AC46:AC62)</f>
        <v>0</v>
      </c>
      <c r="AD63" s="2">
        <f>SUM(AD46:AD62)</f>
        <v>1</v>
      </c>
      <c r="AE63">
        <f>SUM(Z63:AD63)</f>
        <v>3</v>
      </c>
      <c r="AG63" s="4" t="s">
        <v>87</v>
      </c>
      <c r="AH63" s="2">
        <f>SUM(AH46:AH62)</f>
        <v>3</v>
      </c>
      <c r="AI63" s="2">
        <f>SUM(AI46:AI62)</f>
        <v>6</v>
      </c>
      <c r="AJ63" s="2">
        <f>SUM(AJ46:AJ62)</f>
        <v>2</v>
      </c>
      <c r="AK63" s="2">
        <f>SUM(AK46:AK62)</f>
        <v>4</v>
      </c>
      <c r="AL63" s="2">
        <f>SUM(AL46:AL62)</f>
        <v>2</v>
      </c>
      <c r="AM63">
        <f>SUM(AH63:AL63)</f>
        <v>17</v>
      </c>
      <c r="AO63" s="4" t="s">
        <v>87</v>
      </c>
      <c r="AP63" s="2">
        <f>SUM(AP46:AP62)</f>
        <v>0</v>
      </c>
      <c r="AQ63" s="2">
        <f>SUM(AQ46:AQ62)</f>
        <v>0</v>
      </c>
      <c r="AR63" s="2">
        <f>SUM(AR46:AR62)</f>
        <v>0</v>
      </c>
      <c r="AS63" s="2">
        <f>SUM(AS46:AS62)</f>
        <v>0</v>
      </c>
      <c r="AT63" s="2">
        <f>SUM(AT46:AT62)</f>
        <v>0</v>
      </c>
      <c r="AU63">
        <f>SUM(AP63:AT63)</f>
        <v>0</v>
      </c>
    </row>
    <row r="64" spans="9:41" ht="12.75">
      <c r="I64" s="4"/>
      <c r="Q64" s="4"/>
      <c r="Y64" s="4"/>
      <c r="AG64" s="4"/>
      <c r="AO64" s="4"/>
    </row>
    <row r="65" spans="1:41" ht="12.75">
      <c r="A65" s="4" t="s">
        <v>85</v>
      </c>
      <c r="I65" s="4" t="s">
        <v>86</v>
      </c>
      <c r="Q65" s="4" t="s">
        <v>102</v>
      </c>
      <c r="Y65" s="4" t="s">
        <v>103</v>
      </c>
      <c r="AG65" s="4" t="s">
        <v>100</v>
      </c>
      <c r="AO65" s="4" t="s">
        <v>101</v>
      </c>
    </row>
    <row r="66" spans="1:47" ht="12.75">
      <c r="A66" s="4" t="s">
        <v>83</v>
      </c>
      <c r="B66" s="12" t="s">
        <v>74</v>
      </c>
      <c r="C66" s="12" t="s">
        <v>79</v>
      </c>
      <c r="D66" s="12" t="s">
        <v>80</v>
      </c>
      <c r="E66" s="12" t="s">
        <v>75</v>
      </c>
      <c r="F66" s="12" t="s">
        <v>78</v>
      </c>
      <c r="G66" s="12" t="s">
        <v>87</v>
      </c>
      <c r="I66" s="4" t="s">
        <v>83</v>
      </c>
      <c r="J66" s="12" t="s">
        <v>74</v>
      </c>
      <c r="K66" s="12" t="s">
        <v>79</v>
      </c>
      <c r="L66" s="12" t="s">
        <v>80</v>
      </c>
      <c r="M66" s="12" t="s">
        <v>75</v>
      </c>
      <c r="N66" s="12" t="s">
        <v>78</v>
      </c>
      <c r="O66" s="12" t="s">
        <v>87</v>
      </c>
      <c r="Q66" s="4" t="s">
        <v>83</v>
      </c>
      <c r="R66" s="12" t="s">
        <v>74</v>
      </c>
      <c r="S66" s="12" t="s">
        <v>79</v>
      </c>
      <c r="T66" s="12" t="s">
        <v>80</v>
      </c>
      <c r="U66" s="12" t="s">
        <v>75</v>
      </c>
      <c r="V66" s="12" t="s">
        <v>78</v>
      </c>
      <c r="W66" s="12" t="s">
        <v>87</v>
      </c>
      <c r="Y66" s="4" t="s">
        <v>83</v>
      </c>
      <c r="Z66" s="12" t="s">
        <v>74</v>
      </c>
      <c r="AA66" s="12" t="s">
        <v>79</v>
      </c>
      <c r="AB66" s="12" t="s">
        <v>80</v>
      </c>
      <c r="AC66" s="12" t="s">
        <v>75</v>
      </c>
      <c r="AD66" s="12" t="s">
        <v>78</v>
      </c>
      <c r="AE66" s="12" t="s">
        <v>87</v>
      </c>
      <c r="AG66" s="4" t="s">
        <v>83</v>
      </c>
      <c r="AH66" s="12" t="s">
        <v>74</v>
      </c>
      <c r="AI66" s="12" t="s">
        <v>79</v>
      </c>
      <c r="AJ66" s="12" t="s">
        <v>80</v>
      </c>
      <c r="AK66" s="12" t="s">
        <v>75</v>
      </c>
      <c r="AL66" s="12" t="s">
        <v>78</v>
      </c>
      <c r="AM66" s="12" t="s">
        <v>87</v>
      </c>
      <c r="AO66" s="4" t="s">
        <v>83</v>
      </c>
      <c r="AP66" s="12" t="s">
        <v>74</v>
      </c>
      <c r="AQ66" s="12" t="s">
        <v>79</v>
      </c>
      <c r="AR66" s="12" t="s">
        <v>80</v>
      </c>
      <c r="AS66" s="12" t="s">
        <v>75</v>
      </c>
      <c r="AT66" s="12" t="s">
        <v>78</v>
      </c>
      <c r="AU66" s="12" t="s">
        <v>87</v>
      </c>
    </row>
    <row r="67" spans="1:47" ht="12.75">
      <c r="A67" s="4">
        <v>1983</v>
      </c>
      <c r="B67">
        <f aca="true" t="shared" si="16" ref="B67:G67">B46+B25</f>
        <v>40</v>
      </c>
      <c r="C67">
        <f t="shared" si="16"/>
        <v>159</v>
      </c>
      <c r="D67">
        <f t="shared" si="16"/>
        <v>71</v>
      </c>
      <c r="E67">
        <f t="shared" si="16"/>
        <v>19</v>
      </c>
      <c r="F67">
        <f t="shared" si="16"/>
        <v>41</v>
      </c>
      <c r="G67">
        <f t="shared" si="16"/>
        <v>330</v>
      </c>
      <c r="I67" s="4">
        <v>1983</v>
      </c>
      <c r="J67">
        <f aca="true" t="shared" si="17" ref="J67:O67">J46+J25</f>
        <v>19</v>
      </c>
      <c r="K67">
        <f t="shared" si="17"/>
        <v>32</v>
      </c>
      <c r="L67">
        <f t="shared" si="17"/>
        <v>11</v>
      </c>
      <c r="M67">
        <f t="shared" si="17"/>
        <v>10</v>
      </c>
      <c r="N67">
        <f t="shared" si="17"/>
        <v>5</v>
      </c>
      <c r="O67">
        <f t="shared" si="17"/>
        <v>77</v>
      </c>
      <c r="Q67" s="4">
        <v>1983</v>
      </c>
      <c r="R67">
        <f aca="true" t="shared" si="18" ref="R67:W67">R46+R25</f>
        <v>6</v>
      </c>
      <c r="S67">
        <f t="shared" si="18"/>
        <v>20</v>
      </c>
      <c r="T67">
        <f t="shared" si="18"/>
        <v>3</v>
      </c>
      <c r="U67">
        <f t="shared" si="18"/>
        <v>0</v>
      </c>
      <c r="V67">
        <f t="shared" si="18"/>
        <v>2</v>
      </c>
      <c r="W67">
        <f t="shared" si="18"/>
        <v>31</v>
      </c>
      <c r="Y67" s="4">
        <v>1983</v>
      </c>
      <c r="Z67">
        <f aca="true" t="shared" si="19" ref="Z67:AE67">Z46+Z25</f>
        <v>1</v>
      </c>
      <c r="AA67">
        <f t="shared" si="19"/>
        <v>1</v>
      </c>
      <c r="AB67">
        <f t="shared" si="19"/>
        <v>0</v>
      </c>
      <c r="AC67">
        <f t="shared" si="19"/>
        <v>0</v>
      </c>
      <c r="AD67">
        <f t="shared" si="19"/>
        <v>0</v>
      </c>
      <c r="AE67">
        <f t="shared" si="19"/>
        <v>2</v>
      </c>
      <c r="AG67" s="4">
        <v>1983</v>
      </c>
      <c r="AH67">
        <f aca="true" t="shared" si="20" ref="AH67:AM67">AH46+AH25</f>
        <v>3</v>
      </c>
      <c r="AI67">
        <f t="shared" si="20"/>
        <v>8</v>
      </c>
      <c r="AJ67">
        <f t="shared" si="20"/>
        <v>0</v>
      </c>
      <c r="AK67">
        <f t="shared" si="20"/>
        <v>1</v>
      </c>
      <c r="AL67">
        <f t="shared" si="20"/>
        <v>2</v>
      </c>
      <c r="AM67">
        <f t="shared" si="20"/>
        <v>14</v>
      </c>
      <c r="AO67" s="4">
        <v>1983</v>
      </c>
      <c r="AP67">
        <f aca="true" t="shared" si="21" ref="AP67:AU67">AP46+AP25</f>
        <v>0</v>
      </c>
      <c r="AQ67">
        <f t="shared" si="21"/>
        <v>0</v>
      </c>
      <c r="AR67">
        <f t="shared" si="21"/>
        <v>0</v>
      </c>
      <c r="AS67">
        <f t="shared" si="21"/>
        <v>0</v>
      </c>
      <c r="AT67">
        <f t="shared" si="21"/>
        <v>0</v>
      </c>
      <c r="AU67">
        <f t="shared" si="21"/>
        <v>0</v>
      </c>
    </row>
    <row r="68" spans="1:41" ht="12.75">
      <c r="A68" s="4">
        <v>1984</v>
      </c>
      <c r="I68" s="4">
        <v>1984</v>
      </c>
      <c r="Q68" s="4">
        <v>1984</v>
      </c>
      <c r="Y68" s="4">
        <v>1984</v>
      </c>
      <c r="AG68" s="4">
        <v>1984</v>
      </c>
      <c r="AO68" s="4">
        <v>1984</v>
      </c>
    </row>
    <row r="69" spans="1:47" ht="12.75">
      <c r="A69" s="4">
        <v>1985</v>
      </c>
      <c r="B69">
        <f aca="true" t="shared" si="22" ref="B69:G69">B48+B27</f>
        <v>82</v>
      </c>
      <c r="C69">
        <f t="shared" si="22"/>
        <v>168</v>
      </c>
      <c r="D69">
        <f t="shared" si="22"/>
        <v>88</v>
      </c>
      <c r="E69">
        <f t="shared" si="22"/>
        <v>21</v>
      </c>
      <c r="F69">
        <f t="shared" si="22"/>
        <v>229</v>
      </c>
      <c r="G69">
        <f t="shared" si="22"/>
        <v>588</v>
      </c>
      <c r="I69" s="4">
        <v>1985</v>
      </c>
      <c r="J69">
        <f aca="true" t="shared" si="23" ref="J69:O69">J48+J27</f>
        <v>12</v>
      </c>
      <c r="K69">
        <f t="shared" si="23"/>
        <v>48</v>
      </c>
      <c r="L69">
        <f t="shared" si="23"/>
        <v>18</v>
      </c>
      <c r="M69">
        <f t="shared" si="23"/>
        <v>4</v>
      </c>
      <c r="N69">
        <f t="shared" si="23"/>
        <v>71</v>
      </c>
      <c r="O69">
        <f t="shared" si="23"/>
        <v>153</v>
      </c>
      <c r="Q69" s="4">
        <v>1985</v>
      </c>
      <c r="R69">
        <f aca="true" t="shared" si="24" ref="R69:W69">R48+R27</f>
        <v>3</v>
      </c>
      <c r="S69">
        <f t="shared" si="24"/>
        <v>9</v>
      </c>
      <c r="T69">
        <f t="shared" si="24"/>
        <v>0</v>
      </c>
      <c r="U69">
        <f t="shared" si="24"/>
        <v>1</v>
      </c>
      <c r="V69">
        <f t="shared" si="24"/>
        <v>14</v>
      </c>
      <c r="W69">
        <f t="shared" si="24"/>
        <v>27</v>
      </c>
      <c r="Y69" s="4">
        <v>1985</v>
      </c>
      <c r="Z69">
        <f aca="true" t="shared" si="25" ref="Z69:AE69">Z48+Z27</f>
        <v>0</v>
      </c>
      <c r="AA69">
        <f t="shared" si="25"/>
        <v>0</v>
      </c>
      <c r="AB69">
        <f t="shared" si="25"/>
        <v>0</v>
      </c>
      <c r="AC69">
        <f t="shared" si="25"/>
        <v>0</v>
      </c>
      <c r="AD69">
        <f t="shared" si="25"/>
        <v>3</v>
      </c>
      <c r="AE69">
        <f t="shared" si="25"/>
        <v>3</v>
      </c>
      <c r="AG69" s="4">
        <v>1985</v>
      </c>
      <c r="AH69">
        <f aca="true" t="shared" si="26" ref="AH69:AM69">AH48+AH27</f>
        <v>2</v>
      </c>
      <c r="AI69">
        <f t="shared" si="26"/>
        <v>9</v>
      </c>
      <c r="AJ69">
        <f t="shared" si="26"/>
        <v>3</v>
      </c>
      <c r="AK69">
        <f t="shared" si="26"/>
        <v>4</v>
      </c>
      <c r="AL69">
        <f t="shared" si="26"/>
        <v>10</v>
      </c>
      <c r="AM69">
        <f t="shared" si="26"/>
        <v>28</v>
      </c>
      <c r="AO69" s="4">
        <v>1985</v>
      </c>
      <c r="AP69">
        <f aca="true" t="shared" si="27" ref="AP69:AU69">AP48+AP27</f>
        <v>0</v>
      </c>
      <c r="AQ69">
        <f t="shared" si="27"/>
        <v>0</v>
      </c>
      <c r="AR69">
        <f t="shared" si="27"/>
        <v>0</v>
      </c>
      <c r="AS69">
        <f t="shared" si="27"/>
        <v>0</v>
      </c>
      <c r="AT69">
        <f t="shared" si="27"/>
        <v>0</v>
      </c>
      <c r="AU69">
        <f t="shared" si="27"/>
        <v>0</v>
      </c>
    </row>
    <row r="70" spans="1:47" ht="12.75">
      <c r="A70" s="4">
        <v>1986</v>
      </c>
      <c r="B70">
        <f aca="true" t="shared" si="28" ref="B70:G70">B49+B28</f>
        <v>6</v>
      </c>
      <c r="C70">
        <f t="shared" si="28"/>
        <v>6</v>
      </c>
      <c r="D70">
        <f t="shared" si="28"/>
        <v>3</v>
      </c>
      <c r="E70">
        <f t="shared" si="28"/>
        <v>1</v>
      </c>
      <c r="F70">
        <f t="shared" si="28"/>
        <v>305</v>
      </c>
      <c r="G70">
        <f t="shared" si="28"/>
        <v>321</v>
      </c>
      <c r="I70" s="4">
        <v>1986</v>
      </c>
      <c r="J70">
        <f aca="true" t="shared" si="29" ref="J70:O70">J49+J28</f>
        <v>3</v>
      </c>
      <c r="K70">
        <f t="shared" si="29"/>
        <v>1</v>
      </c>
      <c r="L70">
        <f t="shared" si="29"/>
        <v>0</v>
      </c>
      <c r="M70">
        <f t="shared" si="29"/>
        <v>0</v>
      </c>
      <c r="N70">
        <f t="shared" si="29"/>
        <v>121</v>
      </c>
      <c r="O70">
        <f t="shared" si="29"/>
        <v>125</v>
      </c>
      <c r="Q70" s="4">
        <v>1986</v>
      </c>
      <c r="R70">
        <f aca="true" t="shared" si="30" ref="R70:W70">R49+R28</f>
        <v>0</v>
      </c>
      <c r="S70">
        <f t="shared" si="30"/>
        <v>1</v>
      </c>
      <c r="T70">
        <f t="shared" si="30"/>
        <v>0</v>
      </c>
      <c r="U70">
        <f t="shared" si="30"/>
        <v>0</v>
      </c>
      <c r="V70">
        <f t="shared" si="30"/>
        <v>30</v>
      </c>
      <c r="W70">
        <f t="shared" si="30"/>
        <v>31</v>
      </c>
      <c r="Y70" s="4">
        <v>1986</v>
      </c>
      <c r="Z70">
        <f aca="true" t="shared" si="31" ref="Z70:AE70">Z49+Z28</f>
        <v>0</v>
      </c>
      <c r="AA70">
        <f t="shared" si="31"/>
        <v>0</v>
      </c>
      <c r="AB70">
        <f t="shared" si="31"/>
        <v>0</v>
      </c>
      <c r="AC70">
        <f t="shared" si="31"/>
        <v>0</v>
      </c>
      <c r="AD70">
        <f t="shared" si="31"/>
        <v>1</v>
      </c>
      <c r="AE70">
        <f t="shared" si="31"/>
        <v>1</v>
      </c>
      <c r="AG70" s="4">
        <v>1986</v>
      </c>
      <c r="AH70">
        <f aca="true" t="shared" si="32" ref="AH70:AM70">AH49+AH28</f>
        <v>1</v>
      </c>
      <c r="AI70">
        <f t="shared" si="32"/>
        <v>0</v>
      </c>
      <c r="AJ70">
        <f t="shared" si="32"/>
        <v>0</v>
      </c>
      <c r="AK70">
        <f t="shared" si="32"/>
        <v>0</v>
      </c>
      <c r="AL70">
        <f t="shared" si="32"/>
        <v>12</v>
      </c>
      <c r="AM70">
        <f t="shared" si="32"/>
        <v>13</v>
      </c>
      <c r="AO70" s="4">
        <v>1986</v>
      </c>
      <c r="AP70">
        <f aca="true" t="shared" si="33" ref="AP70:AU70">AP49+AP28</f>
        <v>0</v>
      </c>
      <c r="AQ70">
        <f t="shared" si="33"/>
        <v>0</v>
      </c>
      <c r="AR70">
        <f t="shared" si="33"/>
        <v>0</v>
      </c>
      <c r="AS70">
        <f t="shared" si="33"/>
        <v>0</v>
      </c>
      <c r="AT70">
        <f t="shared" si="33"/>
        <v>0</v>
      </c>
      <c r="AU70">
        <f t="shared" si="33"/>
        <v>0</v>
      </c>
    </row>
    <row r="71" spans="1:47" ht="12.75">
      <c r="A71" s="4">
        <v>1987</v>
      </c>
      <c r="B71">
        <f aca="true" t="shared" si="34" ref="B71:G71">B50+B29</f>
        <v>30</v>
      </c>
      <c r="C71">
        <f t="shared" si="34"/>
        <v>23</v>
      </c>
      <c r="D71">
        <f t="shared" si="34"/>
        <v>13</v>
      </c>
      <c r="E71">
        <f t="shared" si="34"/>
        <v>5</v>
      </c>
      <c r="F71">
        <f t="shared" si="34"/>
        <v>222</v>
      </c>
      <c r="G71">
        <f t="shared" si="34"/>
        <v>293</v>
      </c>
      <c r="I71" s="4">
        <v>1987</v>
      </c>
      <c r="J71">
        <f aca="true" t="shared" si="35" ref="J71:O71">J50+J29</f>
        <v>6</v>
      </c>
      <c r="K71">
        <f t="shared" si="35"/>
        <v>8</v>
      </c>
      <c r="L71">
        <f t="shared" si="35"/>
        <v>2</v>
      </c>
      <c r="M71">
        <f t="shared" si="35"/>
        <v>2</v>
      </c>
      <c r="N71">
        <f t="shared" si="35"/>
        <v>94</v>
      </c>
      <c r="O71">
        <f t="shared" si="35"/>
        <v>112</v>
      </c>
      <c r="Q71" s="4">
        <v>1987</v>
      </c>
      <c r="R71">
        <f aca="true" t="shared" si="36" ref="R71:W71">R50+R29</f>
        <v>4</v>
      </c>
      <c r="S71">
        <f t="shared" si="36"/>
        <v>1</v>
      </c>
      <c r="T71">
        <f t="shared" si="36"/>
        <v>1</v>
      </c>
      <c r="U71">
        <f t="shared" si="36"/>
        <v>0</v>
      </c>
      <c r="V71">
        <f t="shared" si="36"/>
        <v>14</v>
      </c>
      <c r="W71">
        <f t="shared" si="36"/>
        <v>20</v>
      </c>
      <c r="Y71" s="4">
        <v>1987</v>
      </c>
      <c r="Z71">
        <f aca="true" t="shared" si="37" ref="Z71:AE71">Z50+Z29</f>
        <v>1</v>
      </c>
      <c r="AA71">
        <f t="shared" si="37"/>
        <v>0</v>
      </c>
      <c r="AB71">
        <f t="shared" si="37"/>
        <v>0</v>
      </c>
      <c r="AC71">
        <f t="shared" si="37"/>
        <v>0</v>
      </c>
      <c r="AD71">
        <f t="shared" si="37"/>
        <v>2</v>
      </c>
      <c r="AE71">
        <f t="shared" si="37"/>
        <v>3</v>
      </c>
      <c r="AG71" s="4">
        <v>1987</v>
      </c>
      <c r="AH71">
        <f aca="true" t="shared" si="38" ref="AH71:AM71">AH50+AH29</f>
        <v>2</v>
      </c>
      <c r="AI71">
        <f t="shared" si="38"/>
        <v>3</v>
      </c>
      <c r="AJ71">
        <f t="shared" si="38"/>
        <v>1</v>
      </c>
      <c r="AK71">
        <f t="shared" si="38"/>
        <v>0</v>
      </c>
      <c r="AL71">
        <f t="shared" si="38"/>
        <v>14</v>
      </c>
      <c r="AM71">
        <f t="shared" si="38"/>
        <v>20</v>
      </c>
      <c r="AO71" s="4">
        <v>1987</v>
      </c>
      <c r="AP71">
        <f aca="true" t="shared" si="39" ref="AP71:AU71">AP50+AP29</f>
        <v>0</v>
      </c>
      <c r="AQ71">
        <f t="shared" si="39"/>
        <v>0</v>
      </c>
      <c r="AR71">
        <f t="shared" si="39"/>
        <v>0</v>
      </c>
      <c r="AS71">
        <f t="shared" si="39"/>
        <v>0</v>
      </c>
      <c r="AT71">
        <f t="shared" si="39"/>
        <v>0</v>
      </c>
      <c r="AU71">
        <f t="shared" si="39"/>
        <v>0</v>
      </c>
    </row>
    <row r="72" spans="1:47" ht="12.75">
      <c r="A72" s="4">
        <v>1988</v>
      </c>
      <c r="B72">
        <f aca="true" t="shared" si="40" ref="B72:G72">B51+B30</f>
        <v>20</v>
      </c>
      <c r="C72">
        <f t="shared" si="40"/>
        <v>11</v>
      </c>
      <c r="D72">
        <f t="shared" si="40"/>
        <v>8</v>
      </c>
      <c r="E72">
        <f t="shared" si="40"/>
        <v>4</v>
      </c>
      <c r="F72">
        <f t="shared" si="40"/>
        <v>128</v>
      </c>
      <c r="G72">
        <f t="shared" si="40"/>
        <v>171</v>
      </c>
      <c r="I72" s="4">
        <v>1988</v>
      </c>
      <c r="J72">
        <f aca="true" t="shared" si="41" ref="J72:O72">J51+J30</f>
        <v>2</v>
      </c>
      <c r="K72">
        <f t="shared" si="41"/>
        <v>0</v>
      </c>
      <c r="L72">
        <f t="shared" si="41"/>
        <v>0</v>
      </c>
      <c r="M72">
        <f t="shared" si="41"/>
        <v>1</v>
      </c>
      <c r="N72">
        <f t="shared" si="41"/>
        <v>62</v>
      </c>
      <c r="O72">
        <f t="shared" si="41"/>
        <v>65</v>
      </c>
      <c r="Q72" s="4">
        <v>1988</v>
      </c>
      <c r="R72">
        <f aca="true" t="shared" si="42" ref="R72:W72">R51+R30</f>
        <v>2</v>
      </c>
      <c r="S72">
        <f t="shared" si="42"/>
        <v>1</v>
      </c>
      <c r="T72">
        <f t="shared" si="42"/>
        <v>0</v>
      </c>
      <c r="U72">
        <f t="shared" si="42"/>
        <v>0</v>
      </c>
      <c r="V72">
        <f t="shared" si="42"/>
        <v>7</v>
      </c>
      <c r="W72">
        <f t="shared" si="42"/>
        <v>10</v>
      </c>
      <c r="Y72" s="4">
        <v>1988</v>
      </c>
      <c r="Z72">
        <f aca="true" t="shared" si="43" ref="Z72:AE72">Z51+Z30</f>
        <v>0</v>
      </c>
      <c r="AA72">
        <f t="shared" si="43"/>
        <v>0</v>
      </c>
      <c r="AB72">
        <f t="shared" si="43"/>
        <v>0</v>
      </c>
      <c r="AC72">
        <f t="shared" si="43"/>
        <v>0</v>
      </c>
      <c r="AD72">
        <f t="shared" si="43"/>
        <v>1</v>
      </c>
      <c r="AE72">
        <f t="shared" si="43"/>
        <v>1</v>
      </c>
      <c r="AG72" s="4">
        <v>1988</v>
      </c>
      <c r="AH72">
        <f aca="true" t="shared" si="44" ref="AH72:AM72">AH51+AH30</f>
        <v>0</v>
      </c>
      <c r="AI72">
        <f t="shared" si="44"/>
        <v>0</v>
      </c>
      <c r="AJ72">
        <f t="shared" si="44"/>
        <v>0</v>
      </c>
      <c r="AK72">
        <f t="shared" si="44"/>
        <v>0</v>
      </c>
      <c r="AL72">
        <f t="shared" si="44"/>
        <v>7</v>
      </c>
      <c r="AM72">
        <f t="shared" si="44"/>
        <v>7</v>
      </c>
      <c r="AO72" s="4">
        <v>1988</v>
      </c>
      <c r="AP72">
        <f aca="true" t="shared" si="45" ref="AP72:AU72">AP51+AP30</f>
        <v>0</v>
      </c>
      <c r="AQ72">
        <f t="shared" si="45"/>
        <v>0</v>
      </c>
      <c r="AR72">
        <f t="shared" si="45"/>
        <v>0</v>
      </c>
      <c r="AS72">
        <f t="shared" si="45"/>
        <v>0</v>
      </c>
      <c r="AT72">
        <f t="shared" si="45"/>
        <v>0</v>
      </c>
      <c r="AU72">
        <f t="shared" si="45"/>
        <v>0</v>
      </c>
    </row>
    <row r="73" spans="1:47" ht="12.75">
      <c r="A73" s="4">
        <v>1989</v>
      </c>
      <c r="B73">
        <f aca="true" t="shared" si="46" ref="B73:G73">B52+B31</f>
        <v>12</v>
      </c>
      <c r="C73">
        <f t="shared" si="46"/>
        <v>11</v>
      </c>
      <c r="D73">
        <f t="shared" si="46"/>
        <v>5</v>
      </c>
      <c r="E73">
        <f t="shared" si="46"/>
        <v>2</v>
      </c>
      <c r="F73">
        <f t="shared" si="46"/>
        <v>270</v>
      </c>
      <c r="G73">
        <f t="shared" si="46"/>
        <v>300</v>
      </c>
      <c r="I73" s="4">
        <v>1989</v>
      </c>
      <c r="J73">
        <f aca="true" t="shared" si="47" ref="J73:O73">J52+J31</f>
        <v>0</v>
      </c>
      <c r="K73">
        <f t="shared" si="47"/>
        <v>2</v>
      </c>
      <c r="L73">
        <f t="shared" si="47"/>
        <v>1</v>
      </c>
      <c r="M73">
        <f t="shared" si="47"/>
        <v>0</v>
      </c>
      <c r="N73">
        <f t="shared" si="47"/>
        <v>120</v>
      </c>
      <c r="O73">
        <f t="shared" si="47"/>
        <v>123</v>
      </c>
      <c r="Q73" s="4">
        <v>1989</v>
      </c>
      <c r="R73">
        <f aca="true" t="shared" si="48" ref="R73:W73">R52+R31</f>
        <v>0</v>
      </c>
      <c r="S73">
        <f t="shared" si="48"/>
        <v>1</v>
      </c>
      <c r="T73">
        <f t="shared" si="48"/>
        <v>0</v>
      </c>
      <c r="U73">
        <f t="shared" si="48"/>
        <v>0</v>
      </c>
      <c r="V73">
        <f t="shared" si="48"/>
        <v>20</v>
      </c>
      <c r="W73">
        <f t="shared" si="48"/>
        <v>21</v>
      </c>
      <c r="Y73" s="4">
        <v>1989</v>
      </c>
      <c r="Z73">
        <f aca="true" t="shared" si="49" ref="Z73:AE73">Z52+Z31</f>
        <v>0</v>
      </c>
      <c r="AA73">
        <f t="shared" si="49"/>
        <v>1</v>
      </c>
      <c r="AB73">
        <f t="shared" si="49"/>
        <v>0</v>
      </c>
      <c r="AC73">
        <f t="shared" si="49"/>
        <v>0</v>
      </c>
      <c r="AD73">
        <f t="shared" si="49"/>
        <v>3</v>
      </c>
      <c r="AE73">
        <f t="shared" si="49"/>
        <v>4</v>
      </c>
      <c r="AG73" s="4">
        <v>1989</v>
      </c>
      <c r="AH73">
        <f aca="true" t="shared" si="50" ref="AH73:AM73">AH52+AH31</f>
        <v>1</v>
      </c>
      <c r="AI73">
        <f t="shared" si="50"/>
        <v>0</v>
      </c>
      <c r="AJ73">
        <f t="shared" si="50"/>
        <v>0</v>
      </c>
      <c r="AK73">
        <f t="shared" si="50"/>
        <v>0</v>
      </c>
      <c r="AL73">
        <f t="shared" si="50"/>
        <v>13</v>
      </c>
      <c r="AM73">
        <f t="shared" si="50"/>
        <v>14</v>
      </c>
      <c r="AO73" s="4">
        <v>1989</v>
      </c>
      <c r="AP73">
        <f aca="true" t="shared" si="51" ref="AP73:AU73">AP52+AP31</f>
        <v>0</v>
      </c>
      <c r="AQ73">
        <f t="shared" si="51"/>
        <v>0</v>
      </c>
      <c r="AR73">
        <f t="shared" si="51"/>
        <v>0</v>
      </c>
      <c r="AS73">
        <f t="shared" si="51"/>
        <v>0</v>
      </c>
      <c r="AT73">
        <f t="shared" si="51"/>
        <v>0</v>
      </c>
      <c r="AU73">
        <f t="shared" si="51"/>
        <v>0</v>
      </c>
    </row>
    <row r="74" spans="1:47" ht="12.75">
      <c r="A74" s="4">
        <v>1990</v>
      </c>
      <c r="B74">
        <f aca="true" t="shared" si="52" ref="B74:G74">B53+B32</f>
        <v>16</v>
      </c>
      <c r="C74">
        <f t="shared" si="52"/>
        <v>9</v>
      </c>
      <c r="D74">
        <f t="shared" si="52"/>
        <v>3</v>
      </c>
      <c r="E74">
        <f t="shared" si="52"/>
        <v>2</v>
      </c>
      <c r="F74">
        <f t="shared" si="52"/>
        <v>315</v>
      </c>
      <c r="G74">
        <f t="shared" si="52"/>
        <v>345</v>
      </c>
      <c r="I74" s="4">
        <v>1990</v>
      </c>
      <c r="J74">
        <f aca="true" t="shared" si="53" ref="J74:O74">J53+J32</f>
        <v>4</v>
      </c>
      <c r="K74">
        <f t="shared" si="53"/>
        <v>1</v>
      </c>
      <c r="L74">
        <f t="shared" si="53"/>
        <v>1</v>
      </c>
      <c r="M74">
        <f t="shared" si="53"/>
        <v>2</v>
      </c>
      <c r="N74">
        <f t="shared" si="53"/>
        <v>138</v>
      </c>
      <c r="O74">
        <f t="shared" si="53"/>
        <v>146</v>
      </c>
      <c r="Q74" s="4">
        <v>1990</v>
      </c>
      <c r="R74">
        <f aca="true" t="shared" si="54" ref="R74:W74">R53+R32</f>
        <v>2</v>
      </c>
      <c r="S74">
        <f t="shared" si="54"/>
        <v>0</v>
      </c>
      <c r="T74">
        <f t="shared" si="54"/>
        <v>0</v>
      </c>
      <c r="U74">
        <f t="shared" si="54"/>
        <v>0</v>
      </c>
      <c r="V74">
        <f t="shared" si="54"/>
        <v>33</v>
      </c>
      <c r="W74">
        <f t="shared" si="54"/>
        <v>35</v>
      </c>
      <c r="Y74" s="4">
        <v>1990</v>
      </c>
      <c r="Z74">
        <f aca="true" t="shared" si="55" ref="Z74:AE74">Z53+Z32</f>
        <v>0</v>
      </c>
      <c r="AA74">
        <f t="shared" si="55"/>
        <v>0</v>
      </c>
      <c r="AB74">
        <f t="shared" si="55"/>
        <v>0</v>
      </c>
      <c r="AC74">
        <f t="shared" si="55"/>
        <v>0</v>
      </c>
      <c r="AD74">
        <f t="shared" si="55"/>
        <v>2</v>
      </c>
      <c r="AE74">
        <f t="shared" si="55"/>
        <v>2</v>
      </c>
      <c r="AG74" s="4">
        <v>1990</v>
      </c>
      <c r="AH74">
        <f aca="true" t="shared" si="56" ref="AH74:AM74">AH53+AH32</f>
        <v>0</v>
      </c>
      <c r="AI74">
        <f t="shared" si="56"/>
        <v>0</v>
      </c>
      <c r="AJ74">
        <f t="shared" si="56"/>
        <v>0</v>
      </c>
      <c r="AK74">
        <f t="shared" si="56"/>
        <v>1</v>
      </c>
      <c r="AL74">
        <f t="shared" si="56"/>
        <v>22</v>
      </c>
      <c r="AM74">
        <f t="shared" si="56"/>
        <v>23</v>
      </c>
      <c r="AO74" s="4">
        <v>1990</v>
      </c>
      <c r="AP74">
        <f aca="true" t="shared" si="57" ref="AP74:AU74">AP53+AP32</f>
        <v>0</v>
      </c>
      <c r="AQ74">
        <f t="shared" si="57"/>
        <v>0</v>
      </c>
      <c r="AR74">
        <f t="shared" si="57"/>
        <v>0</v>
      </c>
      <c r="AS74">
        <f t="shared" si="57"/>
        <v>0</v>
      </c>
      <c r="AT74">
        <f t="shared" si="57"/>
        <v>0</v>
      </c>
      <c r="AU74">
        <f t="shared" si="57"/>
        <v>0</v>
      </c>
    </row>
    <row r="75" spans="1:47" ht="12.75">
      <c r="A75" s="4">
        <v>1991</v>
      </c>
      <c r="B75">
        <f aca="true" t="shared" si="58" ref="B75:G75">B54+B33</f>
        <v>11</v>
      </c>
      <c r="C75">
        <f t="shared" si="58"/>
        <v>11</v>
      </c>
      <c r="D75">
        <f t="shared" si="58"/>
        <v>2</v>
      </c>
      <c r="E75">
        <f t="shared" si="58"/>
        <v>1</v>
      </c>
      <c r="F75">
        <f t="shared" si="58"/>
        <v>195</v>
      </c>
      <c r="G75">
        <f t="shared" si="58"/>
        <v>220</v>
      </c>
      <c r="I75" s="4">
        <v>1991</v>
      </c>
      <c r="J75">
        <f aca="true" t="shared" si="59" ref="J75:O75">J54+J33</f>
        <v>5</v>
      </c>
      <c r="K75">
        <f t="shared" si="59"/>
        <v>2</v>
      </c>
      <c r="L75">
        <f t="shared" si="59"/>
        <v>1</v>
      </c>
      <c r="M75">
        <f t="shared" si="59"/>
        <v>2</v>
      </c>
      <c r="N75">
        <f t="shared" si="59"/>
        <v>94</v>
      </c>
      <c r="O75">
        <f t="shared" si="59"/>
        <v>104</v>
      </c>
      <c r="Q75" s="4">
        <v>1991</v>
      </c>
      <c r="R75">
        <f aca="true" t="shared" si="60" ref="R75:W75">R54+R33</f>
        <v>0</v>
      </c>
      <c r="S75">
        <f t="shared" si="60"/>
        <v>0</v>
      </c>
      <c r="T75">
        <f t="shared" si="60"/>
        <v>0</v>
      </c>
      <c r="U75">
        <f t="shared" si="60"/>
        <v>0</v>
      </c>
      <c r="V75">
        <f t="shared" si="60"/>
        <v>18</v>
      </c>
      <c r="W75">
        <f t="shared" si="60"/>
        <v>18</v>
      </c>
      <c r="Y75" s="4">
        <v>1991</v>
      </c>
      <c r="Z75">
        <f aca="true" t="shared" si="61" ref="Z75:AE75">Z54+Z33</f>
        <v>0</v>
      </c>
      <c r="AA75">
        <f t="shared" si="61"/>
        <v>0</v>
      </c>
      <c r="AB75">
        <f t="shared" si="61"/>
        <v>0</v>
      </c>
      <c r="AC75">
        <f t="shared" si="61"/>
        <v>0</v>
      </c>
      <c r="AD75">
        <f t="shared" si="61"/>
        <v>2</v>
      </c>
      <c r="AE75">
        <f t="shared" si="61"/>
        <v>2</v>
      </c>
      <c r="AG75" s="4">
        <v>1991</v>
      </c>
      <c r="AH75">
        <f aca="true" t="shared" si="62" ref="AH75:AM75">AH54+AH33</f>
        <v>0</v>
      </c>
      <c r="AI75">
        <f t="shared" si="62"/>
        <v>0</v>
      </c>
      <c r="AJ75">
        <f t="shared" si="62"/>
        <v>0</v>
      </c>
      <c r="AK75">
        <f t="shared" si="62"/>
        <v>0</v>
      </c>
      <c r="AL75">
        <f t="shared" si="62"/>
        <v>8</v>
      </c>
      <c r="AM75">
        <f t="shared" si="62"/>
        <v>8</v>
      </c>
      <c r="AO75" s="4">
        <v>1991</v>
      </c>
      <c r="AP75">
        <f aca="true" t="shared" si="63" ref="AP75:AU75">AP54+AP33</f>
        <v>0</v>
      </c>
      <c r="AQ75">
        <f t="shared" si="63"/>
        <v>0</v>
      </c>
      <c r="AR75">
        <f t="shared" si="63"/>
        <v>0</v>
      </c>
      <c r="AS75">
        <f t="shared" si="63"/>
        <v>0</v>
      </c>
      <c r="AT75">
        <f t="shared" si="63"/>
        <v>0</v>
      </c>
      <c r="AU75">
        <f t="shared" si="63"/>
        <v>0</v>
      </c>
    </row>
    <row r="76" spans="1:47" ht="12.75">
      <c r="A76" s="4">
        <v>1992</v>
      </c>
      <c r="B76">
        <f aca="true" t="shared" si="64" ref="B76:G76">B55+B34</f>
        <v>6</v>
      </c>
      <c r="C76">
        <f t="shared" si="64"/>
        <v>1</v>
      </c>
      <c r="D76">
        <f t="shared" si="64"/>
        <v>1</v>
      </c>
      <c r="E76">
        <f t="shared" si="64"/>
        <v>0</v>
      </c>
      <c r="F76">
        <f t="shared" si="64"/>
        <v>49</v>
      </c>
      <c r="G76">
        <f t="shared" si="64"/>
        <v>57</v>
      </c>
      <c r="I76" s="4">
        <v>1992</v>
      </c>
      <c r="J76">
        <f aca="true" t="shared" si="65" ref="J76:O76">J55+J34</f>
        <v>1</v>
      </c>
      <c r="K76">
        <f t="shared" si="65"/>
        <v>1</v>
      </c>
      <c r="L76">
        <f t="shared" si="65"/>
        <v>0</v>
      </c>
      <c r="M76">
        <f t="shared" si="65"/>
        <v>0</v>
      </c>
      <c r="N76">
        <f t="shared" si="65"/>
        <v>23</v>
      </c>
      <c r="O76">
        <f t="shared" si="65"/>
        <v>25</v>
      </c>
      <c r="Q76" s="4">
        <v>1992</v>
      </c>
      <c r="R76">
        <f aca="true" t="shared" si="66" ref="R76:W76">R55+R34</f>
        <v>0</v>
      </c>
      <c r="S76">
        <f t="shared" si="66"/>
        <v>0</v>
      </c>
      <c r="T76">
        <f t="shared" si="66"/>
        <v>0</v>
      </c>
      <c r="U76">
        <f t="shared" si="66"/>
        <v>0</v>
      </c>
      <c r="V76">
        <f t="shared" si="66"/>
        <v>3</v>
      </c>
      <c r="W76">
        <f t="shared" si="66"/>
        <v>3</v>
      </c>
      <c r="Y76" s="4">
        <v>1992</v>
      </c>
      <c r="Z76">
        <f aca="true" t="shared" si="67" ref="Z76:AE76">Z55+Z34</f>
        <v>0</v>
      </c>
      <c r="AA76">
        <f t="shared" si="67"/>
        <v>0</v>
      </c>
      <c r="AB76">
        <f t="shared" si="67"/>
        <v>0</v>
      </c>
      <c r="AC76">
        <f t="shared" si="67"/>
        <v>0</v>
      </c>
      <c r="AD76">
        <f t="shared" si="67"/>
        <v>0</v>
      </c>
      <c r="AE76">
        <f t="shared" si="67"/>
        <v>0</v>
      </c>
      <c r="AG76" s="4">
        <v>1992</v>
      </c>
      <c r="AH76">
        <f aca="true" t="shared" si="68" ref="AH76:AM76">AH55+AH34</f>
        <v>0</v>
      </c>
      <c r="AI76">
        <f t="shared" si="68"/>
        <v>0</v>
      </c>
      <c r="AJ76">
        <f t="shared" si="68"/>
        <v>0</v>
      </c>
      <c r="AK76">
        <f t="shared" si="68"/>
        <v>0</v>
      </c>
      <c r="AL76">
        <f t="shared" si="68"/>
        <v>4</v>
      </c>
      <c r="AM76">
        <f t="shared" si="68"/>
        <v>4</v>
      </c>
      <c r="AO76" s="4">
        <v>1992</v>
      </c>
      <c r="AP76">
        <f aca="true" t="shared" si="69" ref="AP76:AU76">AP55+AP34</f>
        <v>0</v>
      </c>
      <c r="AQ76">
        <f t="shared" si="69"/>
        <v>0</v>
      </c>
      <c r="AR76">
        <f t="shared" si="69"/>
        <v>0</v>
      </c>
      <c r="AS76">
        <f t="shared" si="69"/>
        <v>0</v>
      </c>
      <c r="AT76">
        <f t="shared" si="69"/>
        <v>0</v>
      </c>
      <c r="AU76">
        <f t="shared" si="69"/>
        <v>0</v>
      </c>
    </row>
    <row r="77" spans="1:47" ht="12.75">
      <c r="A77" s="4">
        <v>1993</v>
      </c>
      <c r="B77">
        <f aca="true" t="shared" si="70" ref="B77:G77">B56+B35</f>
        <v>4</v>
      </c>
      <c r="C77">
        <f t="shared" si="70"/>
        <v>1</v>
      </c>
      <c r="D77">
        <f t="shared" si="70"/>
        <v>0</v>
      </c>
      <c r="E77">
        <f t="shared" si="70"/>
        <v>0</v>
      </c>
      <c r="F77">
        <f t="shared" si="70"/>
        <v>34</v>
      </c>
      <c r="G77">
        <f t="shared" si="70"/>
        <v>39</v>
      </c>
      <c r="I77" s="4">
        <v>1993</v>
      </c>
      <c r="J77">
        <f aca="true" t="shared" si="71" ref="J77:O77">J56+J35</f>
        <v>3</v>
      </c>
      <c r="K77">
        <f t="shared" si="71"/>
        <v>0</v>
      </c>
      <c r="L77">
        <f t="shared" si="71"/>
        <v>0</v>
      </c>
      <c r="M77">
        <f t="shared" si="71"/>
        <v>0</v>
      </c>
      <c r="N77">
        <f t="shared" si="71"/>
        <v>22</v>
      </c>
      <c r="O77">
        <f t="shared" si="71"/>
        <v>25</v>
      </c>
      <c r="Q77" s="4">
        <v>1993</v>
      </c>
      <c r="R77">
        <f aca="true" t="shared" si="72" ref="R77:W77">R56+R35</f>
        <v>0</v>
      </c>
      <c r="S77">
        <f t="shared" si="72"/>
        <v>0</v>
      </c>
      <c r="T77">
        <f t="shared" si="72"/>
        <v>0</v>
      </c>
      <c r="U77">
        <f t="shared" si="72"/>
        <v>0</v>
      </c>
      <c r="V77">
        <f t="shared" si="72"/>
        <v>5</v>
      </c>
      <c r="W77">
        <f t="shared" si="72"/>
        <v>5</v>
      </c>
      <c r="Y77" s="4">
        <v>1993</v>
      </c>
      <c r="Z77">
        <f aca="true" t="shared" si="73" ref="Z77:AE77">Z56+Z35</f>
        <v>0</v>
      </c>
      <c r="AA77">
        <f t="shared" si="73"/>
        <v>0</v>
      </c>
      <c r="AB77">
        <f t="shared" si="73"/>
        <v>0</v>
      </c>
      <c r="AC77">
        <f t="shared" si="73"/>
        <v>0</v>
      </c>
      <c r="AD77">
        <f t="shared" si="73"/>
        <v>0</v>
      </c>
      <c r="AE77">
        <f t="shared" si="73"/>
        <v>0</v>
      </c>
      <c r="AG77" s="4">
        <v>1993</v>
      </c>
      <c r="AH77">
        <f aca="true" t="shared" si="74" ref="AH77:AM77">AH56+AH35</f>
        <v>0</v>
      </c>
      <c r="AI77">
        <f t="shared" si="74"/>
        <v>0</v>
      </c>
      <c r="AJ77">
        <f t="shared" si="74"/>
        <v>0</v>
      </c>
      <c r="AK77">
        <f t="shared" si="74"/>
        <v>0</v>
      </c>
      <c r="AL77">
        <f t="shared" si="74"/>
        <v>2</v>
      </c>
      <c r="AM77">
        <f t="shared" si="74"/>
        <v>2</v>
      </c>
      <c r="AO77" s="4">
        <v>1993</v>
      </c>
      <c r="AP77">
        <f aca="true" t="shared" si="75" ref="AP77:AU77">AP56+AP35</f>
        <v>0</v>
      </c>
      <c r="AQ77">
        <f t="shared" si="75"/>
        <v>0</v>
      </c>
      <c r="AR77">
        <f t="shared" si="75"/>
        <v>0</v>
      </c>
      <c r="AS77">
        <f t="shared" si="75"/>
        <v>0</v>
      </c>
      <c r="AT77">
        <f t="shared" si="75"/>
        <v>0</v>
      </c>
      <c r="AU77">
        <f t="shared" si="75"/>
        <v>0</v>
      </c>
    </row>
    <row r="78" spans="1:47" ht="12.75">
      <c r="A78" s="4">
        <v>1994</v>
      </c>
      <c r="B78">
        <f aca="true" t="shared" si="76" ref="B78:G78">B57+B36</f>
        <v>0</v>
      </c>
      <c r="C78">
        <f t="shared" si="76"/>
        <v>1</v>
      </c>
      <c r="D78">
        <f t="shared" si="76"/>
        <v>0</v>
      </c>
      <c r="E78">
        <f t="shared" si="76"/>
        <v>0</v>
      </c>
      <c r="F78">
        <f t="shared" si="76"/>
        <v>36</v>
      </c>
      <c r="G78">
        <f t="shared" si="76"/>
        <v>37</v>
      </c>
      <c r="I78" s="4">
        <v>1994</v>
      </c>
      <c r="J78">
        <f aca="true" t="shared" si="77" ref="J78:O78">J57+J36</f>
        <v>0</v>
      </c>
      <c r="K78">
        <f t="shared" si="77"/>
        <v>1</v>
      </c>
      <c r="L78">
        <f t="shared" si="77"/>
        <v>0</v>
      </c>
      <c r="M78">
        <f t="shared" si="77"/>
        <v>0</v>
      </c>
      <c r="N78">
        <f t="shared" si="77"/>
        <v>15</v>
      </c>
      <c r="O78">
        <f t="shared" si="77"/>
        <v>16</v>
      </c>
      <c r="Q78" s="4">
        <v>1994</v>
      </c>
      <c r="R78">
        <f aca="true" t="shared" si="78" ref="R78:W78">R57+R36</f>
        <v>0</v>
      </c>
      <c r="S78">
        <f t="shared" si="78"/>
        <v>0</v>
      </c>
      <c r="T78">
        <f t="shared" si="78"/>
        <v>0</v>
      </c>
      <c r="U78">
        <f t="shared" si="78"/>
        <v>0</v>
      </c>
      <c r="V78">
        <f t="shared" si="78"/>
        <v>3</v>
      </c>
      <c r="W78">
        <f t="shared" si="78"/>
        <v>3</v>
      </c>
      <c r="Y78" s="4">
        <v>1994</v>
      </c>
      <c r="Z78">
        <f aca="true" t="shared" si="79" ref="Z78:AE78">Z57+Z36</f>
        <v>0</v>
      </c>
      <c r="AA78">
        <f t="shared" si="79"/>
        <v>0</v>
      </c>
      <c r="AB78">
        <f t="shared" si="79"/>
        <v>0</v>
      </c>
      <c r="AC78">
        <f t="shared" si="79"/>
        <v>0</v>
      </c>
      <c r="AD78">
        <f t="shared" si="79"/>
        <v>1</v>
      </c>
      <c r="AE78">
        <f t="shared" si="79"/>
        <v>1</v>
      </c>
      <c r="AG78" s="4">
        <v>1994</v>
      </c>
      <c r="AH78">
        <f aca="true" t="shared" si="80" ref="AH78:AM78">AH57+AH36</f>
        <v>0</v>
      </c>
      <c r="AI78">
        <f t="shared" si="80"/>
        <v>0</v>
      </c>
      <c r="AJ78">
        <f t="shared" si="80"/>
        <v>0</v>
      </c>
      <c r="AK78">
        <f t="shared" si="80"/>
        <v>0</v>
      </c>
      <c r="AL78">
        <f t="shared" si="80"/>
        <v>0</v>
      </c>
      <c r="AM78">
        <f t="shared" si="80"/>
        <v>0</v>
      </c>
      <c r="AO78" s="4">
        <v>1994</v>
      </c>
      <c r="AP78">
        <f aca="true" t="shared" si="81" ref="AP78:AU78">AP57+AP36</f>
        <v>0</v>
      </c>
      <c r="AQ78">
        <f t="shared" si="81"/>
        <v>0</v>
      </c>
      <c r="AR78">
        <f t="shared" si="81"/>
        <v>0</v>
      </c>
      <c r="AS78">
        <f t="shared" si="81"/>
        <v>0</v>
      </c>
      <c r="AT78">
        <f t="shared" si="81"/>
        <v>0</v>
      </c>
      <c r="AU78">
        <f t="shared" si="81"/>
        <v>0</v>
      </c>
    </row>
    <row r="79" spans="1:47" ht="12.75">
      <c r="A79" s="4">
        <v>1995</v>
      </c>
      <c r="B79">
        <f aca="true" t="shared" si="82" ref="B79:G79">B58+B37</f>
        <v>1</v>
      </c>
      <c r="C79">
        <f t="shared" si="82"/>
        <v>1</v>
      </c>
      <c r="D79">
        <f t="shared" si="82"/>
        <v>1</v>
      </c>
      <c r="E79">
        <f t="shared" si="82"/>
        <v>0</v>
      </c>
      <c r="F79">
        <f t="shared" si="82"/>
        <v>38</v>
      </c>
      <c r="G79">
        <f t="shared" si="82"/>
        <v>41</v>
      </c>
      <c r="I79" s="4">
        <v>1995</v>
      </c>
      <c r="J79">
        <f aca="true" t="shared" si="83" ref="J79:O79">J58+J37</f>
        <v>0</v>
      </c>
      <c r="K79">
        <f t="shared" si="83"/>
        <v>0</v>
      </c>
      <c r="L79">
        <f t="shared" si="83"/>
        <v>0</v>
      </c>
      <c r="M79">
        <f t="shared" si="83"/>
        <v>0</v>
      </c>
      <c r="N79">
        <f t="shared" si="83"/>
        <v>19</v>
      </c>
      <c r="O79">
        <f t="shared" si="83"/>
        <v>19</v>
      </c>
      <c r="Q79" s="4">
        <v>1995</v>
      </c>
      <c r="R79">
        <f aca="true" t="shared" si="84" ref="R79:W79">R58+R37</f>
        <v>0</v>
      </c>
      <c r="S79">
        <f t="shared" si="84"/>
        <v>0</v>
      </c>
      <c r="T79">
        <f t="shared" si="84"/>
        <v>0</v>
      </c>
      <c r="U79">
        <f t="shared" si="84"/>
        <v>0</v>
      </c>
      <c r="V79">
        <f t="shared" si="84"/>
        <v>5</v>
      </c>
      <c r="W79">
        <f t="shared" si="84"/>
        <v>5</v>
      </c>
      <c r="Y79" s="4">
        <v>1995</v>
      </c>
      <c r="Z79">
        <f aca="true" t="shared" si="85" ref="Z79:AE79">Z58+Z37</f>
        <v>0</v>
      </c>
      <c r="AA79">
        <f t="shared" si="85"/>
        <v>0</v>
      </c>
      <c r="AB79">
        <f t="shared" si="85"/>
        <v>0</v>
      </c>
      <c r="AC79">
        <f t="shared" si="85"/>
        <v>0</v>
      </c>
      <c r="AD79">
        <f t="shared" si="85"/>
        <v>1</v>
      </c>
      <c r="AE79">
        <f t="shared" si="85"/>
        <v>1</v>
      </c>
      <c r="AG79" s="4">
        <v>1995</v>
      </c>
      <c r="AH79">
        <f aca="true" t="shared" si="86" ref="AH79:AM79">AH58+AH37</f>
        <v>0</v>
      </c>
      <c r="AI79">
        <f t="shared" si="86"/>
        <v>1</v>
      </c>
      <c r="AJ79">
        <f t="shared" si="86"/>
        <v>0</v>
      </c>
      <c r="AK79">
        <f t="shared" si="86"/>
        <v>0</v>
      </c>
      <c r="AL79">
        <f t="shared" si="86"/>
        <v>0</v>
      </c>
      <c r="AM79">
        <f t="shared" si="86"/>
        <v>1</v>
      </c>
      <c r="AO79" s="4">
        <v>1995</v>
      </c>
      <c r="AP79">
        <f aca="true" t="shared" si="87" ref="AP79:AU79">AP58+AP37</f>
        <v>0</v>
      </c>
      <c r="AQ79">
        <f t="shared" si="87"/>
        <v>0</v>
      </c>
      <c r="AR79">
        <f t="shared" si="87"/>
        <v>0</v>
      </c>
      <c r="AS79">
        <f t="shared" si="87"/>
        <v>0</v>
      </c>
      <c r="AT79">
        <f t="shared" si="87"/>
        <v>0</v>
      </c>
      <c r="AU79">
        <f t="shared" si="87"/>
        <v>0</v>
      </c>
    </row>
    <row r="80" spans="1:47" ht="12.75">
      <c r="A80" s="4">
        <v>1996</v>
      </c>
      <c r="B80">
        <f aca="true" t="shared" si="88" ref="B80:G80">B59+B38</f>
        <v>1</v>
      </c>
      <c r="C80">
        <f t="shared" si="88"/>
        <v>0</v>
      </c>
      <c r="D80">
        <f t="shared" si="88"/>
        <v>0</v>
      </c>
      <c r="E80">
        <f t="shared" si="88"/>
        <v>0</v>
      </c>
      <c r="F80">
        <f t="shared" si="88"/>
        <v>29</v>
      </c>
      <c r="G80">
        <f t="shared" si="88"/>
        <v>30</v>
      </c>
      <c r="I80" s="4">
        <v>1996</v>
      </c>
      <c r="J80">
        <f aca="true" t="shared" si="89" ref="J80:O80">J59+J38</f>
        <v>0</v>
      </c>
      <c r="K80">
        <f t="shared" si="89"/>
        <v>0</v>
      </c>
      <c r="L80">
        <f t="shared" si="89"/>
        <v>0</v>
      </c>
      <c r="M80">
        <f t="shared" si="89"/>
        <v>0</v>
      </c>
      <c r="N80">
        <f t="shared" si="89"/>
        <v>15</v>
      </c>
      <c r="O80">
        <f t="shared" si="89"/>
        <v>15</v>
      </c>
      <c r="Q80" s="4">
        <v>1996</v>
      </c>
      <c r="R80">
        <f aca="true" t="shared" si="90" ref="R80:W80">R59+R38</f>
        <v>0</v>
      </c>
      <c r="S80">
        <f t="shared" si="90"/>
        <v>0</v>
      </c>
      <c r="T80">
        <f t="shared" si="90"/>
        <v>0</v>
      </c>
      <c r="U80">
        <f t="shared" si="90"/>
        <v>0</v>
      </c>
      <c r="V80">
        <f t="shared" si="90"/>
        <v>7</v>
      </c>
      <c r="W80">
        <f t="shared" si="90"/>
        <v>7</v>
      </c>
      <c r="Y80" s="4">
        <v>1996</v>
      </c>
      <c r="Z80">
        <f aca="true" t="shared" si="91" ref="Z80:AE80">Z59+Z38</f>
        <v>0</v>
      </c>
      <c r="AA80">
        <f t="shared" si="91"/>
        <v>0</v>
      </c>
      <c r="AB80">
        <f t="shared" si="91"/>
        <v>0</v>
      </c>
      <c r="AC80">
        <f t="shared" si="91"/>
        <v>0</v>
      </c>
      <c r="AD80">
        <f t="shared" si="91"/>
        <v>0</v>
      </c>
      <c r="AE80">
        <f t="shared" si="91"/>
        <v>0</v>
      </c>
      <c r="AG80" s="4">
        <v>1996</v>
      </c>
      <c r="AH80">
        <f aca="true" t="shared" si="92" ref="AH80:AM80">AH59+AH38</f>
        <v>1</v>
      </c>
      <c r="AI80">
        <f t="shared" si="92"/>
        <v>0</v>
      </c>
      <c r="AJ80">
        <f t="shared" si="92"/>
        <v>0</v>
      </c>
      <c r="AK80">
        <f t="shared" si="92"/>
        <v>0</v>
      </c>
      <c r="AL80">
        <f t="shared" si="92"/>
        <v>3</v>
      </c>
      <c r="AM80">
        <f t="shared" si="92"/>
        <v>4</v>
      </c>
      <c r="AO80" s="4">
        <v>1996</v>
      </c>
      <c r="AP80">
        <f aca="true" t="shared" si="93" ref="AP80:AU80">AP59+AP38</f>
        <v>0</v>
      </c>
      <c r="AQ80">
        <f t="shared" si="93"/>
        <v>0</v>
      </c>
      <c r="AR80">
        <f t="shared" si="93"/>
        <v>0</v>
      </c>
      <c r="AS80">
        <f t="shared" si="93"/>
        <v>0</v>
      </c>
      <c r="AT80">
        <f t="shared" si="93"/>
        <v>0</v>
      </c>
      <c r="AU80">
        <f t="shared" si="93"/>
        <v>0</v>
      </c>
    </row>
    <row r="81" spans="1:47" ht="12.75">
      <c r="A81" s="4">
        <v>1997</v>
      </c>
      <c r="B81">
        <f aca="true" t="shared" si="94" ref="B81:G81">B60+B39</f>
        <v>1</v>
      </c>
      <c r="C81">
        <f t="shared" si="94"/>
        <v>1</v>
      </c>
      <c r="D81">
        <f t="shared" si="94"/>
        <v>0</v>
      </c>
      <c r="E81">
        <f t="shared" si="94"/>
        <v>0</v>
      </c>
      <c r="F81">
        <f t="shared" si="94"/>
        <v>32</v>
      </c>
      <c r="G81">
        <f t="shared" si="94"/>
        <v>34</v>
      </c>
      <c r="I81" s="4">
        <v>1997</v>
      </c>
      <c r="J81">
        <f aca="true" t="shared" si="95" ref="J81:O81">J60+J39</f>
        <v>0</v>
      </c>
      <c r="K81">
        <f t="shared" si="95"/>
        <v>0</v>
      </c>
      <c r="L81">
        <f t="shared" si="95"/>
        <v>0</v>
      </c>
      <c r="M81">
        <f t="shared" si="95"/>
        <v>0</v>
      </c>
      <c r="N81">
        <f t="shared" si="95"/>
        <v>15</v>
      </c>
      <c r="O81">
        <f t="shared" si="95"/>
        <v>15</v>
      </c>
      <c r="Q81" s="4">
        <v>1997</v>
      </c>
      <c r="R81">
        <f aca="true" t="shared" si="96" ref="R81:W81">R60+R39</f>
        <v>0</v>
      </c>
      <c r="S81">
        <f t="shared" si="96"/>
        <v>0</v>
      </c>
      <c r="T81">
        <f t="shared" si="96"/>
        <v>0</v>
      </c>
      <c r="U81">
        <f t="shared" si="96"/>
        <v>0</v>
      </c>
      <c r="V81">
        <f t="shared" si="96"/>
        <v>5</v>
      </c>
      <c r="W81">
        <f t="shared" si="96"/>
        <v>5</v>
      </c>
      <c r="Y81" s="4">
        <v>1997</v>
      </c>
      <c r="Z81">
        <f aca="true" t="shared" si="97" ref="Z81:AE81">Z60+Z39</f>
        <v>0</v>
      </c>
      <c r="AA81">
        <f t="shared" si="97"/>
        <v>0</v>
      </c>
      <c r="AB81">
        <f t="shared" si="97"/>
        <v>0</v>
      </c>
      <c r="AC81">
        <f t="shared" si="97"/>
        <v>0</v>
      </c>
      <c r="AD81">
        <f t="shared" si="97"/>
        <v>0</v>
      </c>
      <c r="AE81">
        <f t="shared" si="97"/>
        <v>0</v>
      </c>
      <c r="AG81" s="4">
        <v>1997</v>
      </c>
      <c r="AH81">
        <f aca="true" t="shared" si="98" ref="AH81:AM81">AH60+AH39</f>
        <v>0</v>
      </c>
      <c r="AI81">
        <f t="shared" si="98"/>
        <v>0</v>
      </c>
      <c r="AJ81">
        <f t="shared" si="98"/>
        <v>0</v>
      </c>
      <c r="AK81">
        <f t="shared" si="98"/>
        <v>0</v>
      </c>
      <c r="AL81">
        <f t="shared" si="98"/>
        <v>0</v>
      </c>
      <c r="AM81">
        <f t="shared" si="98"/>
        <v>0</v>
      </c>
      <c r="AO81" s="4">
        <v>1997</v>
      </c>
      <c r="AP81">
        <f aca="true" t="shared" si="99" ref="AP81:AU81">AP60+AP39</f>
        <v>0</v>
      </c>
      <c r="AQ81">
        <f t="shared" si="99"/>
        <v>0</v>
      </c>
      <c r="AR81">
        <f t="shared" si="99"/>
        <v>0</v>
      </c>
      <c r="AS81">
        <f t="shared" si="99"/>
        <v>0</v>
      </c>
      <c r="AT81">
        <f t="shared" si="99"/>
        <v>0</v>
      </c>
      <c r="AU81">
        <f t="shared" si="99"/>
        <v>0</v>
      </c>
    </row>
    <row r="82" spans="1:47" ht="12.75">
      <c r="A82" s="4">
        <v>1998</v>
      </c>
      <c r="B82">
        <f aca="true" t="shared" si="100" ref="B82:G82">B61+B40</f>
        <v>0</v>
      </c>
      <c r="C82">
        <f t="shared" si="100"/>
        <v>0</v>
      </c>
      <c r="D82">
        <f t="shared" si="100"/>
        <v>0</v>
      </c>
      <c r="E82">
        <f t="shared" si="100"/>
        <v>0</v>
      </c>
      <c r="F82">
        <f t="shared" si="100"/>
        <v>42</v>
      </c>
      <c r="G82">
        <f t="shared" si="100"/>
        <v>42</v>
      </c>
      <c r="I82" s="4">
        <v>1998</v>
      </c>
      <c r="J82">
        <f aca="true" t="shared" si="101" ref="J82:O82">J61+J40</f>
        <v>0</v>
      </c>
      <c r="K82">
        <f t="shared" si="101"/>
        <v>0</v>
      </c>
      <c r="L82">
        <f t="shared" si="101"/>
        <v>0</v>
      </c>
      <c r="M82">
        <f t="shared" si="101"/>
        <v>0</v>
      </c>
      <c r="N82">
        <f t="shared" si="101"/>
        <v>11</v>
      </c>
      <c r="O82">
        <f t="shared" si="101"/>
        <v>11</v>
      </c>
      <c r="Q82" s="4">
        <v>1998</v>
      </c>
      <c r="R82">
        <f aca="true" t="shared" si="102" ref="R82:W82">R61+R40</f>
        <v>0</v>
      </c>
      <c r="S82">
        <f t="shared" si="102"/>
        <v>0</v>
      </c>
      <c r="T82">
        <f t="shared" si="102"/>
        <v>0</v>
      </c>
      <c r="U82">
        <f t="shared" si="102"/>
        <v>0</v>
      </c>
      <c r="V82">
        <f t="shared" si="102"/>
        <v>2</v>
      </c>
      <c r="W82">
        <f t="shared" si="102"/>
        <v>2</v>
      </c>
      <c r="Y82" s="4">
        <v>1998</v>
      </c>
      <c r="Z82">
        <f aca="true" t="shared" si="103" ref="Z82:AE82">Z61+Z40</f>
        <v>0</v>
      </c>
      <c r="AA82">
        <f t="shared" si="103"/>
        <v>0</v>
      </c>
      <c r="AB82">
        <f t="shared" si="103"/>
        <v>0</v>
      </c>
      <c r="AC82">
        <f t="shared" si="103"/>
        <v>0</v>
      </c>
      <c r="AD82">
        <f t="shared" si="103"/>
        <v>0</v>
      </c>
      <c r="AE82">
        <f t="shared" si="103"/>
        <v>0</v>
      </c>
      <c r="AG82" s="4">
        <v>1998</v>
      </c>
      <c r="AH82">
        <f aca="true" t="shared" si="104" ref="AH82:AM82">AH61+AH40</f>
        <v>0</v>
      </c>
      <c r="AI82">
        <f t="shared" si="104"/>
        <v>0</v>
      </c>
      <c r="AJ82">
        <f t="shared" si="104"/>
        <v>0</v>
      </c>
      <c r="AK82">
        <f t="shared" si="104"/>
        <v>0</v>
      </c>
      <c r="AL82">
        <f t="shared" si="104"/>
        <v>2</v>
      </c>
      <c r="AM82">
        <f t="shared" si="104"/>
        <v>2</v>
      </c>
      <c r="AO82" s="4">
        <v>1998</v>
      </c>
      <c r="AP82">
        <f aca="true" t="shared" si="105" ref="AP82:AU82">AP61+AP40</f>
        <v>0</v>
      </c>
      <c r="AQ82">
        <f t="shared" si="105"/>
        <v>0</v>
      </c>
      <c r="AR82">
        <f t="shared" si="105"/>
        <v>0</v>
      </c>
      <c r="AS82">
        <f t="shared" si="105"/>
        <v>0</v>
      </c>
      <c r="AT82">
        <f t="shared" si="105"/>
        <v>0</v>
      </c>
      <c r="AU82">
        <f t="shared" si="105"/>
        <v>0</v>
      </c>
    </row>
    <row r="83" spans="1:47" ht="12.75">
      <c r="A83" s="4">
        <v>1999</v>
      </c>
      <c r="B83">
        <f aca="true" t="shared" si="106" ref="B83:G83">B62+B41</f>
        <v>0</v>
      </c>
      <c r="C83">
        <f t="shared" si="106"/>
        <v>1</v>
      </c>
      <c r="D83">
        <f t="shared" si="106"/>
        <v>0</v>
      </c>
      <c r="E83">
        <f t="shared" si="106"/>
        <v>0</v>
      </c>
      <c r="F83">
        <f t="shared" si="106"/>
        <v>23</v>
      </c>
      <c r="G83">
        <f t="shared" si="106"/>
        <v>24</v>
      </c>
      <c r="I83" s="4">
        <v>1999</v>
      </c>
      <c r="J83">
        <f aca="true" t="shared" si="107" ref="J83:O83">J62+J41</f>
        <v>0</v>
      </c>
      <c r="K83">
        <f t="shared" si="107"/>
        <v>0</v>
      </c>
      <c r="L83">
        <f t="shared" si="107"/>
        <v>0</v>
      </c>
      <c r="M83">
        <f t="shared" si="107"/>
        <v>0</v>
      </c>
      <c r="N83">
        <f t="shared" si="107"/>
        <v>10</v>
      </c>
      <c r="O83">
        <f t="shared" si="107"/>
        <v>10</v>
      </c>
      <c r="Q83" s="4">
        <v>1999</v>
      </c>
      <c r="R83">
        <f aca="true" t="shared" si="108" ref="R83:W83">R62+R41</f>
        <v>0</v>
      </c>
      <c r="S83">
        <f t="shared" si="108"/>
        <v>0</v>
      </c>
      <c r="T83">
        <f t="shared" si="108"/>
        <v>0</v>
      </c>
      <c r="U83">
        <f t="shared" si="108"/>
        <v>0</v>
      </c>
      <c r="V83">
        <f t="shared" si="108"/>
        <v>2</v>
      </c>
      <c r="W83">
        <f t="shared" si="108"/>
        <v>2</v>
      </c>
      <c r="Y83" s="4">
        <v>1999</v>
      </c>
      <c r="Z83">
        <f aca="true" t="shared" si="109" ref="Z83:AE83">Z62+Z41</f>
        <v>0</v>
      </c>
      <c r="AA83">
        <f t="shared" si="109"/>
        <v>0</v>
      </c>
      <c r="AB83">
        <f t="shared" si="109"/>
        <v>0</v>
      </c>
      <c r="AC83">
        <f t="shared" si="109"/>
        <v>0</v>
      </c>
      <c r="AD83">
        <f t="shared" si="109"/>
        <v>1</v>
      </c>
      <c r="AE83">
        <f t="shared" si="109"/>
        <v>1</v>
      </c>
      <c r="AG83" s="4">
        <v>1999</v>
      </c>
      <c r="AH83">
        <f aca="true" t="shared" si="110" ref="AH83:AM83">AH62+AH41</f>
        <v>0</v>
      </c>
      <c r="AI83">
        <f t="shared" si="110"/>
        <v>0</v>
      </c>
      <c r="AJ83">
        <f t="shared" si="110"/>
        <v>0</v>
      </c>
      <c r="AK83">
        <f t="shared" si="110"/>
        <v>0</v>
      </c>
      <c r="AL83">
        <f t="shared" si="110"/>
        <v>2</v>
      </c>
      <c r="AM83">
        <f t="shared" si="110"/>
        <v>2</v>
      </c>
      <c r="AO83" s="4">
        <v>1999</v>
      </c>
      <c r="AP83">
        <f aca="true" t="shared" si="111" ref="AP83:AU83">AP62+AP41</f>
        <v>0</v>
      </c>
      <c r="AQ83">
        <f t="shared" si="111"/>
        <v>0</v>
      </c>
      <c r="AR83">
        <f t="shared" si="111"/>
        <v>0</v>
      </c>
      <c r="AS83">
        <f t="shared" si="111"/>
        <v>0</v>
      </c>
      <c r="AT83">
        <f t="shared" si="111"/>
        <v>0</v>
      </c>
      <c r="AU83">
        <f t="shared" si="111"/>
        <v>0</v>
      </c>
    </row>
    <row r="84" spans="1:47" ht="12.75">
      <c r="A84" s="4" t="s">
        <v>87</v>
      </c>
      <c r="B84" s="2">
        <f>SUM(B67:B83)</f>
        <v>230</v>
      </c>
      <c r="C84" s="2">
        <f>SUM(C67:C83)</f>
        <v>404</v>
      </c>
      <c r="D84" s="2">
        <f>SUM(D67:D83)</f>
        <v>195</v>
      </c>
      <c r="E84" s="2">
        <f>SUM(E67:E83)</f>
        <v>55</v>
      </c>
      <c r="F84" s="2">
        <f>SUM(F67:F83)</f>
        <v>1988</v>
      </c>
      <c r="G84">
        <f>SUM(B84:F84)</f>
        <v>2872</v>
      </c>
      <c r="I84" s="4" t="s">
        <v>87</v>
      </c>
      <c r="J84" s="2">
        <f>SUM(J67:J83)</f>
        <v>55</v>
      </c>
      <c r="K84" s="2">
        <f>SUM(K67:K83)</f>
        <v>96</v>
      </c>
      <c r="L84" s="2">
        <f>SUM(L67:L83)</f>
        <v>34</v>
      </c>
      <c r="M84" s="2">
        <f>SUM(M67:M83)</f>
        <v>21</v>
      </c>
      <c r="N84" s="2">
        <f>SUM(N67:N83)</f>
        <v>835</v>
      </c>
      <c r="O84">
        <f>SUM(J84:N84)</f>
        <v>1041</v>
      </c>
      <c r="Q84" s="4" t="s">
        <v>87</v>
      </c>
      <c r="R84" s="2">
        <f>SUM(R67:R83)</f>
        <v>17</v>
      </c>
      <c r="S84" s="2">
        <f>SUM(S67:S83)</f>
        <v>33</v>
      </c>
      <c r="T84" s="2">
        <f>SUM(T67:T83)</f>
        <v>4</v>
      </c>
      <c r="U84" s="2">
        <f>SUM(U67:U83)</f>
        <v>1</v>
      </c>
      <c r="V84" s="2">
        <f>SUM(V67:V83)</f>
        <v>170</v>
      </c>
      <c r="W84">
        <f>SUM(R84:V84)</f>
        <v>225</v>
      </c>
      <c r="Y84" s="4" t="s">
        <v>87</v>
      </c>
      <c r="Z84" s="2">
        <f>SUM(Z67:Z83)</f>
        <v>2</v>
      </c>
      <c r="AA84" s="2">
        <f>SUM(AA67:AA83)</f>
        <v>2</v>
      </c>
      <c r="AB84" s="2">
        <f>SUM(AB67:AB83)</f>
        <v>0</v>
      </c>
      <c r="AC84" s="2">
        <f>SUM(AC67:AC83)</f>
        <v>0</v>
      </c>
      <c r="AD84" s="2">
        <f>SUM(AD67:AD83)</f>
        <v>17</v>
      </c>
      <c r="AE84">
        <f>SUM(Z84:AD84)</f>
        <v>21</v>
      </c>
      <c r="AG84" s="4" t="s">
        <v>87</v>
      </c>
      <c r="AH84" s="2">
        <f>SUM(AH67:AH83)</f>
        <v>10</v>
      </c>
      <c r="AI84" s="2">
        <f>SUM(AI67:AI83)</f>
        <v>21</v>
      </c>
      <c r="AJ84" s="2">
        <f>SUM(AJ67:AJ83)</f>
        <v>4</v>
      </c>
      <c r="AK84" s="2">
        <f>SUM(AK67:AK83)</f>
        <v>6</v>
      </c>
      <c r="AL84" s="2">
        <f>SUM(AL67:AL83)</f>
        <v>101</v>
      </c>
      <c r="AM84">
        <f>SUM(AH84:AL84)</f>
        <v>142</v>
      </c>
      <c r="AO84" s="4" t="s">
        <v>87</v>
      </c>
      <c r="AP84" s="2">
        <f>SUM(AP67:AP83)</f>
        <v>0</v>
      </c>
      <c r="AQ84" s="2">
        <f>SUM(AQ67:AQ83)</f>
        <v>0</v>
      </c>
      <c r="AR84" s="2">
        <f>SUM(AR67:AR83)</f>
        <v>0</v>
      </c>
      <c r="AS84" s="2">
        <f>SUM(AS67:AS83)</f>
        <v>0</v>
      </c>
      <c r="AT84" s="2">
        <f>SUM(AT67:AT83)</f>
        <v>0</v>
      </c>
      <c r="AU84">
        <f>SUM(AP84:AT84)</f>
        <v>0</v>
      </c>
    </row>
    <row r="85" spans="9:41" ht="12.75">
      <c r="I85" s="4"/>
      <c r="Q85" s="4"/>
      <c r="Y85" s="4"/>
      <c r="AG85" s="4"/>
      <c r="AO85" s="4"/>
    </row>
    <row r="86" spans="1:41" ht="12.75">
      <c r="A86" s="4" t="s">
        <v>85</v>
      </c>
      <c r="I86" s="4" t="s">
        <v>86</v>
      </c>
      <c r="Q86" s="4" t="s">
        <v>102</v>
      </c>
      <c r="Y86" s="4" t="s">
        <v>103</v>
      </c>
      <c r="AG86" s="4" t="s">
        <v>100</v>
      </c>
      <c r="AO86" s="4" t="s">
        <v>101</v>
      </c>
    </row>
    <row r="87" spans="1:47" ht="12.75">
      <c r="A87" s="4" t="s">
        <v>96</v>
      </c>
      <c r="B87" s="12" t="s">
        <v>74</v>
      </c>
      <c r="C87" s="12" t="s">
        <v>79</v>
      </c>
      <c r="D87" s="12" t="s">
        <v>80</v>
      </c>
      <c r="E87" s="12" t="s">
        <v>75</v>
      </c>
      <c r="F87" s="12" t="s">
        <v>78</v>
      </c>
      <c r="G87" s="12" t="s">
        <v>87</v>
      </c>
      <c r="I87" s="4" t="s">
        <v>96</v>
      </c>
      <c r="J87" s="12" t="s">
        <v>74</v>
      </c>
      <c r="K87" s="12" t="s">
        <v>79</v>
      </c>
      <c r="L87" s="12" t="s">
        <v>80</v>
      </c>
      <c r="M87" s="12" t="s">
        <v>75</v>
      </c>
      <c r="N87" s="12" t="s">
        <v>78</v>
      </c>
      <c r="O87" s="12" t="s">
        <v>87</v>
      </c>
      <c r="Q87" s="4" t="s">
        <v>96</v>
      </c>
      <c r="R87" s="12" t="s">
        <v>74</v>
      </c>
      <c r="S87" s="12" t="s">
        <v>79</v>
      </c>
      <c r="T87" s="12" t="s">
        <v>80</v>
      </c>
      <c r="U87" s="12" t="s">
        <v>75</v>
      </c>
      <c r="V87" s="12" t="s">
        <v>78</v>
      </c>
      <c r="W87" s="12" t="s">
        <v>87</v>
      </c>
      <c r="Y87" s="4" t="s">
        <v>96</v>
      </c>
      <c r="Z87" s="12" t="s">
        <v>74</v>
      </c>
      <c r="AA87" s="12" t="s">
        <v>79</v>
      </c>
      <c r="AB87" s="12" t="s">
        <v>80</v>
      </c>
      <c r="AC87" s="12" t="s">
        <v>75</v>
      </c>
      <c r="AD87" s="12" t="s">
        <v>78</v>
      </c>
      <c r="AE87" s="12" t="s">
        <v>87</v>
      </c>
      <c r="AG87" s="4" t="s">
        <v>96</v>
      </c>
      <c r="AH87" s="12" t="s">
        <v>74</v>
      </c>
      <c r="AI87" s="12" t="s">
        <v>79</v>
      </c>
      <c r="AJ87" s="12" t="s">
        <v>80</v>
      </c>
      <c r="AK87" s="12" t="s">
        <v>75</v>
      </c>
      <c r="AL87" s="12" t="s">
        <v>78</v>
      </c>
      <c r="AM87" s="12" t="s">
        <v>87</v>
      </c>
      <c r="AO87" s="4" t="s">
        <v>96</v>
      </c>
      <c r="AP87" s="12" t="s">
        <v>74</v>
      </c>
      <c r="AQ87" s="12" t="s">
        <v>79</v>
      </c>
      <c r="AR87" s="12" t="s">
        <v>80</v>
      </c>
      <c r="AS87" s="12" t="s">
        <v>75</v>
      </c>
      <c r="AT87" s="12" t="s">
        <v>78</v>
      </c>
      <c r="AU87" s="12" t="s">
        <v>87</v>
      </c>
    </row>
    <row r="88" spans="1:41" ht="12.75">
      <c r="A88" s="4">
        <v>1983</v>
      </c>
      <c r="B88">
        <v>13</v>
      </c>
      <c r="C88">
        <v>7</v>
      </c>
      <c r="D88">
        <v>2</v>
      </c>
      <c r="G88">
        <f>SUM(B88:F88)</f>
        <v>22</v>
      </c>
      <c r="I88" s="4">
        <v>1983</v>
      </c>
      <c r="J88">
        <v>1</v>
      </c>
      <c r="K88">
        <v>2</v>
      </c>
      <c r="N88">
        <v>1</v>
      </c>
      <c r="O88">
        <f>SUM(J88:N88)</f>
        <v>4</v>
      </c>
      <c r="Q88" s="4">
        <v>1983</v>
      </c>
      <c r="W88">
        <f>SUM(R88:V88)</f>
        <v>0</v>
      </c>
      <c r="Y88" s="4">
        <v>1983</v>
      </c>
      <c r="Z88">
        <v>1</v>
      </c>
      <c r="AE88">
        <f>SUM(Z88:AD88)</f>
        <v>1</v>
      </c>
      <c r="AG88" s="4">
        <v>1983</v>
      </c>
      <c r="AM88">
        <f>SUM(AH88:AL88)</f>
        <v>0</v>
      </c>
      <c r="AO88" s="4">
        <v>1983</v>
      </c>
    </row>
    <row r="89" spans="1:46" ht="12.75">
      <c r="A89" s="4">
        <v>1984</v>
      </c>
      <c r="B89" s="32"/>
      <c r="C89" s="32"/>
      <c r="D89" s="32"/>
      <c r="E89" s="32"/>
      <c r="F89" s="32"/>
      <c r="I89" s="4">
        <v>1984</v>
      </c>
      <c r="J89" s="32"/>
      <c r="K89" s="32"/>
      <c r="L89" s="32"/>
      <c r="M89" s="32"/>
      <c r="N89" s="32"/>
      <c r="Q89" s="4">
        <v>1984</v>
      </c>
      <c r="Y89" s="4">
        <v>1984</v>
      </c>
      <c r="AG89" s="4">
        <v>1984</v>
      </c>
      <c r="AO89" s="4">
        <v>1984</v>
      </c>
      <c r="AP89" s="2"/>
      <c r="AQ89" s="2"/>
      <c r="AR89" s="2"/>
      <c r="AS89" s="2"/>
      <c r="AT89" s="2"/>
    </row>
    <row r="90" spans="1:41" ht="12.75">
      <c r="A90" s="4">
        <v>1985</v>
      </c>
      <c r="B90">
        <v>67</v>
      </c>
      <c r="C90">
        <v>56</v>
      </c>
      <c r="D90">
        <v>21</v>
      </c>
      <c r="E90">
        <v>5</v>
      </c>
      <c r="F90">
        <v>39</v>
      </c>
      <c r="G90">
        <f aca="true" t="shared" si="112" ref="G90:G104">SUM(B90:F90)</f>
        <v>188</v>
      </c>
      <c r="I90" s="4">
        <v>1985</v>
      </c>
      <c r="J90">
        <v>11</v>
      </c>
      <c r="K90">
        <v>18</v>
      </c>
      <c r="L90">
        <v>14</v>
      </c>
      <c r="N90">
        <v>7</v>
      </c>
      <c r="O90">
        <f aca="true" t="shared" si="113" ref="O90:O104">SUM(J90:N90)</f>
        <v>50</v>
      </c>
      <c r="Q90" s="4">
        <v>1985</v>
      </c>
      <c r="R90">
        <v>3</v>
      </c>
      <c r="S90">
        <v>1</v>
      </c>
      <c r="T90">
        <v>1</v>
      </c>
      <c r="V90">
        <v>1</v>
      </c>
      <c r="W90">
        <f aca="true" t="shared" si="114" ref="W90:W104">SUM(R90:V90)</f>
        <v>6</v>
      </c>
      <c r="Y90" s="4">
        <v>1985</v>
      </c>
      <c r="AA90">
        <v>1</v>
      </c>
      <c r="AB90">
        <v>3</v>
      </c>
      <c r="AE90">
        <f aca="true" t="shared" si="115" ref="AE90:AE104">SUM(Z90:AD90)</f>
        <v>4</v>
      </c>
      <c r="AG90" s="4">
        <v>1985</v>
      </c>
      <c r="AH90">
        <v>2</v>
      </c>
      <c r="AI90">
        <v>1</v>
      </c>
      <c r="AJ90">
        <v>2</v>
      </c>
      <c r="AL90">
        <v>5</v>
      </c>
      <c r="AM90">
        <f aca="true" t="shared" si="116" ref="AM90:AM104">SUM(AH90:AL90)</f>
        <v>10</v>
      </c>
      <c r="AO90" s="4">
        <v>1985</v>
      </c>
    </row>
    <row r="91" spans="1:41" ht="12.75">
      <c r="A91" s="4">
        <v>1986</v>
      </c>
      <c r="B91">
        <v>105</v>
      </c>
      <c r="C91">
        <v>90</v>
      </c>
      <c r="D91">
        <v>56</v>
      </c>
      <c r="E91">
        <v>18</v>
      </c>
      <c r="F91">
        <v>66</v>
      </c>
      <c r="G91">
        <f t="shared" si="112"/>
        <v>335</v>
      </c>
      <c r="I91" s="4">
        <v>1986</v>
      </c>
      <c r="J91">
        <v>8</v>
      </c>
      <c r="K91">
        <v>31</v>
      </c>
      <c r="L91">
        <v>23</v>
      </c>
      <c r="M91">
        <v>2</v>
      </c>
      <c r="N91">
        <v>6</v>
      </c>
      <c r="O91">
        <f t="shared" si="113"/>
        <v>70</v>
      </c>
      <c r="Q91" s="4">
        <v>1986</v>
      </c>
      <c r="R91">
        <v>2</v>
      </c>
      <c r="S91">
        <v>11</v>
      </c>
      <c r="T91">
        <v>3</v>
      </c>
      <c r="U91">
        <v>1</v>
      </c>
      <c r="V91">
        <v>3</v>
      </c>
      <c r="W91">
        <f t="shared" si="114"/>
        <v>20</v>
      </c>
      <c r="Y91" s="4">
        <v>1986</v>
      </c>
      <c r="AD91">
        <v>1</v>
      </c>
      <c r="AE91">
        <f t="shared" si="115"/>
        <v>1</v>
      </c>
      <c r="AG91" s="4">
        <v>1986</v>
      </c>
      <c r="AH91">
        <v>3</v>
      </c>
      <c r="AI91">
        <v>6</v>
      </c>
      <c r="AJ91">
        <v>1</v>
      </c>
      <c r="AK91">
        <v>4</v>
      </c>
      <c r="AL91">
        <v>2</v>
      </c>
      <c r="AM91">
        <f t="shared" si="116"/>
        <v>16</v>
      </c>
      <c r="AO91" s="4">
        <v>1986</v>
      </c>
    </row>
    <row r="92" spans="1:41" ht="12.75">
      <c r="A92" s="4">
        <v>1987</v>
      </c>
      <c r="B92">
        <v>27</v>
      </c>
      <c r="C92">
        <v>112</v>
      </c>
      <c r="D92">
        <v>15</v>
      </c>
      <c r="E92">
        <v>44</v>
      </c>
      <c r="F92">
        <v>46</v>
      </c>
      <c r="G92">
        <f t="shared" si="112"/>
        <v>244</v>
      </c>
      <c r="I92" s="4">
        <v>1987</v>
      </c>
      <c r="J92">
        <v>8</v>
      </c>
      <c r="K92">
        <v>56</v>
      </c>
      <c r="L92">
        <v>2</v>
      </c>
      <c r="M92">
        <v>12</v>
      </c>
      <c r="N92">
        <v>20</v>
      </c>
      <c r="O92">
        <f t="shared" si="113"/>
        <v>98</v>
      </c>
      <c r="Q92" s="4">
        <v>1987</v>
      </c>
      <c r="R92">
        <v>16</v>
      </c>
      <c r="S92">
        <v>4</v>
      </c>
      <c r="U92">
        <v>1</v>
      </c>
      <c r="V92">
        <v>1</v>
      </c>
      <c r="W92">
        <f t="shared" si="114"/>
        <v>22</v>
      </c>
      <c r="Y92" s="4">
        <v>1987</v>
      </c>
      <c r="Z92">
        <v>2</v>
      </c>
      <c r="AC92">
        <v>11</v>
      </c>
      <c r="AD92">
        <v>1</v>
      </c>
      <c r="AE92">
        <f t="shared" si="115"/>
        <v>14</v>
      </c>
      <c r="AG92" s="4">
        <v>1987</v>
      </c>
      <c r="AI92">
        <v>15</v>
      </c>
      <c r="AK92">
        <v>16</v>
      </c>
      <c r="AL92">
        <v>1</v>
      </c>
      <c r="AM92">
        <f t="shared" si="116"/>
        <v>32</v>
      </c>
      <c r="AO92" s="4">
        <v>1987</v>
      </c>
    </row>
    <row r="93" spans="1:41" ht="12.75">
      <c r="A93" s="4">
        <v>1988</v>
      </c>
      <c r="B93">
        <v>137</v>
      </c>
      <c r="C93">
        <v>221</v>
      </c>
      <c r="D93">
        <v>1</v>
      </c>
      <c r="E93">
        <v>53</v>
      </c>
      <c r="F93">
        <v>104</v>
      </c>
      <c r="G93">
        <f t="shared" si="112"/>
        <v>516</v>
      </c>
      <c r="I93" s="4">
        <v>1988</v>
      </c>
      <c r="J93">
        <v>118</v>
      </c>
      <c r="K93">
        <v>208</v>
      </c>
      <c r="L93">
        <v>1</v>
      </c>
      <c r="M93">
        <v>34</v>
      </c>
      <c r="N93">
        <v>46</v>
      </c>
      <c r="O93">
        <f t="shared" si="113"/>
        <v>407</v>
      </c>
      <c r="Q93" s="4">
        <v>1988</v>
      </c>
      <c r="R93">
        <v>25</v>
      </c>
      <c r="S93">
        <v>9</v>
      </c>
      <c r="T93">
        <v>2</v>
      </c>
      <c r="U93">
        <v>1</v>
      </c>
      <c r="V93">
        <v>8</v>
      </c>
      <c r="W93">
        <f t="shared" si="114"/>
        <v>45</v>
      </c>
      <c r="Y93" s="4">
        <v>1988</v>
      </c>
      <c r="Z93">
        <v>1</v>
      </c>
      <c r="AC93">
        <v>6</v>
      </c>
      <c r="AE93">
        <f t="shared" si="115"/>
        <v>7</v>
      </c>
      <c r="AG93" s="4">
        <v>1988</v>
      </c>
      <c r="AH93">
        <v>17</v>
      </c>
      <c r="AI93">
        <v>20</v>
      </c>
      <c r="AK93">
        <v>19</v>
      </c>
      <c r="AL93">
        <v>13</v>
      </c>
      <c r="AM93">
        <f t="shared" si="116"/>
        <v>69</v>
      </c>
      <c r="AO93" s="4">
        <v>1988</v>
      </c>
    </row>
    <row r="94" spans="1:41" ht="12.75">
      <c r="A94" s="4">
        <v>1989</v>
      </c>
      <c r="B94">
        <v>13</v>
      </c>
      <c r="C94">
        <v>6</v>
      </c>
      <c r="D94">
        <v>1</v>
      </c>
      <c r="E94">
        <v>4</v>
      </c>
      <c r="F94">
        <v>20</v>
      </c>
      <c r="G94">
        <f t="shared" si="112"/>
        <v>44</v>
      </c>
      <c r="I94" s="4">
        <v>1989</v>
      </c>
      <c r="J94">
        <v>14</v>
      </c>
      <c r="K94">
        <v>6</v>
      </c>
      <c r="L94">
        <v>1</v>
      </c>
      <c r="M94">
        <v>1</v>
      </c>
      <c r="N94">
        <v>11</v>
      </c>
      <c r="O94">
        <f t="shared" si="113"/>
        <v>33</v>
      </c>
      <c r="Q94" s="4">
        <v>1989</v>
      </c>
      <c r="R94">
        <v>2</v>
      </c>
      <c r="V94">
        <v>1</v>
      </c>
      <c r="W94">
        <f t="shared" si="114"/>
        <v>3</v>
      </c>
      <c r="Y94" s="4">
        <v>1989</v>
      </c>
      <c r="AE94">
        <f t="shared" si="115"/>
        <v>0</v>
      </c>
      <c r="AG94" s="4">
        <v>1989</v>
      </c>
      <c r="AH94">
        <v>2</v>
      </c>
      <c r="AL94">
        <v>4</v>
      </c>
      <c r="AM94">
        <f t="shared" si="116"/>
        <v>6</v>
      </c>
      <c r="AO94" s="4">
        <v>1989</v>
      </c>
    </row>
    <row r="95" spans="1:41" ht="12.75">
      <c r="A95" s="4">
        <v>1990</v>
      </c>
      <c r="B95">
        <v>17</v>
      </c>
      <c r="C95">
        <v>6</v>
      </c>
      <c r="F95">
        <v>50</v>
      </c>
      <c r="G95">
        <f t="shared" si="112"/>
        <v>73</v>
      </c>
      <c r="I95" s="4">
        <v>1990</v>
      </c>
      <c r="J95">
        <v>3</v>
      </c>
      <c r="K95">
        <v>5</v>
      </c>
      <c r="L95">
        <v>1</v>
      </c>
      <c r="N95">
        <v>50</v>
      </c>
      <c r="O95">
        <f t="shared" si="113"/>
        <v>59</v>
      </c>
      <c r="Q95" s="4">
        <v>1990</v>
      </c>
      <c r="V95">
        <v>7</v>
      </c>
      <c r="W95">
        <f t="shared" si="114"/>
        <v>7</v>
      </c>
      <c r="Y95" s="4">
        <v>1990</v>
      </c>
      <c r="AE95">
        <f t="shared" si="115"/>
        <v>0</v>
      </c>
      <c r="AG95" s="4">
        <v>1990</v>
      </c>
      <c r="AL95">
        <v>23</v>
      </c>
      <c r="AM95">
        <f t="shared" si="116"/>
        <v>23</v>
      </c>
      <c r="AO95" s="4">
        <v>1990</v>
      </c>
    </row>
    <row r="96" spans="1:41" ht="12.75">
      <c r="A96" s="4">
        <v>1991</v>
      </c>
      <c r="B96">
        <v>14</v>
      </c>
      <c r="C96">
        <v>4</v>
      </c>
      <c r="D96">
        <v>1</v>
      </c>
      <c r="E96">
        <v>5</v>
      </c>
      <c r="F96">
        <v>105</v>
      </c>
      <c r="G96">
        <f t="shared" si="112"/>
        <v>129</v>
      </c>
      <c r="I96" s="4">
        <v>1991</v>
      </c>
      <c r="K96">
        <v>1</v>
      </c>
      <c r="M96">
        <v>1</v>
      </c>
      <c r="N96">
        <v>138</v>
      </c>
      <c r="O96">
        <f t="shared" si="113"/>
        <v>140</v>
      </c>
      <c r="Q96" s="4">
        <v>1991</v>
      </c>
      <c r="R96">
        <v>2</v>
      </c>
      <c r="V96">
        <v>6</v>
      </c>
      <c r="W96">
        <f t="shared" si="114"/>
        <v>8</v>
      </c>
      <c r="Y96" s="4">
        <v>1991</v>
      </c>
      <c r="AD96">
        <v>2</v>
      </c>
      <c r="AE96">
        <f t="shared" si="115"/>
        <v>2</v>
      </c>
      <c r="AG96" s="4">
        <v>1991</v>
      </c>
      <c r="AH96">
        <v>1</v>
      </c>
      <c r="AK96">
        <v>1</v>
      </c>
      <c r="AL96">
        <v>32</v>
      </c>
      <c r="AM96">
        <f t="shared" si="116"/>
        <v>34</v>
      </c>
      <c r="AO96" s="4">
        <v>1991</v>
      </c>
    </row>
    <row r="97" spans="1:41" ht="12.75">
      <c r="A97" s="4">
        <v>1992</v>
      </c>
      <c r="B97">
        <v>11</v>
      </c>
      <c r="C97">
        <v>2</v>
      </c>
      <c r="E97">
        <v>2</v>
      </c>
      <c r="F97">
        <v>149</v>
      </c>
      <c r="G97">
        <f t="shared" si="112"/>
        <v>164</v>
      </c>
      <c r="I97" s="4">
        <v>1992</v>
      </c>
      <c r="J97">
        <v>2</v>
      </c>
      <c r="K97">
        <v>1</v>
      </c>
      <c r="M97">
        <v>3</v>
      </c>
      <c r="N97">
        <v>216</v>
      </c>
      <c r="O97">
        <f t="shared" si="113"/>
        <v>222</v>
      </c>
      <c r="Q97" s="4">
        <v>1992</v>
      </c>
      <c r="R97">
        <v>1</v>
      </c>
      <c r="V97">
        <v>15</v>
      </c>
      <c r="W97">
        <f t="shared" si="114"/>
        <v>16</v>
      </c>
      <c r="Y97" s="4">
        <v>1992</v>
      </c>
      <c r="AD97">
        <v>3</v>
      </c>
      <c r="AE97">
        <f t="shared" si="115"/>
        <v>3</v>
      </c>
      <c r="AG97" s="4">
        <v>1992</v>
      </c>
      <c r="AL97">
        <v>48</v>
      </c>
      <c r="AM97">
        <f t="shared" si="116"/>
        <v>48</v>
      </c>
      <c r="AO97" s="4">
        <v>1992</v>
      </c>
    </row>
    <row r="98" spans="1:41" ht="12.75">
      <c r="A98" s="4">
        <v>1993</v>
      </c>
      <c r="B98">
        <v>6</v>
      </c>
      <c r="C98">
        <v>3</v>
      </c>
      <c r="D98">
        <v>1</v>
      </c>
      <c r="E98">
        <v>4</v>
      </c>
      <c r="F98">
        <v>179</v>
      </c>
      <c r="G98">
        <f t="shared" si="112"/>
        <v>193</v>
      </c>
      <c r="I98" s="4">
        <v>1993</v>
      </c>
      <c r="J98">
        <v>1</v>
      </c>
      <c r="K98">
        <v>1</v>
      </c>
      <c r="L98">
        <v>1</v>
      </c>
      <c r="M98">
        <v>4</v>
      </c>
      <c r="N98">
        <v>238</v>
      </c>
      <c r="O98">
        <f t="shared" si="113"/>
        <v>245</v>
      </c>
      <c r="Q98" s="4">
        <v>1993</v>
      </c>
      <c r="U98">
        <v>1</v>
      </c>
      <c r="V98">
        <v>15</v>
      </c>
      <c r="W98">
        <f t="shared" si="114"/>
        <v>16</v>
      </c>
      <c r="Y98" s="4">
        <v>1993</v>
      </c>
      <c r="AD98">
        <v>3</v>
      </c>
      <c r="AE98">
        <f t="shared" si="115"/>
        <v>3</v>
      </c>
      <c r="AG98" s="4">
        <v>1993</v>
      </c>
      <c r="AK98">
        <v>2</v>
      </c>
      <c r="AL98">
        <v>47</v>
      </c>
      <c r="AM98">
        <f t="shared" si="116"/>
        <v>49</v>
      </c>
      <c r="AO98" s="4">
        <v>1993</v>
      </c>
    </row>
    <row r="99" spans="1:41" ht="12.75">
      <c r="A99" s="4">
        <v>1994</v>
      </c>
      <c r="B99">
        <v>6</v>
      </c>
      <c r="C99">
        <v>4</v>
      </c>
      <c r="D99">
        <v>1</v>
      </c>
      <c r="E99">
        <v>9</v>
      </c>
      <c r="F99">
        <v>243</v>
      </c>
      <c r="G99">
        <f t="shared" si="112"/>
        <v>263</v>
      </c>
      <c r="I99" s="4">
        <v>1994</v>
      </c>
      <c r="J99">
        <v>4</v>
      </c>
      <c r="M99">
        <v>7</v>
      </c>
      <c r="N99">
        <v>311</v>
      </c>
      <c r="O99">
        <f t="shared" si="113"/>
        <v>322</v>
      </c>
      <c r="Q99" s="4">
        <v>1994</v>
      </c>
      <c r="R99">
        <v>1</v>
      </c>
      <c r="V99">
        <v>19</v>
      </c>
      <c r="W99">
        <f t="shared" si="114"/>
        <v>20</v>
      </c>
      <c r="Y99" s="4">
        <v>1994</v>
      </c>
      <c r="AC99">
        <v>1</v>
      </c>
      <c r="AD99">
        <v>8</v>
      </c>
      <c r="AE99">
        <f t="shared" si="115"/>
        <v>9</v>
      </c>
      <c r="AG99" s="4">
        <v>1994</v>
      </c>
      <c r="AH99">
        <v>1</v>
      </c>
      <c r="AK99">
        <v>4</v>
      </c>
      <c r="AL99">
        <v>62</v>
      </c>
      <c r="AM99">
        <f t="shared" si="116"/>
        <v>67</v>
      </c>
      <c r="AO99" s="4">
        <v>1994</v>
      </c>
    </row>
    <row r="100" spans="1:41" ht="12.75">
      <c r="A100" s="4">
        <v>1995</v>
      </c>
      <c r="B100">
        <v>12</v>
      </c>
      <c r="C100">
        <v>3</v>
      </c>
      <c r="D100">
        <v>1</v>
      </c>
      <c r="E100">
        <v>4</v>
      </c>
      <c r="F100">
        <v>258</v>
      </c>
      <c r="G100">
        <f t="shared" si="112"/>
        <v>278</v>
      </c>
      <c r="I100" s="4">
        <v>1995</v>
      </c>
      <c r="J100">
        <v>1</v>
      </c>
      <c r="K100">
        <v>1</v>
      </c>
      <c r="L100">
        <v>1</v>
      </c>
      <c r="M100">
        <v>10</v>
      </c>
      <c r="N100">
        <v>298</v>
      </c>
      <c r="O100">
        <f t="shared" si="113"/>
        <v>311</v>
      </c>
      <c r="Q100" s="4">
        <v>1995</v>
      </c>
      <c r="V100">
        <v>21</v>
      </c>
      <c r="W100">
        <f t="shared" si="114"/>
        <v>21</v>
      </c>
      <c r="Y100" s="4">
        <v>1995</v>
      </c>
      <c r="AD100">
        <v>6</v>
      </c>
      <c r="AE100">
        <f t="shared" si="115"/>
        <v>6</v>
      </c>
      <c r="AG100" s="4">
        <v>1995</v>
      </c>
      <c r="AH100">
        <v>1</v>
      </c>
      <c r="AK100">
        <v>2</v>
      </c>
      <c r="AL100">
        <v>64</v>
      </c>
      <c r="AM100">
        <f t="shared" si="116"/>
        <v>67</v>
      </c>
      <c r="AO100" s="4">
        <v>1995</v>
      </c>
    </row>
    <row r="101" spans="1:41" ht="12.75">
      <c r="A101" s="4">
        <v>1996</v>
      </c>
      <c r="B101">
        <v>9</v>
      </c>
      <c r="C101">
        <v>4</v>
      </c>
      <c r="E101">
        <v>3</v>
      </c>
      <c r="F101">
        <v>290</v>
      </c>
      <c r="G101">
        <f t="shared" si="112"/>
        <v>306</v>
      </c>
      <c r="I101" s="4">
        <v>1996</v>
      </c>
      <c r="J101">
        <v>4</v>
      </c>
      <c r="K101">
        <v>3</v>
      </c>
      <c r="M101">
        <v>6</v>
      </c>
      <c r="N101">
        <v>327</v>
      </c>
      <c r="O101">
        <f t="shared" si="113"/>
        <v>340</v>
      </c>
      <c r="Q101" s="4">
        <v>1996</v>
      </c>
      <c r="V101">
        <v>16</v>
      </c>
      <c r="W101">
        <f t="shared" si="114"/>
        <v>16</v>
      </c>
      <c r="Y101" s="4">
        <v>1996</v>
      </c>
      <c r="AD101">
        <v>2</v>
      </c>
      <c r="AE101">
        <f t="shared" si="115"/>
        <v>2</v>
      </c>
      <c r="AG101" s="4">
        <v>1996</v>
      </c>
      <c r="AH101">
        <v>1</v>
      </c>
      <c r="AI101">
        <v>1</v>
      </c>
      <c r="AK101">
        <v>2</v>
      </c>
      <c r="AL101">
        <v>51</v>
      </c>
      <c r="AM101">
        <f t="shared" si="116"/>
        <v>55</v>
      </c>
      <c r="AO101" s="4">
        <v>1996</v>
      </c>
    </row>
    <row r="102" spans="1:41" ht="12.75">
      <c r="A102" s="4">
        <v>1997</v>
      </c>
      <c r="B102">
        <v>8</v>
      </c>
      <c r="C102">
        <v>1</v>
      </c>
      <c r="E102">
        <v>4</v>
      </c>
      <c r="F102">
        <v>325</v>
      </c>
      <c r="G102">
        <f t="shared" si="112"/>
        <v>338</v>
      </c>
      <c r="I102" s="4">
        <v>1997</v>
      </c>
      <c r="K102">
        <v>2</v>
      </c>
      <c r="M102">
        <v>4</v>
      </c>
      <c r="N102">
        <v>297</v>
      </c>
      <c r="O102">
        <f t="shared" si="113"/>
        <v>303</v>
      </c>
      <c r="Q102" s="4">
        <v>1997</v>
      </c>
      <c r="S102">
        <v>1</v>
      </c>
      <c r="V102">
        <v>21</v>
      </c>
      <c r="W102">
        <f t="shared" si="114"/>
        <v>22</v>
      </c>
      <c r="Y102" s="4">
        <v>1997</v>
      </c>
      <c r="AD102">
        <v>2</v>
      </c>
      <c r="AE102">
        <f t="shared" si="115"/>
        <v>2</v>
      </c>
      <c r="AG102" s="4">
        <v>1997</v>
      </c>
      <c r="AH102">
        <v>2</v>
      </c>
      <c r="AK102">
        <v>3</v>
      </c>
      <c r="AL102">
        <v>57</v>
      </c>
      <c r="AM102">
        <f t="shared" si="116"/>
        <v>62</v>
      </c>
      <c r="AO102" s="4">
        <v>1997</v>
      </c>
    </row>
    <row r="103" spans="1:41" ht="12.75">
      <c r="A103" s="4">
        <v>1998</v>
      </c>
      <c r="B103">
        <v>13</v>
      </c>
      <c r="C103">
        <v>4</v>
      </c>
      <c r="D103">
        <v>2</v>
      </c>
      <c r="E103">
        <v>4</v>
      </c>
      <c r="F103">
        <v>353</v>
      </c>
      <c r="G103">
        <f t="shared" si="112"/>
        <v>376</v>
      </c>
      <c r="I103" s="4">
        <v>1998</v>
      </c>
      <c r="J103">
        <v>1</v>
      </c>
      <c r="M103">
        <v>4</v>
      </c>
      <c r="N103">
        <v>273</v>
      </c>
      <c r="O103">
        <f t="shared" si="113"/>
        <v>278</v>
      </c>
      <c r="Q103" s="4">
        <v>1998</v>
      </c>
      <c r="T103">
        <v>1</v>
      </c>
      <c r="V103">
        <v>26</v>
      </c>
      <c r="W103">
        <f t="shared" si="114"/>
        <v>27</v>
      </c>
      <c r="Y103" s="4">
        <v>1998</v>
      </c>
      <c r="AD103">
        <v>2</v>
      </c>
      <c r="AE103">
        <f t="shared" si="115"/>
        <v>2</v>
      </c>
      <c r="AG103" s="4">
        <v>1998</v>
      </c>
      <c r="AH103">
        <v>1</v>
      </c>
      <c r="AK103">
        <v>2</v>
      </c>
      <c r="AL103">
        <v>51</v>
      </c>
      <c r="AM103">
        <f t="shared" si="116"/>
        <v>54</v>
      </c>
      <c r="AO103" s="4">
        <v>1998</v>
      </c>
    </row>
    <row r="104" spans="1:41" ht="12.75">
      <c r="A104" s="4">
        <v>1999</v>
      </c>
      <c r="B104">
        <v>7</v>
      </c>
      <c r="C104">
        <v>3</v>
      </c>
      <c r="D104">
        <v>2</v>
      </c>
      <c r="E104">
        <v>5</v>
      </c>
      <c r="F104">
        <v>341</v>
      </c>
      <c r="G104">
        <f t="shared" si="112"/>
        <v>358</v>
      </c>
      <c r="I104" s="4">
        <v>1999</v>
      </c>
      <c r="J104">
        <v>1</v>
      </c>
      <c r="K104">
        <v>1</v>
      </c>
      <c r="M104">
        <v>4</v>
      </c>
      <c r="N104">
        <v>256</v>
      </c>
      <c r="O104">
        <f t="shared" si="113"/>
        <v>262</v>
      </c>
      <c r="Q104" s="4">
        <v>1999</v>
      </c>
      <c r="V104">
        <v>24</v>
      </c>
      <c r="W104">
        <f t="shared" si="114"/>
        <v>24</v>
      </c>
      <c r="Y104" s="4">
        <v>1999</v>
      </c>
      <c r="AD104">
        <v>6</v>
      </c>
      <c r="AE104">
        <f t="shared" si="115"/>
        <v>6</v>
      </c>
      <c r="AG104" s="4">
        <v>1999</v>
      </c>
      <c r="AK104">
        <v>2</v>
      </c>
      <c r="AL104">
        <v>45</v>
      </c>
      <c r="AM104">
        <f t="shared" si="116"/>
        <v>47</v>
      </c>
      <c r="AO104" s="4">
        <v>1999</v>
      </c>
    </row>
    <row r="105" spans="1:47" ht="12.75">
      <c r="A105" s="4" t="s">
        <v>87</v>
      </c>
      <c r="B105" s="2">
        <f>SUM(B88:B104)</f>
        <v>465</v>
      </c>
      <c r="C105" s="2">
        <f>SUM(C88:C104)</f>
        <v>526</v>
      </c>
      <c r="D105" s="2">
        <f>SUM(D88:D104)</f>
        <v>104</v>
      </c>
      <c r="E105" s="2">
        <f>SUM(E88:E104)</f>
        <v>164</v>
      </c>
      <c r="F105" s="2">
        <f>SUM(F88:F104)</f>
        <v>2568</v>
      </c>
      <c r="G105">
        <f>SUM(B105:F105)</f>
        <v>3827</v>
      </c>
      <c r="I105" s="4" t="s">
        <v>87</v>
      </c>
      <c r="J105" s="2">
        <f>SUM(J88:J104)</f>
        <v>177</v>
      </c>
      <c r="K105" s="2">
        <f>SUM(K88:K104)</f>
        <v>336</v>
      </c>
      <c r="L105" s="2">
        <f>SUM(L88:L104)</f>
        <v>44</v>
      </c>
      <c r="M105" s="2">
        <f>SUM(M88:M104)</f>
        <v>92</v>
      </c>
      <c r="N105" s="2">
        <f>SUM(N88:N104)</f>
        <v>2495</v>
      </c>
      <c r="O105">
        <f>SUM(J105:N105)</f>
        <v>3144</v>
      </c>
      <c r="Q105" s="4" t="s">
        <v>87</v>
      </c>
      <c r="R105" s="2">
        <f>SUM(R88:R104)</f>
        <v>52</v>
      </c>
      <c r="S105" s="2">
        <f>SUM(S88:S104)</f>
        <v>26</v>
      </c>
      <c r="T105" s="2">
        <f>SUM(T88:T104)</f>
        <v>7</v>
      </c>
      <c r="U105" s="2">
        <f>SUM(U88:U104)</f>
        <v>4</v>
      </c>
      <c r="V105" s="2">
        <f>SUM(V88:V104)</f>
        <v>184</v>
      </c>
      <c r="W105">
        <f>SUM(R105:V105)</f>
        <v>273</v>
      </c>
      <c r="Y105" s="4" t="s">
        <v>87</v>
      </c>
      <c r="Z105" s="2">
        <f>SUM(Z88:Z104)</f>
        <v>4</v>
      </c>
      <c r="AA105" s="2">
        <f>SUM(AA88:AA104)</f>
        <v>1</v>
      </c>
      <c r="AB105" s="2">
        <f>SUM(AB88:AB104)</f>
        <v>3</v>
      </c>
      <c r="AC105" s="2">
        <f>SUM(AC88:AC104)</f>
        <v>18</v>
      </c>
      <c r="AD105" s="2">
        <f>SUM(AD88:AD104)</f>
        <v>36</v>
      </c>
      <c r="AE105">
        <f>SUM(Z105:AD105)</f>
        <v>62</v>
      </c>
      <c r="AG105" s="4" t="s">
        <v>87</v>
      </c>
      <c r="AH105" s="2">
        <f>SUM(AH88:AH104)</f>
        <v>31</v>
      </c>
      <c r="AI105" s="2">
        <f>SUM(AI88:AI104)</f>
        <v>43</v>
      </c>
      <c r="AJ105" s="2">
        <f>SUM(AJ88:AJ104)</f>
        <v>3</v>
      </c>
      <c r="AK105" s="2">
        <f>SUM(AK88:AK104)</f>
        <v>57</v>
      </c>
      <c r="AL105" s="2">
        <f>SUM(AL88:AL104)</f>
        <v>505</v>
      </c>
      <c r="AM105">
        <f>SUM(AH105:AL105)</f>
        <v>639</v>
      </c>
      <c r="AO105" s="4" t="s">
        <v>87</v>
      </c>
      <c r="AP105" s="2">
        <f>SUM(AP88:AP104)</f>
        <v>0</v>
      </c>
      <c r="AQ105" s="2">
        <f>SUM(AQ88:AQ104)</f>
        <v>0</v>
      </c>
      <c r="AR105" s="2">
        <f>SUM(AR88:AR104)</f>
        <v>0</v>
      </c>
      <c r="AS105" s="2">
        <f>SUM(AS88:AS104)</f>
        <v>0</v>
      </c>
      <c r="AT105" s="2">
        <f>SUM(AT88:AT104)</f>
        <v>0</v>
      </c>
      <c r="AU105">
        <f>SUM(AP105:AT105)</f>
        <v>0</v>
      </c>
    </row>
    <row r="106" spans="9:33" ht="12.75">
      <c r="I106" s="4"/>
      <c r="Q106" s="4"/>
      <c r="AG106" s="4"/>
    </row>
    <row r="107" spans="1:41" ht="12.75">
      <c r="A107" s="4" t="s">
        <v>85</v>
      </c>
      <c r="I107" s="4" t="s">
        <v>86</v>
      </c>
      <c r="Q107" s="4" t="s">
        <v>102</v>
      </c>
      <c r="Y107" s="4" t="s">
        <v>103</v>
      </c>
      <c r="AG107" s="4" t="s">
        <v>100</v>
      </c>
      <c r="AO107" s="4" t="s">
        <v>101</v>
      </c>
    </row>
    <row r="108" spans="1:47" ht="12.75">
      <c r="A108" s="4" t="s">
        <v>82</v>
      </c>
      <c r="B108" s="12" t="s">
        <v>74</v>
      </c>
      <c r="C108" s="12" t="s">
        <v>79</v>
      </c>
      <c r="D108" s="12" t="s">
        <v>80</v>
      </c>
      <c r="E108" s="12" t="s">
        <v>75</v>
      </c>
      <c r="F108" s="12" t="s">
        <v>78</v>
      </c>
      <c r="G108" s="12" t="s">
        <v>87</v>
      </c>
      <c r="I108" s="4" t="s">
        <v>82</v>
      </c>
      <c r="J108" s="12" t="s">
        <v>74</v>
      </c>
      <c r="K108" s="12" t="s">
        <v>79</v>
      </c>
      <c r="L108" s="12" t="s">
        <v>80</v>
      </c>
      <c r="M108" s="12" t="s">
        <v>75</v>
      </c>
      <c r="N108" s="12" t="s">
        <v>78</v>
      </c>
      <c r="O108" s="12" t="s">
        <v>87</v>
      </c>
      <c r="Q108" s="4" t="s">
        <v>82</v>
      </c>
      <c r="R108" s="12" t="s">
        <v>74</v>
      </c>
      <c r="S108" s="12" t="s">
        <v>79</v>
      </c>
      <c r="T108" s="12" t="s">
        <v>80</v>
      </c>
      <c r="U108" s="12" t="s">
        <v>75</v>
      </c>
      <c r="V108" s="12" t="s">
        <v>78</v>
      </c>
      <c r="W108" s="12" t="s">
        <v>87</v>
      </c>
      <c r="Y108" s="4" t="s">
        <v>82</v>
      </c>
      <c r="Z108" s="12" t="s">
        <v>74</v>
      </c>
      <c r="AA108" s="12" t="s">
        <v>79</v>
      </c>
      <c r="AB108" s="12" t="s">
        <v>80</v>
      </c>
      <c r="AC108" s="12" t="s">
        <v>75</v>
      </c>
      <c r="AD108" s="12" t="s">
        <v>78</v>
      </c>
      <c r="AE108" s="12" t="s">
        <v>87</v>
      </c>
      <c r="AG108" s="4" t="s">
        <v>82</v>
      </c>
      <c r="AH108" s="12" t="s">
        <v>74</v>
      </c>
      <c r="AI108" s="12" t="s">
        <v>79</v>
      </c>
      <c r="AJ108" s="12" t="s">
        <v>80</v>
      </c>
      <c r="AK108" s="12" t="s">
        <v>75</v>
      </c>
      <c r="AL108" s="12" t="s">
        <v>78</v>
      </c>
      <c r="AM108" s="12" t="s">
        <v>87</v>
      </c>
      <c r="AO108" s="4" t="s">
        <v>82</v>
      </c>
      <c r="AP108" s="12" t="s">
        <v>74</v>
      </c>
      <c r="AQ108" s="12" t="s">
        <v>79</v>
      </c>
      <c r="AR108" s="12" t="s">
        <v>80</v>
      </c>
      <c r="AS108" s="12" t="s">
        <v>75</v>
      </c>
      <c r="AT108" s="12" t="s">
        <v>78</v>
      </c>
      <c r="AU108" s="12" t="s">
        <v>87</v>
      </c>
    </row>
    <row r="109" spans="1:47" ht="12.75">
      <c r="A109" s="4">
        <v>1983</v>
      </c>
      <c r="B109">
        <f aca="true" t="shared" si="117" ref="B109:G118">B88+B46+B25</f>
        <v>53</v>
      </c>
      <c r="C109">
        <f t="shared" si="117"/>
        <v>166</v>
      </c>
      <c r="D109">
        <f t="shared" si="117"/>
        <v>73</v>
      </c>
      <c r="E109">
        <f t="shared" si="117"/>
        <v>19</v>
      </c>
      <c r="F109">
        <f t="shared" si="117"/>
        <v>41</v>
      </c>
      <c r="G109">
        <f t="shared" si="117"/>
        <v>352</v>
      </c>
      <c r="I109" s="4">
        <v>1983</v>
      </c>
      <c r="J109">
        <f aca="true" t="shared" si="118" ref="J109:O109">J88+J46+J25</f>
        <v>20</v>
      </c>
      <c r="K109">
        <f t="shared" si="118"/>
        <v>34</v>
      </c>
      <c r="L109">
        <f t="shared" si="118"/>
        <v>11</v>
      </c>
      <c r="M109">
        <f t="shared" si="118"/>
        <v>10</v>
      </c>
      <c r="N109">
        <f t="shared" si="118"/>
        <v>6</v>
      </c>
      <c r="O109">
        <f t="shared" si="118"/>
        <v>81</v>
      </c>
      <c r="Q109" s="4">
        <v>1983</v>
      </c>
      <c r="R109">
        <f aca="true" t="shared" si="119" ref="R109:W109">R88+R46+R25</f>
        <v>6</v>
      </c>
      <c r="S109">
        <f t="shared" si="119"/>
        <v>20</v>
      </c>
      <c r="T109">
        <f t="shared" si="119"/>
        <v>3</v>
      </c>
      <c r="U109">
        <f t="shared" si="119"/>
        <v>0</v>
      </c>
      <c r="V109">
        <f t="shared" si="119"/>
        <v>2</v>
      </c>
      <c r="W109">
        <f t="shared" si="119"/>
        <v>31</v>
      </c>
      <c r="Y109" s="4">
        <v>1983</v>
      </c>
      <c r="Z109">
        <f aca="true" t="shared" si="120" ref="Z109:AE118">Z88+Z46+Z25</f>
        <v>2</v>
      </c>
      <c r="AA109">
        <f t="shared" si="120"/>
        <v>1</v>
      </c>
      <c r="AB109">
        <f t="shared" si="120"/>
        <v>0</v>
      </c>
      <c r="AC109">
        <f t="shared" si="120"/>
        <v>0</v>
      </c>
      <c r="AD109">
        <f t="shared" si="120"/>
        <v>0</v>
      </c>
      <c r="AE109">
        <f t="shared" si="120"/>
        <v>3</v>
      </c>
      <c r="AG109" s="4">
        <v>1983</v>
      </c>
      <c r="AH109">
        <f aca="true" t="shared" si="121" ref="AH109:AM109">AH88+AH46+AH25</f>
        <v>3</v>
      </c>
      <c r="AI109">
        <f t="shared" si="121"/>
        <v>8</v>
      </c>
      <c r="AJ109">
        <f t="shared" si="121"/>
        <v>0</v>
      </c>
      <c r="AK109">
        <f t="shared" si="121"/>
        <v>1</v>
      </c>
      <c r="AL109">
        <f t="shared" si="121"/>
        <v>2</v>
      </c>
      <c r="AM109">
        <f t="shared" si="121"/>
        <v>14</v>
      </c>
      <c r="AO109" s="4">
        <v>1983</v>
      </c>
      <c r="AP109">
        <f aca="true" t="shared" si="122" ref="AP109:AU109">AP88+AP46+AP25</f>
        <v>0</v>
      </c>
      <c r="AQ109">
        <f t="shared" si="122"/>
        <v>0</v>
      </c>
      <c r="AR109">
        <f t="shared" si="122"/>
        <v>0</v>
      </c>
      <c r="AS109">
        <f t="shared" si="122"/>
        <v>0</v>
      </c>
      <c r="AT109">
        <f t="shared" si="122"/>
        <v>0</v>
      </c>
      <c r="AU109">
        <f t="shared" si="122"/>
        <v>0</v>
      </c>
    </row>
    <row r="110" spans="1:41" ht="12.75">
      <c r="A110" s="4">
        <v>1984</v>
      </c>
      <c r="I110" s="4">
        <v>1984</v>
      </c>
      <c r="Q110" s="4">
        <v>1984</v>
      </c>
      <c r="Y110" s="4">
        <v>1984</v>
      </c>
      <c r="AG110" s="4">
        <v>1984</v>
      </c>
      <c r="AO110" s="4">
        <v>1984</v>
      </c>
    </row>
    <row r="111" spans="1:47" ht="12.75">
      <c r="A111" s="4">
        <v>1985</v>
      </c>
      <c r="B111">
        <f t="shared" si="117"/>
        <v>149</v>
      </c>
      <c r="C111">
        <f t="shared" si="117"/>
        <v>224</v>
      </c>
      <c r="D111">
        <f t="shared" si="117"/>
        <v>109</v>
      </c>
      <c r="E111">
        <f t="shared" si="117"/>
        <v>26</v>
      </c>
      <c r="F111">
        <f t="shared" si="117"/>
        <v>268</v>
      </c>
      <c r="G111">
        <f t="shared" si="117"/>
        <v>776</v>
      </c>
      <c r="I111" s="4">
        <v>1985</v>
      </c>
      <c r="J111">
        <f aca="true" t="shared" si="123" ref="J111:O111">J90+J48+J27</f>
        <v>23</v>
      </c>
      <c r="K111">
        <f t="shared" si="123"/>
        <v>66</v>
      </c>
      <c r="L111">
        <f t="shared" si="123"/>
        <v>32</v>
      </c>
      <c r="M111">
        <f t="shared" si="123"/>
        <v>4</v>
      </c>
      <c r="N111">
        <f t="shared" si="123"/>
        <v>78</v>
      </c>
      <c r="O111">
        <f t="shared" si="123"/>
        <v>203</v>
      </c>
      <c r="Q111" s="4">
        <v>1985</v>
      </c>
      <c r="R111">
        <f aca="true" t="shared" si="124" ref="R111:W111">R90+R48+R27</f>
        <v>6</v>
      </c>
      <c r="S111">
        <f t="shared" si="124"/>
        <v>10</v>
      </c>
      <c r="T111">
        <f t="shared" si="124"/>
        <v>1</v>
      </c>
      <c r="U111">
        <f t="shared" si="124"/>
        <v>1</v>
      </c>
      <c r="V111">
        <f t="shared" si="124"/>
        <v>15</v>
      </c>
      <c r="W111">
        <f t="shared" si="124"/>
        <v>33</v>
      </c>
      <c r="Y111" s="4">
        <v>1985</v>
      </c>
      <c r="Z111">
        <f t="shared" si="120"/>
        <v>0</v>
      </c>
      <c r="AA111">
        <f t="shared" si="120"/>
        <v>1</v>
      </c>
      <c r="AB111">
        <f t="shared" si="120"/>
        <v>3</v>
      </c>
      <c r="AC111">
        <f t="shared" si="120"/>
        <v>0</v>
      </c>
      <c r="AD111">
        <f t="shared" si="120"/>
        <v>3</v>
      </c>
      <c r="AE111">
        <f t="shared" si="120"/>
        <v>7</v>
      </c>
      <c r="AG111" s="4">
        <v>1985</v>
      </c>
      <c r="AH111">
        <f aca="true" t="shared" si="125" ref="AH111:AM111">AH90+AH48+AH27</f>
        <v>4</v>
      </c>
      <c r="AI111">
        <f t="shared" si="125"/>
        <v>10</v>
      </c>
      <c r="AJ111">
        <f t="shared" si="125"/>
        <v>5</v>
      </c>
      <c r="AK111">
        <f t="shared" si="125"/>
        <v>4</v>
      </c>
      <c r="AL111">
        <f t="shared" si="125"/>
        <v>15</v>
      </c>
      <c r="AM111">
        <f t="shared" si="125"/>
        <v>38</v>
      </c>
      <c r="AO111" s="4">
        <v>1985</v>
      </c>
      <c r="AP111">
        <f aca="true" t="shared" si="126" ref="AP111:AU111">AP90+AP48+AP27</f>
        <v>0</v>
      </c>
      <c r="AQ111">
        <f t="shared" si="126"/>
        <v>0</v>
      </c>
      <c r="AR111">
        <f t="shared" si="126"/>
        <v>0</v>
      </c>
      <c r="AS111">
        <f t="shared" si="126"/>
        <v>0</v>
      </c>
      <c r="AT111">
        <f t="shared" si="126"/>
        <v>0</v>
      </c>
      <c r="AU111">
        <f t="shared" si="126"/>
        <v>0</v>
      </c>
    </row>
    <row r="112" spans="1:47" ht="12.75">
      <c r="A112" s="4">
        <v>1986</v>
      </c>
      <c r="B112">
        <f t="shared" si="117"/>
        <v>111</v>
      </c>
      <c r="C112">
        <f t="shared" si="117"/>
        <v>96</v>
      </c>
      <c r="D112">
        <f t="shared" si="117"/>
        <v>59</v>
      </c>
      <c r="E112">
        <f t="shared" si="117"/>
        <v>19</v>
      </c>
      <c r="F112">
        <f t="shared" si="117"/>
        <v>371</v>
      </c>
      <c r="G112">
        <f t="shared" si="117"/>
        <v>656</v>
      </c>
      <c r="I112" s="4">
        <v>1986</v>
      </c>
      <c r="J112">
        <f aca="true" t="shared" si="127" ref="J112:O112">J91+J49+J28</f>
        <v>11</v>
      </c>
      <c r="K112">
        <f t="shared" si="127"/>
        <v>32</v>
      </c>
      <c r="L112">
        <f t="shared" si="127"/>
        <v>23</v>
      </c>
      <c r="M112">
        <f t="shared" si="127"/>
        <v>2</v>
      </c>
      <c r="N112">
        <f t="shared" si="127"/>
        <v>127</v>
      </c>
      <c r="O112">
        <f t="shared" si="127"/>
        <v>195</v>
      </c>
      <c r="Q112" s="4">
        <v>1986</v>
      </c>
      <c r="R112">
        <f aca="true" t="shared" si="128" ref="R112:W112">R91+R49+R28</f>
        <v>2</v>
      </c>
      <c r="S112">
        <f t="shared" si="128"/>
        <v>12</v>
      </c>
      <c r="T112">
        <f t="shared" si="128"/>
        <v>3</v>
      </c>
      <c r="U112">
        <f t="shared" si="128"/>
        <v>1</v>
      </c>
      <c r="V112">
        <f t="shared" si="128"/>
        <v>33</v>
      </c>
      <c r="W112">
        <f t="shared" si="128"/>
        <v>51</v>
      </c>
      <c r="Y112" s="4">
        <v>1986</v>
      </c>
      <c r="Z112">
        <f t="shared" si="120"/>
        <v>0</v>
      </c>
      <c r="AA112">
        <f t="shared" si="120"/>
        <v>0</v>
      </c>
      <c r="AB112">
        <f t="shared" si="120"/>
        <v>0</v>
      </c>
      <c r="AC112">
        <f t="shared" si="120"/>
        <v>0</v>
      </c>
      <c r="AD112">
        <f t="shared" si="120"/>
        <v>2</v>
      </c>
      <c r="AE112">
        <f t="shared" si="120"/>
        <v>2</v>
      </c>
      <c r="AG112" s="4">
        <v>1986</v>
      </c>
      <c r="AH112">
        <f aca="true" t="shared" si="129" ref="AH112:AM112">AH91+AH49+AH28</f>
        <v>4</v>
      </c>
      <c r="AI112">
        <f t="shared" si="129"/>
        <v>6</v>
      </c>
      <c r="AJ112">
        <f t="shared" si="129"/>
        <v>1</v>
      </c>
      <c r="AK112">
        <f t="shared" si="129"/>
        <v>4</v>
      </c>
      <c r="AL112">
        <f t="shared" si="129"/>
        <v>14</v>
      </c>
      <c r="AM112">
        <f t="shared" si="129"/>
        <v>29</v>
      </c>
      <c r="AO112" s="4">
        <v>1986</v>
      </c>
      <c r="AP112">
        <f aca="true" t="shared" si="130" ref="AP112:AU112">AP91+AP49+AP28</f>
        <v>0</v>
      </c>
      <c r="AQ112">
        <f t="shared" si="130"/>
        <v>0</v>
      </c>
      <c r="AR112">
        <f t="shared" si="130"/>
        <v>0</v>
      </c>
      <c r="AS112">
        <f t="shared" si="130"/>
        <v>0</v>
      </c>
      <c r="AT112">
        <f t="shared" si="130"/>
        <v>0</v>
      </c>
      <c r="AU112">
        <f t="shared" si="130"/>
        <v>0</v>
      </c>
    </row>
    <row r="113" spans="1:47" ht="12.75">
      <c r="A113" s="4">
        <v>1987</v>
      </c>
      <c r="B113">
        <f t="shared" si="117"/>
        <v>57</v>
      </c>
      <c r="C113">
        <f t="shared" si="117"/>
        <v>135</v>
      </c>
      <c r="D113">
        <f t="shared" si="117"/>
        <v>28</v>
      </c>
      <c r="E113">
        <f t="shared" si="117"/>
        <v>49</v>
      </c>
      <c r="F113">
        <f t="shared" si="117"/>
        <v>268</v>
      </c>
      <c r="G113">
        <f t="shared" si="117"/>
        <v>537</v>
      </c>
      <c r="I113" s="4">
        <v>1987</v>
      </c>
      <c r="J113">
        <f aca="true" t="shared" si="131" ref="J113:O113">J92+J50+J29</f>
        <v>14</v>
      </c>
      <c r="K113">
        <f t="shared" si="131"/>
        <v>64</v>
      </c>
      <c r="L113">
        <f t="shared" si="131"/>
        <v>4</v>
      </c>
      <c r="M113">
        <f t="shared" si="131"/>
        <v>14</v>
      </c>
      <c r="N113">
        <f t="shared" si="131"/>
        <v>114</v>
      </c>
      <c r="O113">
        <f t="shared" si="131"/>
        <v>210</v>
      </c>
      <c r="Q113" s="4">
        <v>1987</v>
      </c>
      <c r="R113">
        <f aca="true" t="shared" si="132" ref="R113:W113">R92+R50+R29</f>
        <v>20</v>
      </c>
      <c r="S113">
        <f t="shared" si="132"/>
        <v>5</v>
      </c>
      <c r="T113">
        <f t="shared" si="132"/>
        <v>1</v>
      </c>
      <c r="U113">
        <f t="shared" si="132"/>
        <v>1</v>
      </c>
      <c r="V113">
        <f t="shared" si="132"/>
        <v>15</v>
      </c>
      <c r="W113">
        <f t="shared" si="132"/>
        <v>42</v>
      </c>
      <c r="Y113" s="4">
        <v>1987</v>
      </c>
      <c r="Z113">
        <f t="shared" si="120"/>
        <v>3</v>
      </c>
      <c r="AA113">
        <f t="shared" si="120"/>
        <v>0</v>
      </c>
      <c r="AB113">
        <f t="shared" si="120"/>
        <v>0</v>
      </c>
      <c r="AC113">
        <f t="shared" si="120"/>
        <v>11</v>
      </c>
      <c r="AD113">
        <f t="shared" si="120"/>
        <v>3</v>
      </c>
      <c r="AE113">
        <f t="shared" si="120"/>
        <v>17</v>
      </c>
      <c r="AG113" s="4">
        <v>1987</v>
      </c>
      <c r="AH113">
        <f aca="true" t="shared" si="133" ref="AH113:AM113">AH92+AH50+AH29</f>
        <v>2</v>
      </c>
      <c r="AI113">
        <f t="shared" si="133"/>
        <v>18</v>
      </c>
      <c r="AJ113">
        <f t="shared" si="133"/>
        <v>1</v>
      </c>
      <c r="AK113">
        <f t="shared" si="133"/>
        <v>16</v>
      </c>
      <c r="AL113">
        <f t="shared" si="133"/>
        <v>15</v>
      </c>
      <c r="AM113">
        <f t="shared" si="133"/>
        <v>52</v>
      </c>
      <c r="AO113" s="4">
        <v>1987</v>
      </c>
      <c r="AP113">
        <f aca="true" t="shared" si="134" ref="AP113:AU113">AP92+AP50+AP29</f>
        <v>0</v>
      </c>
      <c r="AQ113">
        <f t="shared" si="134"/>
        <v>0</v>
      </c>
      <c r="AR113">
        <f t="shared" si="134"/>
        <v>0</v>
      </c>
      <c r="AS113">
        <f t="shared" si="134"/>
        <v>0</v>
      </c>
      <c r="AT113">
        <f t="shared" si="134"/>
        <v>0</v>
      </c>
      <c r="AU113">
        <f t="shared" si="134"/>
        <v>0</v>
      </c>
    </row>
    <row r="114" spans="1:47" ht="12.75">
      <c r="A114" s="4">
        <v>1988</v>
      </c>
      <c r="B114">
        <f t="shared" si="117"/>
        <v>157</v>
      </c>
      <c r="C114">
        <f t="shared" si="117"/>
        <v>232</v>
      </c>
      <c r="D114">
        <f t="shared" si="117"/>
        <v>9</v>
      </c>
      <c r="E114">
        <f t="shared" si="117"/>
        <v>57</v>
      </c>
      <c r="F114">
        <f t="shared" si="117"/>
        <v>232</v>
      </c>
      <c r="G114">
        <f t="shared" si="117"/>
        <v>687</v>
      </c>
      <c r="I114" s="4">
        <v>1988</v>
      </c>
      <c r="J114">
        <f aca="true" t="shared" si="135" ref="J114:O114">J93+J51+J30</f>
        <v>120</v>
      </c>
      <c r="K114">
        <f t="shared" si="135"/>
        <v>208</v>
      </c>
      <c r="L114">
        <f t="shared" si="135"/>
        <v>1</v>
      </c>
      <c r="M114">
        <f t="shared" si="135"/>
        <v>35</v>
      </c>
      <c r="N114">
        <f t="shared" si="135"/>
        <v>108</v>
      </c>
      <c r="O114">
        <f t="shared" si="135"/>
        <v>472</v>
      </c>
      <c r="Q114" s="4">
        <v>1988</v>
      </c>
      <c r="R114">
        <f aca="true" t="shared" si="136" ref="R114:W114">R93+R51+R30</f>
        <v>27</v>
      </c>
      <c r="S114">
        <f t="shared" si="136"/>
        <v>10</v>
      </c>
      <c r="T114">
        <f t="shared" si="136"/>
        <v>2</v>
      </c>
      <c r="U114">
        <f t="shared" si="136"/>
        <v>1</v>
      </c>
      <c r="V114">
        <f t="shared" si="136"/>
        <v>15</v>
      </c>
      <c r="W114">
        <f t="shared" si="136"/>
        <v>55</v>
      </c>
      <c r="Y114" s="4">
        <v>1988</v>
      </c>
      <c r="Z114">
        <f t="shared" si="120"/>
        <v>1</v>
      </c>
      <c r="AA114">
        <f t="shared" si="120"/>
        <v>0</v>
      </c>
      <c r="AB114">
        <f t="shared" si="120"/>
        <v>0</v>
      </c>
      <c r="AC114">
        <f t="shared" si="120"/>
        <v>6</v>
      </c>
      <c r="AD114">
        <f t="shared" si="120"/>
        <v>1</v>
      </c>
      <c r="AE114">
        <f t="shared" si="120"/>
        <v>8</v>
      </c>
      <c r="AG114" s="4">
        <v>1988</v>
      </c>
      <c r="AH114">
        <f aca="true" t="shared" si="137" ref="AH114:AM114">AH93+AH51+AH30</f>
        <v>17</v>
      </c>
      <c r="AI114">
        <f t="shared" si="137"/>
        <v>20</v>
      </c>
      <c r="AJ114">
        <f t="shared" si="137"/>
        <v>0</v>
      </c>
      <c r="AK114">
        <f t="shared" si="137"/>
        <v>19</v>
      </c>
      <c r="AL114">
        <f t="shared" si="137"/>
        <v>20</v>
      </c>
      <c r="AM114">
        <f t="shared" si="137"/>
        <v>76</v>
      </c>
      <c r="AO114" s="4">
        <v>1988</v>
      </c>
      <c r="AP114">
        <f aca="true" t="shared" si="138" ref="AP114:AU114">AP93+AP51+AP30</f>
        <v>0</v>
      </c>
      <c r="AQ114">
        <f t="shared" si="138"/>
        <v>0</v>
      </c>
      <c r="AR114">
        <f t="shared" si="138"/>
        <v>0</v>
      </c>
      <c r="AS114">
        <f t="shared" si="138"/>
        <v>0</v>
      </c>
      <c r="AT114">
        <f t="shared" si="138"/>
        <v>0</v>
      </c>
      <c r="AU114">
        <f t="shared" si="138"/>
        <v>0</v>
      </c>
    </row>
    <row r="115" spans="1:47" ht="12.75">
      <c r="A115" s="4">
        <v>1989</v>
      </c>
      <c r="B115">
        <f t="shared" si="117"/>
        <v>25</v>
      </c>
      <c r="C115">
        <f t="shared" si="117"/>
        <v>17</v>
      </c>
      <c r="D115">
        <f t="shared" si="117"/>
        <v>6</v>
      </c>
      <c r="E115">
        <f t="shared" si="117"/>
        <v>6</v>
      </c>
      <c r="F115">
        <f t="shared" si="117"/>
        <v>290</v>
      </c>
      <c r="G115">
        <f t="shared" si="117"/>
        <v>344</v>
      </c>
      <c r="I115" s="4">
        <v>1989</v>
      </c>
      <c r="J115">
        <f aca="true" t="shared" si="139" ref="J115:O115">J94+J52+J31</f>
        <v>14</v>
      </c>
      <c r="K115">
        <f t="shared" si="139"/>
        <v>8</v>
      </c>
      <c r="L115">
        <f t="shared" si="139"/>
        <v>2</v>
      </c>
      <c r="M115">
        <f t="shared" si="139"/>
        <v>1</v>
      </c>
      <c r="N115">
        <f t="shared" si="139"/>
        <v>131</v>
      </c>
      <c r="O115">
        <f t="shared" si="139"/>
        <v>156</v>
      </c>
      <c r="Q115" s="4">
        <v>1989</v>
      </c>
      <c r="R115">
        <f aca="true" t="shared" si="140" ref="R115:W115">R94+R52+R31</f>
        <v>2</v>
      </c>
      <c r="S115">
        <f t="shared" si="140"/>
        <v>1</v>
      </c>
      <c r="T115">
        <f t="shared" si="140"/>
        <v>0</v>
      </c>
      <c r="U115">
        <f t="shared" si="140"/>
        <v>0</v>
      </c>
      <c r="V115">
        <f t="shared" si="140"/>
        <v>21</v>
      </c>
      <c r="W115">
        <f t="shared" si="140"/>
        <v>24</v>
      </c>
      <c r="Y115" s="4">
        <v>1989</v>
      </c>
      <c r="Z115">
        <f t="shared" si="120"/>
        <v>0</v>
      </c>
      <c r="AA115">
        <f t="shared" si="120"/>
        <v>1</v>
      </c>
      <c r="AB115">
        <f t="shared" si="120"/>
        <v>0</v>
      </c>
      <c r="AC115">
        <f t="shared" si="120"/>
        <v>0</v>
      </c>
      <c r="AD115">
        <f t="shared" si="120"/>
        <v>3</v>
      </c>
      <c r="AE115">
        <f t="shared" si="120"/>
        <v>4</v>
      </c>
      <c r="AG115" s="4">
        <v>1989</v>
      </c>
      <c r="AH115">
        <f aca="true" t="shared" si="141" ref="AH115:AM115">AH94+AH52+AH31</f>
        <v>3</v>
      </c>
      <c r="AI115">
        <f t="shared" si="141"/>
        <v>0</v>
      </c>
      <c r="AJ115">
        <f t="shared" si="141"/>
        <v>0</v>
      </c>
      <c r="AK115">
        <f t="shared" si="141"/>
        <v>0</v>
      </c>
      <c r="AL115">
        <f t="shared" si="141"/>
        <v>17</v>
      </c>
      <c r="AM115">
        <f t="shared" si="141"/>
        <v>20</v>
      </c>
      <c r="AO115" s="4">
        <v>1989</v>
      </c>
      <c r="AP115">
        <f aca="true" t="shared" si="142" ref="AP115:AU115">AP94+AP52+AP31</f>
        <v>0</v>
      </c>
      <c r="AQ115">
        <f t="shared" si="142"/>
        <v>0</v>
      </c>
      <c r="AR115">
        <f t="shared" si="142"/>
        <v>0</v>
      </c>
      <c r="AS115">
        <f t="shared" si="142"/>
        <v>0</v>
      </c>
      <c r="AT115">
        <f t="shared" si="142"/>
        <v>0</v>
      </c>
      <c r="AU115">
        <f t="shared" si="142"/>
        <v>0</v>
      </c>
    </row>
    <row r="116" spans="1:47" ht="12.75">
      <c r="A116" s="4">
        <v>1990</v>
      </c>
      <c r="B116">
        <f t="shared" si="117"/>
        <v>33</v>
      </c>
      <c r="C116">
        <f t="shared" si="117"/>
        <v>15</v>
      </c>
      <c r="D116">
        <f t="shared" si="117"/>
        <v>3</v>
      </c>
      <c r="E116">
        <f t="shared" si="117"/>
        <v>2</v>
      </c>
      <c r="F116">
        <f t="shared" si="117"/>
        <v>365</v>
      </c>
      <c r="G116">
        <f t="shared" si="117"/>
        <v>418</v>
      </c>
      <c r="I116" s="4">
        <v>1990</v>
      </c>
      <c r="J116">
        <f aca="true" t="shared" si="143" ref="J116:O116">J95+J53+J32</f>
        <v>7</v>
      </c>
      <c r="K116">
        <f t="shared" si="143"/>
        <v>6</v>
      </c>
      <c r="L116">
        <f t="shared" si="143"/>
        <v>2</v>
      </c>
      <c r="M116">
        <f t="shared" si="143"/>
        <v>2</v>
      </c>
      <c r="N116">
        <f t="shared" si="143"/>
        <v>188</v>
      </c>
      <c r="O116">
        <f t="shared" si="143"/>
        <v>205</v>
      </c>
      <c r="Q116" s="4">
        <v>1990</v>
      </c>
      <c r="R116">
        <f aca="true" t="shared" si="144" ref="R116:W116">R95+R53+R32</f>
        <v>2</v>
      </c>
      <c r="S116">
        <f t="shared" si="144"/>
        <v>0</v>
      </c>
      <c r="T116">
        <f t="shared" si="144"/>
        <v>0</v>
      </c>
      <c r="U116">
        <f t="shared" si="144"/>
        <v>0</v>
      </c>
      <c r="V116">
        <f t="shared" si="144"/>
        <v>40</v>
      </c>
      <c r="W116">
        <f t="shared" si="144"/>
        <v>42</v>
      </c>
      <c r="Y116" s="4">
        <v>1990</v>
      </c>
      <c r="Z116">
        <f t="shared" si="120"/>
        <v>0</v>
      </c>
      <c r="AA116">
        <f t="shared" si="120"/>
        <v>0</v>
      </c>
      <c r="AB116">
        <f t="shared" si="120"/>
        <v>0</v>
      </c>
      <c r="AC116">
        <f t="shared" si="120"/>
        <v>0</v>
      </c>
      <c r="AD116">
        <f t="shared" si="120"/>
        <v>2</v>
      </c>
      <c r="AE116">
        <f t="shared" si="120"/>
        <v>2</v>
      </c>
      <c r="AG116" s="4">
        <v>1990</v>
      </c>
      <c r="AH116">
        <f aca="true" t="shared" si="145" ref="AH116:AM116">AH95+AH53+AH32</f>
        <v>0</v>
      </c>
      <c r="AI116">
        <f t="shared" si="145"/>
        <v>0</v>
      </c>
      <c r="AJ116">
        <f t="shared" si="145"/>
        <v>0</v>
      </c>
      <c r="AK116">
        <f t="shared" si="145"/>
        <v>1</v>
      </c>
      <c r="AL116">
        <f t="shared" si="145"/>
        <v>45</v>
      </c>
      <c r="AM116">
        <f t="shared" si="145"/>
        <v>46</v>
      </c>
      <c r="AO116" s="4">
        <v>1990</v>
      </c>
      <c r="AP116">
        <f aca="true" t="shared" si="146" ref="AP116:AU116">AP95+AP53+AP32</f>
        <v>0</v>
      </c>
      <c r="AQ116">
        <f t="shared" si="146"/>
        <v>0</v>
      </c>
      <c r="AR116">
        <f t="shared" si="146"/>
        <v>0</v>
      </c>
      <c r="AS116">
        <f t="shared" si="146"/>
        <v>0</v>
      </c>
      <c r="AT116">
        <f t="shared" si="146"/>
        <v>0</v>
      </c>
      <c r="AU116">
        <f t="shared" si="146"/>
        <v>0</v>
      </c>
    </row>
    <row r="117" spans="1:47" ht="12.75">
      <c r="A117" s="4">
        <v>1991</v>
      </c>
      <c r="B117">
        <f t="shared" si="117"/>
        <v>25</v>
      </c>
      <c r="C117">
        <f t="shared" si="117"/>
        <v>15</v>
      </c>
      <c r="D117">
        <f t="shared" si="117"/>
        <v>3</v>
      </c>
      <c r="E117">
        <f t="shared" si="117"/>
        <v>6</v>
      </c>
      <c r="F117">
        <f t="shared" si="117"/>
        <v>300</v>
      </c>
      <c r="G117">
        <f t="shared" si="117"/>
        <v>349</v>
      </c>
      <c r="I117" s="4">
        <v>1991</v>
      </c>
      <c r="J117">
        <f aca="true" t="shared" si="147" ref="J117:O117">J96+J54+J33</f>
        <v>5</v>
      </c>
      <c r="K117">
        <f t="shared" si="147"/>
        <v>3</v>
      </c>
      <c r="L117">
        <f t="shared" si="147"/>
        <v>1</v>
      </c>
      <c r="M117">
        <f t="shared" si="147"/>
        <v>3</v>
      </c>
      <c r="N117">
        <f t="shared" si="147"/>
        <v>232</v>
      </c>
      <c r="O117">
        <f t="shared" si="147"/>
        <v>244</v>
      </c>
      <c r="Q117" s="4">
        <v>1991</v>
      </c>
      <c r="R117">
        <f aca="true" t="shared" si="148" ref="R117:W117">R96+R54+R33</f>
        <v>2</v>
      </c>
      <c r="S117">
        <f t="shared" si="148"/>
        <v>0</v>
      </c>
      <c r="T117">
        <f t="shared" si="148"/>
        <v>0</v>
      </c>
      <c r="U117">
        <f t="shared" si="148"/>
        <v>0</v>
      </c>
      <c r="V117">
        <f t="shared" si="148"/>
        <v>24</v>
      </c>
      <c r="W117">
        <f t="shared" si="148"/>
        <v>26</v>
      </c>
      <c r="Y117" s="4">
        <v>1991</v>
      </c>
      <c r="Z117">
        <f t="shared" si="120"/>
        <v>0</v>
      </c>
      <c r="AA117">
        <f t="shared" si="120"/>
        <v>0</v>
      </c>
      <c r="AB117">
        <f t="shared" si="120"/>
        <v>0</v>
      </c>
      <c r="AC117">
        <f t="shared" si="120"/>
        <v>0</v>
      </c>
      <c r="AD117">
        <f t="shared" si="120"/>
        <v>4</v>
      </c>
      <c r="AE117">
        <f t="shared" si="120"/>
        <v>4</v>
      </c>
      <c r="AG117" s="4">
        <v>1991</v>
      </c>
      <c r="AH117">
        <f aca="true" t="shared" si="149" ref="AH117:AM117">AH96+AH54+AH33</f>
        <v>1</v>
      </c>
      <c r="AI117">
        <f t="shared" si="149"/>
        <v>0</v>
      </c>
      <c r="AJ117">
        <f t="shared" si="149"/>
        <v>0</v>
      </c>
      <c r="AK117">
        <f t="shared" si="149"/>
        <v>1</v>
      </c>
      <c r="AL117">
        <f t="shared" si="149"/>
        <v>40</v>
      </c>
      <c r="AM117">
        <f t="shared" si="149"/>
        <v>42</v>
      </c>
      <c r="AO117" s="4">
        <v>1991</v>
      </c>
      <c r="AP117">
        <f aca="true" t="shared" si="150" ref="AP117:AU117">AP96+AP54+AP33</f>
        <v>0</v>
      </c>
      <c r="AQ117">
        <f t="shared" si="150"/>
        <v>0</v>
      </c>
      <c r="AR117">
        <f t="shared" si="150"/>
        <v>0</v>
      </c>
      <c r="AS117">
        <f t="shared" si="150"/>
        <v>0</v>
      </c>
      <c r="AT117">
        <f t="shared" si="150"/>
        <v>0</v>
      </c>
      <c r="AU117">
        <f t="shared" si="150"/>
        <v>0</v>
      </c>
    </row>
    <row r="118" spans="1:47" ht="12.75">
      <c r="A118" s="4">
        <v>1992</v>
      </c>
      <c r="B118">
        <f t="shared" si="117"/>
        <v>17</v>
      </c>
      <c r="C118">
        <f t="shared" si="117"/>
        <v>3</v>
      </c>
      <c r="D118">
        <f t="shared" si="117"/>
        <v>1</v>
      </c>
      <c r="E118">
        <f t="shared" si="117"/>
        <v>2</v>
      </c>
      <c r="F118">
        <f t="shared" si="117"/>
        <v>198</v>
      </c>
      <c r="G118">
        <f t="shared" si="117"/>
        <v>221</v>
      </c>
      <c r="I118" s="4">
        <v>1992</v>
      </c>
      <c r="J118">
        <f aca="true" t="shared" si="151" ref="J118:O118">J97+J55+J34</f>
        <v>3</v>
      </c>
      <c r="K118">
        <f t="shared" si="151"/>
        <v>2</v>
      </c>
      <c r="L118">
        <f t="shared" si="151"/>
        <v>0</v>
      </c>
      <c r="M118">
        <f t="shared" si="151"/>
        <v>3</v>
      </c>
      <c r="N118">
        <f t="shared" si="151"/>
        <v>239</v>
      </c>
      <c r="O118">
        <f t="shared" si="151"/>
        <v>247</v>
      </c>
      <c r="Q118" s="4">
        <v>1992</v>
      </c>
      <c r="R118">
        <f aca="true" t="shared" si="152" ref="R118:W118">R97+R55+R34</f>
        <v>1</v>
      </c>
      <c r="S118">
        <f t="shared" si="152"/>
        <v>0</v>
      </c>
      <c r="T118">
        <f t="shared" si="152"/>
        <v>0</v>
      </c>
      <c r="U118">
        <f t="shared" si="152"/>
        <v>0</v>
      </c>
      <c r="V118">
        <f t="shared" si="152"/>
        <v>18</v>
      </c>
      <c r="W118">
        <f t="shared" si="152"/>
        <v>19</v>
      </c>
      <c r="Y118" s="4">
        <v>1992</v>
      </c>
      <c r="Z118">
        <f t="shared" si="120"/>
        <v>0</v>
      </c>
      <c r="AA118">
        <f t="shared" si="120"/>
        <v>0</v>
      </c>
      <c r="AB118">
        <f t="shared" si="120"/>
        <v>0</v>
      </c>
      <c r="AC118">
        <f t="shared" si="120"/>
        <v>0</v>
      </c>
      <c r="AD118">
        <f t="shared" si="120"/>
        <v>3</v>
      </c>
      <c r="AE118">
        <f t="shared" si="120"/>
        <v>3</v>
      </c>
      <c r="AG118" s="4">
        <v>1992</v>
      </c>
      <c r="AH118">
        <f aca="true" t="shared" si="153" ref="AH118:AM118">AH97+AH55+AH34</f>
        <v>0</v>
      </c>
      <c r="AI118">
        <f t="shared" si="153"/>
        <v>0</v>
      </c>
      <c r="AJ118">
        <f t="shared" si="153"/>
        <v>0</v>
      </c>
      <c r="AK118">
        <f t="shared" si="153"/>
        <v>0</v>
      </c>
      <c r="AL118">
        <f t="shared" si="153"/>
        <v>52</v>
      </c>
      <c r="AM118">
        <f t="shared" si="153"/>
        <v>52</v>
      </c>
      <c r="AO118" s="4">
        <v>1992</v>
      </c>
      <c r="AP118">
        <f aca="true" t="shared" si="154" ref="AP118:AU118">AP97+AP55+AP34</f>
        <v>0</v>
      </c>
      <c r="AQ118">
        <f t="shared" si="154"/>
        <v>0</v>
      </c>
      <c r="AR118">
        <f t="shared" si="154"/>
        <v>0</v>
      </c>
      <c r="AS118">
        <f t="shared" si="154"/>
        <v>0</v>
      </c>
      <c r="AT118">
        <f t="shared" si="154"/>
        <v>0</v>
      </c>
      <c r="AU118">
        <f t="shared" si="154"/>
        <v>0</v>
      </c>
    </row>
    <row r="119" spans="1:47" ht="12.75">
      <c r="A119" s="4">
        <v>1993</v>
      </c>
      <c r="B119">
        <f aca="true" t="shared" si="155" ref="B119:G125">B98+B56+B35</f>
        <v>10</v>
      </c>
      <c r="C119">
        <f t="shared" si="155"/>
        <v>4</v>
      </c>
      <c r="D119">
        <f t="shared" si="155"/>
        <v>1</v>
      </c>
      <c r="E119">
        <f t="shared" si="155"/>
        <v>4</v>
      </c>
      <c r="F119">
        <f t="shared" si="155"/>
        <v>213</v>
      </c>
      <c r="G119">
        <f t="shared" si="155"/>
        <v>232</v>
      </c>
      <c r="I119" s="4">
        <v>1993</v>
      </c>
      <c r="J119">
        <f aca="true" t="shared" si="156" ref="J119:O119">J98+J56+J35</f>
        <v>4</v>
      </c>
      <c r="K119">
        <f t="shared" si="156"/>
        <v>1</v>
      </c>
      <c r="L119">
        <f t="shared" si="156"/>
        <v>1</v>
      </c>
      <c r="M119">
        <f t="shared" si="156"/>
        <v>4</v>
      </c>
      <c r="N119">
        <f t="shared" si="156"/>
        <v>260</v>
      </c>
      <c r="O119">
        <f t="shared" si="156"/>
        <v>270</v>
      </c>
      <c r="Q119" s="4">
        <v>1993</v>
      </c>
      <c r="R119">
        <f aca="true" t="shared" si="157" ref="R119:W119">R98+R56+R35</f>
        <v>0</v>
      </c>
      <c r="S119">
        <f t="shared" si="157"/>
        <v>0</v>
      </c>
      <c r="T119">
        <f t="shared" si="157"/>
        <v>0</v>
      </c>
      <c r="U119">
        <f t="shared" si="157"/>
        <v>1</v>
      </c>
      <c r="V119">
        <f t="shared" si="157"/>
        <v>20</v>
      </c>
      <c r="W119">
        <f t="shared" si="157"/>
        <v>21</v>
      </c>
      <c r="Y119" s="4">
        <v>1993</v>
      </c>
      <c r="Z119">
        <f aca="true" t="shared" si="158" ref="Z119:AE125">Z98+Z56+Z35</f>
        <v>0</v>
      </c>
      <c r="AA119">
        <f t="shared" si="158"/>
        <v>0</v>
      </c>
      <c r="AB119">
        <f t="shared" si="158"/>
        <v>0</v>
      </c>
      <c r="AC119">
        <f t="shared" si="158"/>
        <v>0</v>
      </c>
      <c r="AD119">
        <f t="shared" si="158"/>
        <v>3</v>
      </c>
      <c r="AE119">
        <f t="shared" si="158"/>
        <v>3</v>
      </c>
      <c r="AG119" s="4">
        <v>1993</v>
      </c>
      <c r="AH119">
        <f aca="true" t="shared" si="159" ref="AH119:AM119">AH98+AH56+AH35</f>
        <v>0</v>
      </c>
      <c r="AI119">
        <f t="shared" si="159"/>
        <v>0</v>
      </c>
      <c r="AJ119">
        <f t="shared" si="159"/>
        <v>0</v>
      </c>
      <c r="AK119">
        <f t="shared" si="159"/>
        <v>2</v>
      </c>
      <c r="AL119">
        <f t="shared" si="159"/>
        <v>49</v>
      </c>
      <c r="AM119">
        <f t="shared" si="159"/>
        <v>51</v>
      </c>
      <c r="AO119" s="4">
        <v>1993</v>
      </c>
      <c r="AP119">
        <f aca="true" t="shared" si="160" ref="AP119:AU119">AP98+AP56+AP35</f>
        <v>0</v>
      </c>
      <c r="AQ119">
        <f t="shared" si="160"/>
        <v>0</v>
      </c>
      <c r="AR119">
        <f t="shared" si="160"/>
        <v>0</v>
      </c>
      <c r="AS119">
        <f t="shared" si="160"/>
        <v>0</v>
      </c>
      <c r="AT119">
        <f t="shared" si="160"/>
        <v>0</v>
      </c>
      <c r="AU119">
        <f t="shared" si="160"/>
        <v>0</v>
      </c>
    </row>
    <row r="120" spans="1:47" ht="12.75">
      <c r="A120" s="4">
        <v>1994</v>
      </c>
      <c r="B120">
        <f t="shared" si="155"/>
        <v>6</v>
      </c>
      <c r="C120">
        <f t="shared" si="155"/>
        <v>5</v>
      </c>
      <c r="D120">
        <f t="shared" si="155"/>
        <v>1</v>
      </c>
      <c r="E120">
        <f t="shared" si="155"/>
        <v>9</v>
      </c>
      <c r="F120">
        <f t="shared" si="155"/>
        <v>279</v>
      </c>
      <c r="G120">
        <f t="shared" si="155"/>
        <v>300</v>
      </c>
      <c r="I120" s="4">
        <v>1994</v>
      </c>
      <c r="J120">
        <f aca="true" t="shared" si="161" ref="J120:O120">J99+J57+J36</f>
        <v>4</v>
      </c>
      <c r="K120">
        <f t="shared" si="161"/>
        <v>1</v>
      </c>
      <c r="L120">
        <f t="shared" si="161"/>
        <v>0</v>
      </c>
      <c r="M120">
        <f t="shared" si="161"/>
        <v>7</v>
      </c>
      <c r="N120">
        <f t="shared" si="161"/>
        <v>326</v>
      </c>
      <c r="O120">
        <f t="shared" si="161"/>
        <v>338</v>
      </c>
      <c r="Q120" s="4">
        <v>1994</v>
      </c>
      <c r="R120">
        <f aca="true" t="shared" si="162" ref="R120:W120">R99+R57+R36</f>
        <v>1</v>
      </c>
      <c r="S120">
        <f t="shared" si="162"/>
        <v>0</v>
      </c>
      <c r="T120">
        <f t="shared" si="162"/>
        <v>0</v>
      </c>
      <c r="U120">
        <f t="shared" si="162"/>
        <v>0</v>
      </c>
      <c r="V120">
        <f t="shared" si="162"/>
        <v>22</v>
      </c>
      <c r="W120">
        <f t="shared" si="162"/>
        <v>23</v>
      </c>
      <c r="Y120" s="4">
        <v>1994</v>
      </c>
      <c r="Z120">
        <f t="shared" si="158"/>
        <v>0</v>
      </c>
      <c r="AA120">
        <f t="shared" si="158"/>
        <v>0</v>
      </c>
      <c r="AB120">
        <f t="shared" si="158"/>
        <v>0</v>
      </c>
      <c r="AC120">
        <f t="shared" si="158"/>
        <v>1</v>
      </c>
      <c r="AD120">
        <f t="shared" si="158"/>
        <v>9</v>
      </c>
      <c r="AE120">
        <f t="shared" si="158"/>
        <v>10</v>
      </c>
      <c r="AG120" s="4">
        <v>1994</v>
      </c>
      <c r="AH120">
        <f aca="true" t="shared" si="163" ref="AH120:AM120">AH99+AH57+AH36</f>
        <v>1</v>
      </c>
      <c r="AI120">
        <f t="shared" si="163"/>
        <v>0</v>
      </c>
      <c r="AJ120">
        <f t="shared" si="163"/>
        <v>0</v>
      </c>
      <c r="AK120">
        <f t="shared" si="163"/>
        <v>4</v>
      </c>
      <c r="AL120">
        <f t="shared" si="163"/>
        <v>62</v>
      </c>
      <c r="AM120">
        <f t="shared" si="163"/>
        <v>67</v>
      </c>
      <c r="AO120" s="4">
        <v>1994</v>
      </c>
      <c r="AP120">
        <f aca="true" t="shared" si="164" ref="AP120:AU120">AP99+AP57+AP36</f>
        <v>0</v>
      </c>
      <c r="AQ120">
        <f t="shared" si="164"/>
        <v>0</v>
      </c>
      <c r="AR120">
        <f t="shared" si="164"/>
        <v>0</v>
      </c>
      <c r="AS120">
        <f t="shared" si="164"/>
        <v>0</v>
      </c>
      <c r="AT120">
        <f t="shared" si="164"/>
        <v>0</v>
      </c>
      <c r="AU120">
        <f t="shared" si="164"/>
        <v>0</v>
      </c>
    </row>
    <row r="121" spans="1:47" ht="12.75">
      <c r="A121" s="4">
        <v>1995</v>
      </c>
      <c r="B121">
        <f t="shared" si="155"/>
        <v>13</v>
      </c>
      <c r="C121">
        <f t="shared" si="155"/>
        <v>4</v>
      </c>
      <c r="D121">
        <f t="shared" si="155"/>
        <v>2</v>
      </c>
      <c r="E121">
        <f t="shared" si="155"/>
        <v>4</v>
      </c>
      <c r="F121">
        <f t="shared" si="155"/>
        <v>296</v>
      </c>
      <c r="G121">
        <f t="shared" si="155"/>
        <v>319</v>
      </c>
      <c r="I121" s="4">
        <v>1995</v>
      </c>
      <c r="J121">
        <f aca="true" t="shared" si="165" ref="J121:O121">J100+J58+J37</f>
        <v>1</v>
      </c>
      <c r="K121">
        <f t="shared" si="165"/>
        <v>1</v>
      </c>
      <c r="L121">
        <f t="shared" si="165"/>
        <v>1</v>
      </c>
      <c r="M121">
        <f t="shared" si="165"/>
        <v>10</v>
      </c>
      <c r="N121">
        <f t="shared" si="165"/>
        <v>317</v>
      </c>
      <c r="O121">
        <f t="shared" si="165"/>
        <v>330</v>
      </c>
      <c r="Q121" s="4">
        <v>1995</v>
      </c>
      <c r="R121">
        <f aca="true" t="shared" si="166" ref="R121:W121">R100+R58+R37</f>
        <v>0</v>
      </c>
      <c r="S121">
        <f t="shared" si="166"/>
        <v>0</v>
      </c>
      <c r="T121">
        <f t="shared" si="166"/>
        <v>0</v>
      </c>
      <c r="U121">
        <f t="shared" si="166"/>
        <v>0</v>
      </c>
      <c r="V121">
        <f t="shared" si="166"/>
        <v>26</v>
      </c>
      <c r="W121">
        <f t="shared" si="166"/>
        <v>26</v>
      </c>
      <c r="Y121" s="4">
        <v>1995</v>
      </c>
      <c r="Z121">
        <f t="shared" si="158"/>
        <v>0</v>
      </c>
      <c r="AA121">
        <f t="shared" si="158"/>
        <v>0</v>
      </c>
      <c r="AB121">
        <f t="shared" si="158"/>
        <v>0</v>
      </c>
      <c r="AC121">
        <f t="shared" si="158"/>
        <v>0</v>
      </c>
      <c r="AD121">
        <f t="shared" si="158"/>
        <v>7</v>
      </c>
      <c r="AE121">
        <f t="shared" si="158"/>
        <v>7</v>
      </c>
      <c r="AG121" s="4">
        <v>1995</v>
      </c>
      <c r="AH121">
        <f aca="true" t="shared" si="167" ref="AH121:AM121">AH100+AH58+AH37</f>
        <v>1</v>
      </c>
      <c r="AI121">
        <f t="shared" si="167"/>
        <v>1</v>
      </c>
      <c r="AJ121">
        <f t="shared" si="167"/>
        <v>0</v>
      </c>
      <c r="AK121">
        <f t="shared" si="167"/>
        <v>2</v>
      </c>
      <c r="AL121">
        <f t="shared" si="167"/>
        <v>64</v>
      </c>
      <c r="AM121">
        <f t="shared" si="167"/>
        <v>68</v>
      </c>
      <c r="AO121" s="4">
        <v>1995</v>
      </c>
      <c r="AP121">
        <f aca="true" t="shared" si="168" ref="AP121:AU121">AP100+AP58+AP37</f>
        <v>0</v>
      </c>
      <c r="AQ121">
        <f t="shared" si="168"/>
        <v>0</v>
      </c>
      <c r="AR121">
        <f t="shared" si="168"/>
        <v>0</v>
      </c>
      <c r="AS121">
        <f t="shared" si="168"/>
        <v>0</v>
      </c>
      <c r="AT121">
        <f t="shared" si="168"/>
        <v>0</v>
      </c>
      <c r="AU121">
        <f t="shared" si="168"/>
        <v>0</v>
      </c>
    </row>
    <row r="122" spans="1:47" ht="12.75">
      <c r="A122" s="4">
        <v>1996</v>
      </c>
      <c r="B122">
        <f t="shared" si="155"/>
        <v>10</v>
      </c>
      <c r="C122">
        <f t="shared" si="155"/>
        <v>4</v>
      </c>
      <c r="D122">
        <f t="shared" si="155"/>
        <v>0</v>
      </c>
      <c r="E122">
        <f t="shared" si="155"/>
        <v>3</v>
      </c>
      <c r="F122">
        <f t="shared" si="155"/>
        <v>319</v>
      </c>
      <c r="G122">
        <f t="shared" si="155"/>
        <v>336</v>
      </c>
      <c r="I122" s="4">
        <v>1996</v>
      </c>
      <c r="J122">
        <f aca="true" t="shared" si="169" ref="J122:O122">J101+J59+J38</f>
        <v>4</v>
      </c>
      <c r="K122">
        <f t="shared" si="169"/>
        <v>3</v>
      </c>
      <c r="L122">
        <f t="shared" si="169"/>
        <v>0</v>
      </c>
      <c r="M122">
        <f t="shared" si="169"/>
        <v>6</v>
      </c>
      <c r="N122">
        <f t="shared" si="169"/>
        <v>342</v>
      </c>
      <c r="O122">
        <f t="shared" si="169"/>
        <v>355</v>
      </c>
      <c r="Q122" s="4">
        <v>1996</v>
      </c>
      <c r="R122">
        <f aca="true" t="shared" si="170" ref="R122:W122">R101+R59+R38</f>
        <v>0</v>
      </c>
      <c r="S122">
        <f t="shared" si="170"/>
        <v>0</v>
      </c>
      <c r="T122">
        <f t="shared" si="170"/>
        <v>0</v>
      </c>
      <c r="U122">
        <f t="shared" si="170"/>
        <v>0</v>
      </c>
      <c r="V122">
        <f t="shared" si="170"/>
        <v>23</v>
      </c>
      <c r="W122">
        <f t="shared" si="170"/>
        <v>23</v>
      </c>
      <c r="Y122" s="4">
        <v>1996</v>
      </c>
      <c r="Z122">
        <f t="shared" si="158"/>
        <v>0</v>
      </c>
      <c r="AA122">
        <f t="shared" si="158"/>
        <v>0</v>
      </c>
      <c r="AB122">
        <f t="shared" si="158"/>
        <v>0</v>
      </c>
      <c r="AC122">
        <f t="shared" si="158"/>
        <v>0</v>
      </c>
      <c r="AD122">
        <f t="shared" si="158"/>
        <v>2</v>
      </c>
      <c r="AE122">
        <f t="shared" si="158"/>
        <v>2</v>
      </c>
      <c r="AG122" s="4">
        <v>1996</v>
      </c>
      <c r="AH122">
        <f aca="true" t="shared" si="171" ref="AH122:AM122">AH101+AH59+AH38</f>
        <v>2</v>
      </c>
      <c r="AI122">
        <f t="shared" si="171"/>
        <v>1</v>
      </c>
      <c r="AJ122">
        <f t="shared" si="171"/>
        <v>0</v>
      </c>
      <c r="AK122">
        <f t="shared" si="171"/>
        <v>2</v>
      </c>
      <c r="AL122">
        <f t="shared" si="171"/>
        <v>54</v>
      </c>
      <c r="AM122">
        <f t="shared" si="171"/>
        <v>59</v>
      </c>
      <c r="AO122" s="4">
        <v>1996</v>
      </c>
      <c r="AP122">
        <f aca="true" t="shared" si="172" ref="AP122:AU122">AP101+AP59+AP38</f>
        <v>0</v>
      </c>
      <c r="AQ122">
        <f t="shared" si="172"/>
        <v>0</v>
      </c>
      <c r="AR122">
        <f t="shared" si="172"/>
        <v>0</v>
      </c>
      <c r="AS122">
        <f t="shared" si="172"/>
        <v>0</v>
      </c>
      <c r="AT122">
        <f t="shared" si="172"/>
        <v>0</v>
      </c>
      <c r="AU122">
        <f t="shared" si="172"/>
        <v>0</v>
      </c>
    </row>
    <row r="123" spans="1:47" ht="12.75">
      <c r="A123" s="4">
        <v>1997</v>
      </c>
      <c r="B123">
        <f t="shared" si="155"/>
        <v>9</v>
      </c>
      <c r="C123">
        <f t="shared" si="155"/>
        <v>2</v>
      </c>
      <c r="D123">
        <f t="shared" si="155"/>
        <v>0</v>
      </c>
      <c r="E123">
        <f t="shared" si="155"/>
        <v>4</v>
      </c>
      <c r="F123">
        <f t="shared" si="155"/>
        <v>357</v>
      </c>
      <c r="G123">
        <f t="shared" si="155"/>
        <v>372</v>
      </c>
      <c r="I123" s="4">
        <v>1997</v>
      </c>
      <c r="J123">
        <f aca="true" t="shared" si="173" ref="J123:O123">J102+J60+J39</f>
        <v>0</v>
      </c>
      <c r="K123">
        <f t="shared" si="173"/>
        <v>2</v>
      </c>
      <c r="L123">
        <f t="shared" si="173"/>
        <v>0</v>
      </c>
      <c r="M123">
        <f t="shared" si="173"/>
        <v>4</v>
      </c>
      <c r="N123">
        <f t="shared" si="173"/>
        <v>312</v>
      </c>
      <c r="O123">
        <f t="shared" si="173"/>
        <v>318</v>
      </c>
      <c r="Q123" s="4">
        <v>1997</v>
      </c>
      <c r="R123">
        <f aca="true" t="shared" si="174" ref="R123:W123">R102+R60+R39</f>
        <v>0</v>
      </c>
      <c r="S123">
        <f t="shared" si="174"/>
        <v>1</v>
      </c>
      <c r="T123">
        <f t="shared" si="174"/>
        <v>0</v>
      </c>
      <c r="U123">
        <f t="shared" si="174"/>
        <v>0</v>
      </c>
      <c r="V123">
        <f t="shared" si="174"/>
        <v>26</v>
      </c>
      <c r="W123">
        <f t="shared" si="174"/>
        <v>27</v>
      </c>
      <c r="Y123" s="4">
        <v>1997</v>
      </c>
      <c r="Z123">
        <f t="shared" si="158"/>
        <v>0</v>
      </c>
      <c r="AA123">
        <f t="shared" si="158"/>
        <v>0</v>
      </c>
      <c r="AB123">
        <f t="shared" si="158"/>
        <v>0</v>
      </c>
      <c r="AC123">
        <f t="shared" si="158"/>
        <v>0</v>
      </c>
      <c r="AD123">
        <f t="shared" si="158"/>
        <v>2</v>
      </c>
      <c r="AE123">
        <f t="shared" si="158"/>
        <v>2</v>
      </c>
      <c r="AG123" s="4">
        <v>1997</v>
      </c>
      <c r="AH123">
        <f aca="true" t="shared" si="175" ref="AH123:AM123">AH102+AH60+AH39</f>
        <v>2</v>
      </c>
      <c r="AI123">
        <f t="shared" si="175"/>
        <v>0</v>
      </c>
      <c r="AJ123">
        <f t="shared" si="175"/>
        <v>0</v>
      </c>
      <c r="AK123">
        <f t="shared" si="175"/>
        <v>3</v>
      </c>
      <c r="AL123">
        <f t="shared" si="175"/>
        <v>57</v>
      </c>
      <c r="AM123">
        <f t="shared" si="175"/>
        <v>62</v>
      </c>
      <c r="AO123" s="4">
        <v>1997</v>
      </c>
      <c r="AP123">
        <f aca="true" t="shared" si="176" ref="AP123:AU123">AP102+AP60+AP39</f>
        <v>0</v>
      </c>
      <c r="AQ123">
        <f t="shared" si="176"/>
        <v>0</v>
      </c>
      <c r="AR123">
        <f t="shared" si="176"/>
        <v>0</v>
      </c>
      <c r="AS123">
        <f t="shared" si="176"/>
        <v>0</v>
      </c>
      <c r="AT123">
        <f t="shared" si="176"/>
        <v>0</v>
      </c>
      <c r="AU123">
        <f t="shared" si="176"/>
        <v>0</v>
      </c>
    </row>
    <row r="124" spans="1:47" ht="12.75">
      <c r="A124" s="4">
        <v>1998</v>
      </c>
      <c r="B124">
        <f t="shared" si="155"/>
        <v>13</v>
      </c>
      <c r="C124">
        <f t="shared" si="155"/>
        <v>4</v>
      </c>
      <c r="D124">
        <f t="shared" si="155"/>
        <v>2</v>
      </c>
      <c r="E124">
        <f t="shared" si="155"/>
        <v>4</v>
      </c>
      <c r="F124">
        <f t="shared" si="155"/>
        <v>395</v>
      </c>
      <c r="G124">
        <f t="shared" si="155"/>
        <v>418</v>
      </c>
      <c r="I124" s="4">
        <v>1998</v>
      </c>
      <c r="J124">
        <f aca="true" t="shared" si="177" ref="J124:O124">J103+J61+J40</f>
        <v>1</v>
      </c>
      <c r="K124">
        <f t="shared" si="177"/>
        <v>0</v>
      </c>
      <c r="L124">
        <f t="shared" si="177"/>
        <v>0</v>
      </c>
      <c r="M124">
        <f t="shared" si="177"/>
        <v>4</v>
      </c>
      <c r="N124">
        <f t="shared" si="177"/>
        <v>284</v>
      </c>
      <c r="O124">
        <f t="shared" si="177"/>
        <v>289</v>
      </c>
      <c r="Q124" s="4">
        <v>1998</v>
      </c>
      <c r="R124">
        <f aca="true" t="shared" si="178" ref="R124:W124">R103+R61+R40</f>
        <v>0</v>
      </c>
      <c r="S124">
        <f t="shared" si="178"/>
        <v>0</v>
      </c>
      <c r="T124">
        <f t="shared" si="178"/>
        <v>1</v>
      </c>
      <c r="U124">
        <f t="shared" si="178"/>
        <v>0</v>
      </c>
      <c r="V124">
        <f t="shared" si="178"/>
        <v>28</v>
      </c>
      <c r="W124">
        <f t="shared" si="178"/>
        <v>29</v>
      </c>
      <c r="Y124" s="4">
        <v>1998</v>
      </c>
      <c r="Z124">
        <f t="shared" si="158"/>
        <v>0</v>
      </c>
      <c r="AA124">
        <f t="shared" si="158"/>
        <v>0</v>
      </c>
      <c r="AB124">
        <f t="shared" si="158"/>
        <v>0</v>
      </c>
      <c r="AC124">
        <f t="shared" si="158"/>
        <v>0</v>
      </c>
      <c r="AD124">
        <f t="shared" si="158"/>
        <v>2</v>
      </c>
      <c r="AE124">
        <f t="shared" si="158"/>
        <v>2</v>
      </c>
      <c r="AG124" s="4">
        <v>1998</v>
      </c>
      <c r="AH124">
        <f aca="true" t="shared" si="179" ref="AH124:AM124">AH103+AH61+AH40</f>
        <v>1</v>
      </c>
      <c r="AI124">
        <f t="shared" si="179"/>
        <v>0</v>
      </c>
      <c r="AJ124">
        <f t="shared" si="179"/>
        <v>0</v>
      </c>
      <c r="AK124">
        <f t="shared" si="179"/>
        <v>2</v>
      </c>
      <c r="AL124">
        <f t="shared" si="179"/>
        <v>53</v>
      </c>
      <c r="AM124">
        <f t="shared" si="179"/>
        <v>56</v>
      </c>
      <c r="AO124" s="4">
        <v>1998</v>
      </c>
      <c r="AP124">
        <f aca="true" t="shared" si="180" ref="AP124:AU124">AP103+AP61+AP40</f>
        <v>0</v>
      </c>
      <c r="AQ124">
        <f t="shared" si="180"/>
        <v>0</v>
      </c>
      <c r="AR124">
        <f t="shared" si="180"/>
        <v>0</v>
      </c>
      <c r="AS124">
        <f t="shared" si="180"/>
        <v>0</v>
      </c>
      <c r="AT124">
        <f t="shared" si="180"/>
        <v>0</v>
      </c>
      <c r="AU124">
        <f t="shared" si="180"/>
        <v>0</v>
      </c>
    </row>
    <row r="125" spans="1:47" ht="12.75">
      <c r="A125" s="4">
        <v>1999</v>
      </c>
      <c r="B125">
        <f t="shared" si="155"/>
        <v>7</v>
      </c>
      <c r="C125">
        <f t="shared" si="155"/>
        <v>4</v>
      </c>
      <c r="D125">
        <f t="shared" si="155"/>
        <v>2</v>
      </c>
      <c r="E125">
        <f t="shared" si="155"/>
        <v>5</v>
      </c>
      <c r="F125">
        <f t="shared" si="155"/>
        <v>364</v>
      </c>
      <c r="G125">
        <f t="shared" si="155"/>
        <v>382</v>
      </c>
      <c r="I125" s="4">
        <v>1999</v>
      </c>
      <c r="J125">
        <f aca="true" t="shared" si="181" ref="J125:O125">J104+J62+J41</f>
        <v>1</v>
      </c>
      <c r="K125">
        <f t="shared" si="181"/>
        <v>1</v>
      </c>
      <c r="L125">
        <f t="shared" si="181"/>
        <v>0</v>
      </c>
      <c r="M125">
        <f t="shared" si="181"/>
        <v>4</v>
      </c>
      <c r="N125">
        <f t="shared" si="181"/>
        <v>266</v>
      </c>
      <c r="O125">
        <f t="shared" si="181"/>
        <v>272</v>
      </c>
      <c r="Q125" s="4">
        <v>1999</v>
      </c>
      <c r="R125">
        <f aca="true" t="shared" si="182" ref="R125:W125">R104+R62+R41</f>
        <v>0</v>
      </c>
      <c r="S125">
        <f t="shared" si="182"/>
        <v>0</v>
      </c>
      <c r="T125">
        <f t="shared" si="182"/>
        <v>0</v>
      </c>
      <c r="U125">
        <f t="shared" si="182"/>
        <v>0</v>
      </c>
      <c r="V125">
        <f t="shared" si="182"/>
        <v>26</v>
      </c>
      <c r="W125">
        <f t="shared" si="182"/>
        <v>26</v>
      </c>
      <c r="Y125" s="4">
        <v>1999</v>
      </c>
      <c r="Z125">
        <f t="shared" si="158"/>
        <v>0</v>
      </c>
      <c r="AA125">
        <f t="shared" si="158"/>
        <v>0</v>
      </c>
      <c r="AB125">
        <f t="shared" si="158"/>
        <v>0</v>
      </c>
      <c r="AC125">
        <f t="shared" si="158"/>
        <v>0</v>
      </c>
      <c r="AD125">
        <f t="shared" si="158"/>
        <v>7</v>
      </c>
      <c r="AE125">
        <f t="shared" si="158"/>
        <v>7</v>
      </c>
      <c r="AG125" s="4">
        <v>1999</v>
      </c>
      <c r="AH125">
        <f aca="true" t="shared" si="183" ref="AH125:AM125">AH104+AH62+AH41</f>
        <v>0</v>
      </c>
      <c r="AI125">
        <f t="shared" si="183"/>
        <v>0</v>
      </c>
      <c r="AJ125">
        <f t="shared" si="183"/>
        <v>0</v>
      </c>
      <c r="AK125">
        <f t="shared" si="183"/>
        <v>2</v>
      </c>
      <c r="AL125">
        <f t="shared" si="183"/>
        <v>47</v>
      </c>
      <c r="AM125">
        <f t="shared" si="183"/>
        <v>49</v>
      </c>
      <c r="AO125" s="4">
        <v>1999</v>
      </c>
      <c r="AP125">
        <f aca="true" t="shared" si="184" ref="AP125:AU125">AP104+AP62+AP41</f>
        <v>0</v>
      </c>
      <c r="AQ125">
        <f t="shared" si="184"/>
        <v>0</v>
      </c>
      <c r="AR125">
        <f t="shared" si="184"/>
        <v>0</v>
      </c>
      <c r="AS125">
        <f t="shared" si="184"/>
        <v>0</v>
      </c>
      <c r="AT125">
        <f t="shared" si="184"/>
        <v>0</v>
      </c>
      <c r="AU125">
        <f t="shared" si="184"/>
        <v>0</v>
      </c>
    </row>
    <row r="126" spans="1:47" ht="12.75">
      <c r="A126" s="4" t="s">
        <v>87</v>
      </c>
      <c r="B126" s="2">
        <f>SUM(B109:B125)</f>
        <v>695</v>
      </c>
      <c r="C126" s="2">
        <f>SUM(C109:C125)</f>
        <v>930</v>
      </c>
      <c r="D126" s="2">
        <f>SUM(D109:D125)</f>
        <v>299</v>
      </c>
      <c r="E126" s="2">
        <f>SUM(E109:E125)</f>
        <v>219</v>
      </c>
      <c r="F126" s="2">
        <f>SUM(F109:F125)</f>
        <v>4556</v>
      </c>
      <c r="G126">
        <f>SUM(B126:F126)</f>
        <v>6699</v>
      </c>
      <c r="I126" s="4" t="s">
        <v>87</v>
      </c>
      <c r="J126" s="2">
        <f>SUM(J109:J125)</f>
        <v>232</v>
      </c>
      <c r="K126" s="2">
        <f>SUM(K109:K125)</f>
        <v>432</v>
      </c>
      <c r="L126" s="2">
        <f>SUM(L109:L125)</f>
        <v>78</v>
      </c>
      <c r="M126" s="2">
        <f>SUM(M109:M125)</f>
        <v>113</v>
      </c>
      <c r="N126" s="2">
        <f>SUM(N109:N125)</f>
        <v>3330</v>
      </c>
      <c r="O126">
        <f>SUM(J126:N126)</f>
        <v>4185</v>
      </c>
      <c r="Q126" s="4" t="s">
        <v>87</v>
      </c>
      <c r="R126" s="2">
        <f>SUM(R109:R125)</f>
        <v>69</v>
      </c>
      <c r="S126" s="2">
        <f>SUM(S109:S125)</f>
        <v>59</v>
      </c>
      <c r="T126" s="2">
        <f>SUM(T109:T125)</f>
        <v>11</v>
      </c>
      <c r="U126" s="2">
        <f>SUM(U109:U125)</f>
        <v>5</v>
      </c>
      <c r="V126" s="2">
        <f>SUM(V109:V125)</f>
        <v>354</v>
      </c>
      <c r="W126">
        <f>SUM(R126:V126)</f>
        <v>498</v>
      </c>
      <c r="Y126" s="4" t="s">
        <v>87</v>
      </c>
      <c r="Z126" s="2">
        <f>SUM(Z109:Z125)</f>
        <v>6</v>
      </c>
      <c r="AA126" s="2">
        <f>SUM(AA109:AA125)</f>
        <v>3</v>
      </c>
      <c r="AB126" s="2">
        <f>SUM(AB109:AB125)</f>
        <v>3</v>
      </c>
      <c r="AC126" s="2">
        <f>SUM(AC109:AC125)</f>
        <v>18</v>
      </c>
      <c r="AD126" s="2">
        <f>SUM(AD109:AD125)</f>
        <v>53</v>
      </c>
      <c r="AE126">
        <f>SUM(Z126:AD126)</f>
        <v>83</v>
      </c>
      <c r="AG126" s="4" t="s">
        <v>87</v>
      </c>
      <c r="AH126" s="2">
        <f>SUM(AH109:AH125)</f>
        <v>41</v>
      </c>
      <c r="AI126" s="2">
        <f>SUM(AI109:AI125)</f>
        <v>64</v>
      </c>
      <c r="AJ126" s="2">
        <f>SUM(AJ109:AJ125)</f>
        <v>7</v>
      </c>
      <c r="AK126" s="2">
        <f>SUM(AK109:AK125)</f>
        <v>63</v>
      </c>
      <c r="AL126" s="2">
        <f>SUM(AL109:AL125)</f>
        <v>606</v>
      </c>
      <c r="AM126">
        <f>SUM(AH126:AL126)</f>
        <v>781</v>
      </c>
      <c r="AO126" s="4" t="s">
        <v>87</v>
      </c>
      <c r="AP126" s="2">
        <f>SUM(AP109:AP125)</f>
        <v>0</v>
      </c>
      <c r="AQ126" s="2">
        <f>SUM(AQ109:AQ125)</f>
        <v>0</v>
      </c>
      <c r="AR126" s="2">
        <f>SUM(AR109:AR125)</f>
        <v>0</v>
      </c>
      <c r="AS126" s="2">
        <f>SUM(AS109:AS125)</f>
        <v>0</v>
      </c>
      <c r="AT126" s="2">
        <f>SUM(AT109:AT125)</f>
        <v>0</v>
      </c>
      <c r="AU126">
        <f>SUM(AP126:AT126)</f>
        <v>0</v>
      </c>
    </row>
    <row r="128" spans="1:41" ht="12.75">
      <c r="A128" s="4" t="s">
        <v>85</v>
      </c>
      <c r="I128" s="4" t="s">
        <v>86</v>
      </c>
      <c r="Q128" s="4" t="s">
        <v>102</v>
      </c>
      <c r="Y128" s="4" t="s">
        <v>103</v>
      </c>
      <c r="AG128" s="4" t="s">
        <v>100</v>
      </c>
      <c r="AO128" s="4" t="s">
        <v>101</v>
      </c>
    </row>
    <row r="129" spans="1:47" ht="12.75">
      <c r="A129" s="4" t="s">
        <v>84</v>
      </c>
      <c r="B129" s="12" t="s">
        <v>74</v>
      </c>
      <c r="C129" s="12" t="s">
        <v>79</v>
      </c>
      <c r="D129" s="12" t="s">
        <v>80</v>
      </c>
      <c r="E129" s="12" t="s">
        <v>75</v>
      </c>
      <c r="F129" s="12" t="s">
        <v>78</v>
      </c>
      <c r="G129" s="12" t="s">
        <v>87</v>
      </c>
      <c r="I129" s="4" t="s">
        <v>84</v>
      </c>
      <c r="J129" s="12" t="s">
        <v>74</v>
      </c>
      <c r="K129" s="12" t="s">
        <v>79</v>
      </c>
      <c r="L129" s="12" t="s">
        <v>80</v>
      </c>
      <c r="M129" s="12" t="s">
        <v>75</v>
      </c>
      <c r="N129" s="12" t="s">
        <v>78</v>
      </c>
      <c r="O129" s="12" t="s">
        <v>87</v>
      </c>
      <c r="Q129" s="4" t="s">
        <v>84</v>
      </c>
      <c r="R129" s="12" t="s">
        <v>74</v>
      </c>
      <c r="S129" s="12" t="s">
        <v>79</v>
      </c>
      <c r="T129" s="12" t="s">
        <v>80</v>
      </c>
      <c r="U129" s="12" t="s">
        <v>75</v>
      </c>
      <c r="V129" s="12" t="s">
        <v>78</v>
      </c>
      <c r="W129" s="12" t="s">
        <v>87</v>
      </c>
      <c r="Y129" s="4" t="s">
        <v>84</v>
      </c>
      <c r="Z129" s="12" t="s">
        <v>74</v>
      </c>
      <c r="AA129" s="12" t="s">
        <v>79</v>
      </c>
      <c r="AB129" s="12" t="s">
        <v>80</v>
      </c>
      <c r="AC129" s="12" t="s">
        <v>75</v>
      </c>
      <c r="AD129" s="12" t="s">
        <v>78</v>
      </c>
      <c r="AE129" s="12" t="s">
        <v>87</v>
      </c>
      <c r="AG129" s="4" t="s">
        <v>84</v>
      </c>
      <c r="AH129" s="12" t="s">
        <v>74</v>
      </c>
      <c r="AI129" s="12" t="s">
        <v>79</v>
      </c>
      <c r="AJ129" s="12" t="s">
        <v>80</v>
      </c>
      <c r="AK129" s="12" t="s">
        <v>75</v>
      </c>
      <c r="AL129" s="12" t="s">
        <v>78</v>
      </c>
      <c r="AM129" s="12" t="s">
        <v>87</v>
      </c>
      <c r="AO129" s="4" t="s">
        <v>84</v>
      </c>
      <c r="AP129" s="12" t="s">
        <v>74</v>
      </c>
      <c r="AQ129" s="12" t="s">
        <v>79</v>
      </c>
      <c r="AR129" s="12" t="s">
        <v>80</v>
      </c>
      <c r="AS129" s="12" t="s">
        <v>75</v>
      </c>
      <c r="AT129" s="12" t="s">
        <v>78</v>
      </c>
      <c r="AU129" s="12" t="s">
        <v>87</v>
      </c>
    </row>
    <row r="130" spans="1:47" ht="12.75">
      <c r="A130" s="4">
        <v>1983</v>
      </c>
      <c r="B130">
        <f aca="true" t="shared" si="185" ref="B130:G139">B4+B25+B46+B88</f>
        <v>321</v>
      </c>
      <c r="C130">
        <f t="shared" si="185"/>
        <v>682</v>
      </c>
      <c r="D130">
        <f t="shared" si="185"/>
        <v>290</v>
      </c>
      <c r="E130">
        <f t="shared" si="185"/>
        <v>69</v>
      </c>
      <c r="F130">
        <f t="shared" si="185"/>
        <v>359</v>
      </c>
      <c r="G130">
        <f t="shared" si="185"/>
        <v>1721</v>
      </c>
      <c r="I130" s="4">
        <v>1983</v>
      </c>
      <c r="J130">
        <f aca="true" t="shared" si="186" ref="J130:O130">J4+J25+J46+J88</f>
        <v>104</v>
      </c>
      <c r="K130">
        <f t="shared" si="186"/>
        <v>169</v>
      </c>
      <c r="L130">
        <f t="shared" si="186"/>
        <v>82</v>
      </c>
      <c r="M130">
        <f t="shared" si="186"/>
        <v>26</v>
      </c>
      <c r="N130">
        <f t="shared" si="186"/>
        <v>54</v>
      </c>
      <c r="O130">
        <f t="shared" si="186"/>
        <v>435</v>
      </c>
      <c r="Q130" s="4">
        <v>1983</v>
      </c>
      <c r="R130">
        <f aca="true" t="shared" si="187" ref="R130:W130">R4+R25+R46+R88</f>
        <v>22</v>
      </c>
      <c r="S130">
        <f t="shared" si="187"/>
        <v>34</v>
      </c>
      <c r="T130">
        <f t="shared" si="187"/>
        <v>13</v>
      </c>
      <c r="U130">
        <f t="shared" si="187"/>
        <v>2</v>
      </c>
      <c r="V130">
        <f t="shared" si="187"/>
        <v>14</v>
      </c>
      <c r="W130">
        <f t="shared" si="187"/>
        <v>85</v>
      </c>
      <c r="Y130" s="4">
        <v>1983</v>
      </c>
      <c r="Z130">
        <f aca="true" t="shared" si="188" ref="Z130:AE130">Z4+Z25+Z46+Z88</f>
        <v>8</v>
      </c>
      <c r="AA130">
        <f t="shared" si="188"/>
        <v>3</v>
      </c>
      <c r="AB130">
        <f t="shared" si="188"/>
        <v>2</v>
      </c>
      <c r="AC130">
        <f t="shared" si="188"/>
        <v>0</v>
      </c>
      <c r="AD130">
        <f t="shared" si="188"/>
        <v>0</v>
      </c>
      <c r="AE130">
        <f t="shared" si="188"/>
        <v>13</v>
      </c>
      <c r="AG130" s="4">
        <v>1983</v>
      </c>
      <c r="AH130">
        <f aca="true" t="shared" si="189" ref="AH130:AM130">AH4+AH25+AH46+AH88</f>
        <v>34</v>
      </c>
      <c r="AI130">
        <f t="shared" si="189"/>
        <v>45</v>
      </c>
      <c r="AJ130">
        <f t="shared" si="189"/>
        <v>8</v>
      </c>
      <c r="AK130">
        <f t="shared" si="189"/>
        <v>34</v>
      </c>
      <c r="AL130">
        <f t="shared" si="189"/>
        <v>23</v>
      </c>
      <c r="AM130">
        <f t="shared" si="189"/>
        <v>144</v>
      </c>
      <c r="AO130" s="4">
        <v>1983</v>
      </c>
      <c r="AP130">
        <f aca="true" t="shared" si="190" ref="AP130:AU130">AP4+AP25+AP46+AP88</f>
        <v>0</v>
      </c>
      <c r="AQ130">
        <f t="shared" si="190"/>
        <v>0</v>
      </c>
      <c r="AR130">
        <f t="shared" si="190"/>
        <v>0</v>
      </c>
      <c r="AS130">
        <f t="shared" si="190"/>
        <v>0</v>
      </c>
      <c r="AT130">
        <f t="shared" si="190"/>
        <v>0</v>
      </c>
      <c r="AU130">
        <f t="shared" si="190"/>
        <v>0</v>
      </c>
    </row>
    <row r="131" spans="1:41" ht="12.75">
      <c r="A131" s="4">
        <v>1984</v>
      </c>
      <c r="I131" s="4">
        <v>1984</v>
      </c>
      <c r="Q131" s="4">
        <v>1984</v>
      </c>
      <c r="Y131" s="4">
        <v>1984</v>
      </c>
      <c r="AG131" s="4">
        <v>1984</v>
      </c>
      <c r="AO131" s="4">
        <v>1984</v>
      </c>
    </row>
    <row r="132" spans="1:47" ht="12.75">
      <c r="A132" s="4">
        <v>1985</v>
      </c>
      <c r="B132">
        <f t="shared" si="185"/>
        <v>476</v>
      </c>
      <c r="C132">
        <f t="shared" si="185"/>
        <v>601</v>
      </c>
      <c r="D132">
        <f t="shared" si="185"/>
        <v>178</v>
      </c>
      <c r="E132">
        <f t="shared" si="185"/>
        <v>83</v>
      </c>
      <c r="F132">
        <f t="shared" si="185"/>
        <v>443</v>
      </c>
      <c r="G132">
        <f t="shared" si="185"/>
        <v>1781</v>
      </c>
      <c r="I132" s="4">
        <v>1985</v>
      </c>
      <c r="J132">
        <f aca="true" t="shared" si="191" ref="J132:O132">J6+J27+J48+J90</f>
        <v>82</v>
      </c>
      <c r="K132">
        <f t="shared" si="191"/>
        <v>137</v>
      </c>
      <c r="L132">
        <f t="shared" si="191"/>
        <v>53</v>
      </c>
      <c r="M132">
        <f t="shared" si="191"/>
        <v>9</v>
      </c>
      <c r="N132">
        <f t="shared" si="191"/>
        <v>97</v>
      </c>
      <c r="O132">
        <f t="shared" si="191"/>
        <v>378</v>
      </c>
      <c r="Q132" s="4">
        <v>1985</v>
      </c>
      <c r="R132">
        <f aca="true" t="shared" si="192" ref="R132:W132">R6+R27+R48+R90</f>
        <v>23</v>
      </c>
      <c r="S132">
        <f t="shared" si="192"/>
        <v>19</v>
      </c>
      <c r="T132">
        <f t="shared" si="192"/>
        <v>7</v>
      </c>
      <c r="U132">
        <f t="shared" si="192"/>
        <v>1</v>
      </c>
      <c r="V132">
        <f t="shared" si="192"/>
        <v>21</v>
      </c>
      <c r="W132">
        <f t="shared" si="192"/>
        <v>71</v>
      </c>
      <c r="Y132" s="4">
        <v>1985</v>
      </c>
      <c r="Z132">
        <f aca="true" t="shared" si="193" ref="Z132:AE132">Z6+Z27+Z48+Z90</f>
        <v>8</v>
      </c>
      <c r="AA132">
        <f t="shared" si="193"/>
        <v>4</v>
      </c>
      <c r="AB132">
        <f t="shared" si="193"/>
        <v>4</v>
      </c>
      <c r="AC132">
        <f t="shared" si="193"/>
        <v>0</v>
      </c>
      <c r="AD132">
        <f t="shared" si="193"/>
        <v>4</v>
      </c>
      <c r="AE132">
        <f t="shared" si="193"/>
        <v>20</v>
      </c>
      <c r="AG132" s="4">
        <v>1985</v>
      </c>
      <c r="AH132">
        <f aca="true" t="shared" si="194" ref="AH132:AM132">AH6+AH27+AH48+AH90</f>
        <v>44</v>
      </c>
      <c r="AI132">
        <f t="shared" si="194"/>
        <v>48</v>
      </c>
      <c r="AJ132">
        <f t="shared" si="194"/>
        <v>7</v>
      </c>
      <c r="AK132">
        <f t="shared" si="194"/>
        <v>23</v>
      </c>
      <c r="AL132">
        <f t="shared" si="194"/>
        <v>29</v>
      </c>
      <c r="AM132">
        <f t="shared" si="194"/>
        <v>151</v>
      </c>
      <c r="AO132" s="4">
        <v>1985</v>
      </c>
      <c r="AP132">
        <f aca="true" t="shared" si="195" ref="AP132:AU132">AP6+AP27+AP48+AP90</f>
        <v>0</v>
      </c>
      <c r="AQ132">
        <f t="shared" si="195"/>
        <v>0</v>
      </c>
      <c r="AR132">
        <f t="shared" si="195"/>
        <v>0</v>
      </c>
      <c r="AS132">
        <f t="shared" si="195"/>
        <v>0</v>
      </c>
      <c r="AT132">
        <f t="shared" si="195"/>
        <v>0</v>
      </c>
      <c r="AU132">
        <f t="shared" si="195"/>
        <v>0</v>
      </c>
    </row>
    <row r="133" spans="1:47" ht="12.75">
      <c r="A133" s="4">
        <v>1986</v>
      </c>
      <c r="B133">
        <f t="shared" si="185"/>
        <v>447</v>
      </c>
      <c r="C133">
        <f t="shared" si="185"/>
        <v>437</v>
      </c>
      <c r="D133">
        <f t="shared" si="185"/>
        <v>105</v>
      </c>
      <c r="E133">
        <f t="shared" si="185"/>
        <v>93</v>
      </c>
      <c r="F133">
        <f t="shared" si="185"/>
        <v>549</v>
      </c>
      <c r="G133">
        <f t="shared" si="185"/>
        <v>1631</v>
      </c>
      <c r="I133" s="4">
        <v>1986</v>
      </c>
      <c r="J133">
        <f aca="true" t="shared" si="196" ref="J133:O133">J7+J28+J49+J91</f>
        <v>88</v>
      </c>
      <c r="K133">
        <f t="shared" si="196"/>
        <v>158</v>
      </c>
      <c r="L133">
        <f t="shared" si="196"/>
        <v>32</v>
      </c>
      <c r="M133">
        <f t="shared" si="196"/>
        <v>20</v>
      </c>
      <c r="N133">
        <f t="shared" si="196"/>
        <v>148</v>
      </c>
      <c r="O133">
        <f t="shared" si="196"/>
        <v>446</v>
      </c>
      <c r="Q133" s="4">
        <v>1986</v>
      </c>
      <c r="R133">
        <f aca="true" t="shared" si="197" ref="R133:W133">R7+R28+R49+R91</f>
        <v>16</v>
      </c>
      <c r="S133">
        <f t="shared" si="197"/>
        <v>25</v>
      </c>
      <c r="T133">
        <f t="shared" si="197"/>
        <v>5</v>
      </c>
      <c r="U133">
        <f t="shared" si="197"/>
        <v>2</v>
      </c>
      <c r="V133">
        <f t="shared" si="197"/>
        <v>40</v>
      </c>
      <c r="W133">
        <f t="shared" si="197"/>
        <v>88</v>
      </c>
      <c r="Y133" s="4">
        <v>1986</v>
      </c>
      <c r="Z133">
        <f aca="true" t="shared" si="198" ref="Z133:AE133">Z7+Z28+Z49+Z91</f>
        <v>4</v>
      </c>
      <c r="AA133">
        <f t="shared" si="198"/>
        <v>2</v>
      </c>
      <c r="AB133">
        <f t="shared" si="198"/>
        <v>0</v>
      </c>
      <c r="AC133">
        <f t="shared" si="198"/>
        <v>0</v>
      </c>
      <c r="AD133">
        <f t="shared" si="198"/>
        <v>2</v>
      </c>
      <c r="AE133">
        <f t="shared" si="198"/>
        <v>8</v>
      </c>
      <c r="AG133" s="4">
        <v>1986</v>
      </c>
      <c r="AH133">
        <f aca="true" t="shared" si="199" ref="AH133:AM133">AH7+AH28+AH49+AH91</f>
        <v>34</v>
      </c>
      <c r="AI133">
        <f t="shared" si="199"/>
        <v>28</v>
      </c>
      <c r="AJ133">
        <f t="shared" si="199"/>
        <v>1</v>
      </c>
      <c r="AK133">
        <f t="shared" si="199"/>
        <v>55</v>
      </c>
      <c r="AL133">
        <f t="shared" si="199"/>
        <v>22</v>
      </c>
      <c r="AM133">
        <f t="shared" si="199"/>
        <v>140</v>
      </c>
      <c r="AO133" s="4">
        <v>1986</v>
      </c>
      <c r="AP133">
        <f aca="true" t="shared" si="200" ref="AP133:AU133">AP7+AP28+AP49+AP91</f>
        <v>0</v>
      </c>
      <c r="AQ133">
        <f t="shared" si="200"/>
        <v>0</v>
      </c>
      <c r="AR133">
        <f t="shared" si="200"/>
        <v>0</v>
      </c>
      <c r="AS133">
        <f t="shared" si="200"/>
        <v>0</v>
      </c>
      <c r="AT133">
        <f t="shared" si="200"/>
        <v>0</v>
      </c>
      <c r="AU133">
        <f t="shared" si="200"/>
        <v>0</v>
      </c>
    </row>
    <row r="134" spans="1:47" ht="12.75">
      <c r="A134" s="4">
        <v>1987</v>
      </c>
      <c r="B134">
        <f t="shared" si="185"/>
        <v>380</v>
      </c>
      <c r="C134">
        <f t="shared" si="185"/>
        <v>566</v>
      </c>
      <c r="D134">
        <f t="shared" si="185"/>
        <v>74</v>
      </c>
      <c r="E134">
        <f t="shared" si="185"/>
        <v>196</v>
      </c>
      <c r="F134">
        <f t="shared" si="185"/>
        <v>475</v>
      </c>
      <c r="G134">
        <f t="shared" si="185"/>
        <v>1691</v>
      </c>
      <c r="I134" s="4">
        <v>1987</v>
      </c>
      <c r="J134">
        <f aca="true" t="shared" si="201" ref="J134:O134">J8+J29+J50+J92</f>
        <v>88</v>
      </c>
      <c r="K134">
        <f t="shared" si="201"/>
        <v>169</v>
      </c>
      <c r="L134">
        <f t="shared" si="201"/>
        <v>12</v>
      </c>
      <c r="M134">
        <f t="shared" si="201"/>
        <v>82</v>
      </c>
      <c r="N134">
        <f t="shared" si="201"/>
        <v>156</v>
      </c>
      <c r="O134">
        <f t="shared" si="201"/>
        <v>507</v>
      </c>
      <c r="Q134" s="4">
        <v>1987</v>
      </c>
      <c r="R134">
        <f aca="true" t="shared" si="202" ref="R134:W134">R8+R29+R50+R92</f>
        <v>44</v>
      </c>
      <c r="S134">
        <f t="shared" si="202"/>
        <v>23</v>
      </c>
      <c r="T134">
        <f t="shared" si="202"/>
        <v>1</v>
      </c>
      <c r="U134">
        <f t="shared" si="202"/>
        <v>4</v>
      </c>
      <c r="V134">
        <f t="shared" si="202"/>
        <v>25</v>
      </c>
      <c r="W134">
        <f t="shared" si="202"/>
        <v>97</v>
      </c>
      <c r="Y134" s="4">
        <v>1987</v>
      </c>
      <c r="Z134">
        <f aca="true" t="shared" si="203" ref="Z134:AE134">Z8+Z29+Z50+Z92</f>
        <v>12</v>
      </c>
      <c r="AA134">
        <f t="shared" si="203"/>
        <v>5</v>
      </c>
      <c r="AB134">
        <f t="shared" si="203"/>
        <v>1</v>
      </c>
      <c r="AC134">
        <f t="shared" si="203"/>
        <v>13</v>
      </c>
      <c r="AD134">
        <f t="shared" si="203"/>
        <v>6</v>
      </c>
      <c r="AE134">
        <f t="shared" si="203"/>
        <v>37</v>
      </c>
      <c r="AG134" s="4">
        <v>1987</v>
      </c>
      <c r="AH134">
        <f aca="true" t="shared" si="204" ref="AH134:AM134">AH8+AH29+AH50+AH92</f>
        <v>58</v>
      </c>
      <c r="AI134">
        <f t="shared" si="204"/>
        <v>50</v>
      </c>
      <c r="AJ134">
        <f t="shared" si="204"/>
        <v>1</v>
      </c>
      <c r="AK134">
        <f t="shared" si="204"/>
        <v>105</v>
      </c>
      <c r="AL134">
        <f t="shared" si="204"/>
        <v>31</v>
      </c>
      <c r="AM134">
        <f t="shared" si="204"/>
        <v>245</v>
      </c>
      <c r="AO134" s="4">
        <v>1987</v>
      </c>
      <c r="AP134">
        <f aca="true" t="shared" si="205" ref="AP134:AU134">AP8+AP29+AP50+AP92</f>
        <v>0</v>
      </c>
      <c r="AQ134">
        <f t="shared" si="205"/>
        <v>0</v>
      </c>
      <c r="AR134">
        <f t="shared" si="205"/>
        <v>0</v>
      </c>
      <c r="AS134">
        <f t="shared" si="205"/>
        <v>0</v>
      </c>
      <c r="AT134">
        <f t="shared" si="205"/>
        <v>0</v>
      </c>
      <c r="AU134">
        <f t="shared" si="205"/>
        <v>0</v>
      </c>
    </row>
    <row r="135" spans="1:47" ht="12.75">
      <c r="A135" s="4">
        <v>1988</v>
      </c>
      <c r="B135">
        <f t="shared" si="185"/>
        <v>566</v>
      </c>
      <c r="C135">
        <f t="shared" si="185"/>
        <v>748</v>
      </c>
      <c r="D135">
        <f t="shared" si="185"/>
        <v>82</v>
      </c>
      <c r="E135">
        <f t="shared" si="185"/>
        <v>239</v>
      </c>
      <c r="F135">
        <f t="shared" si="185"/>
        <v>510</v>
      </c>
      <c r="G135">
        <f t="shared" si="185"/>
        <v>2145</v>
      </c>
      <c r="I135" s="4">
        <v>1988</v>
      </c>
      <c r="J135">
        <f aca="true" t="shared" si="206" ref="J135:O135">J9+J30+J51+J93</f>
        <v>237</v>
      </c>
      <c r="K135">
        <f t="shared" si="206"/>
        <v>363</v>
      </c>
      <c r="L135">
        <f t="shared" si="206"/>
        <v>18</v>
      </c>
      <c r="M135">
        <f t="shared" si="206"/>
        <v>139</v>
      </c>
      <c r="N135">
        <f t="shared" si="206"/>
        <v>140</v>
      </c>
      <c r="O135">
        <f t="shared" si="206"/>
        <v>897</v>
      </c>
      <c r="Q135" s="4">
        <v>1988</v>
      </c>
      <c r="R135">
        <f aca="true" t="shared" si="207" ref="R135:W135">R9+R30+R51+R93</f>
        <v>52</v>
      </c>
      <c r="S135">
        <f t="shared" si="207"/>
        <v>27</v>
      </c>
      <c r="T135">
        <f t="shared" si="207"/>
        <v>3</v>
      </c>
      <c r="U135">
        <f t="shared" si="207"/>
        <v>8</v>
      </c>
      <c r="V135">
        <f t="shared" si="207"/>
        <v>25</v>
      </c>
      <c r="W135">
        <f t="shared" si="207"/>
        <v>115</v>
      </c>
      <c r="Y135" s="4">
        <v>1988</v>
      </c>
      <c r="Z135">
        <f aca="true" t="shared" si="208" ref="Z135:AE135">Z9+Z30+Z51+Z93</f>
        <v>13</v>
      </c>
      <c r="AA135">
        <f t="shared" si="208"/>
        <v>7</v>
      </c>
      <c r="AB135">
        <f t="shared" si="208"/>
        <v>1</v>
      </c>
      <c r="AC135">
        <f t="shared" si="208"/>
        <v>9</v>
      </c>
      <c r="AD135">
        <f t="shared" si="208"/>
        <v>3</v>
      </c>
      <c r="AE135">
        <f t="shared" si="208"/>
        <v>33</v>
      </c>
      <c r="AG135" s="4">
        <v>1988</v>
      </c>
      <c r="AH135">
        <f aca="true" t="shared" si="209" ref="AH135:AM135">AH9+AH30+AH51+AH93</f>
        <v>72</v>
      </c>
      <c r="AI135">
        <f t="shared" si="209"/>
        <v>61</v>
      </c>
      <c r="AJ135">
        <f t="shared" si="209"/>
        <v>2</v>
      </c>
      <c r="AK135">
        <f t="shared" si="209"/>
        <v>208</v>
      </c>
      <c r="AL135">
        <f t="shared" si="209"/>
        <v>38</v>
      </c>
      <c r="AM135">
        <f t="shared" si="209"/>
        <v>381</v>
      </c>
      <c r="AO135" s="4">
        <v>1988</v>
      </c>
      <c r="AP135">
        <f aca="true" t="shared" si="210" ref="AP135:AU135">AP9+AP30+AP51+AP93</f>
        <v>0</v>
      </c>
      <c r="AQ135">
        <f t="shared" si="210"/>
        <v>0</v>
      </c>
      <c r="AR135">
        <f t="shared" si="210"/>
        <v>0</v>
      </c>
      <c r="AS135">
        <f t="shared" si="210"/>
        <v>0</v>
      </c>
      <c r="AT135">
        <f t="shared" si="210"/>
        <v>0</v>
      </c>
      <c r="AU135">
        <f t="shared" si="210"/>
        <v>0</v>
      </c>
    </row>
    <row r="136" spans="1:47" ht="12.75">
      <c r="A136" s="4">
        <v>1989</v>
      </c>
      <c r="B136">
        <f t="shared" si="185"/>
        <v>531</v>
      </c>
      <c r="C136">
        <f t="shared" si="185"/>
        <v>556</v>
      </c>
      <c r="D136">
        <f t="shared" si="185"/>
        <v>114</v>
      </c>
      <c r="E136">
        <f t="shared" si="185"/>
        <v>315</v>
      </c>
      <c r="F136">
        <f t="shared" si="185"/>
        <v>534</v>
      </c>
      <c r="G136">
        <f t="shared" si="185"/>
        <v>2050</v>
      </c>
      <c r="I136" s="4">
        <v>1989</v>
      </c>
      <c r="J136">
        <f aca="true" t="shared" si="211" ref="J136:O136">J10+J31+J52+J94</f>
        <v>119</v>
      </c>
      <c r="K136">
        <f t="shared" si="211"/>
        <v>177</v>
      </c>
      <c r="L136">
        <f t="shared" si="211"/>
        <v>27</v>
      </c>
      <c r="M136">
        <f t="shared" si="211"/>
        <v>215</v>
      </c>
      <c r="N136">
        <f t="shared" si="211"/>
        <v>177</v>
      </c>
      <c r="O136">
        <f t="shared" si="211"/>
        <v>715</v>
      </c>
      <c r="Q136" s="4">
        <v>1989</v>
      </c>
      <c r="R136">
        <f aca="true" t="shared" si="212" ref="R136:W136">R10+R31+R52+R94</f>
        <v>24</v>
      </c>
      <c r="S136">
        <f t="shared" si="212"/>
        <v>27</v>
      </c>
      <c r="T136">
        <f t="shared" si="212"/>
        <v>4</v>
      </c>
      <c r="U136">
        <f t="shared" si="212"/>
        <v>18</v>
      </c>
      <c r="V136">
        <f t="shared" si="212"/>
        <v>36</v>
      </c>
      <c r="W136">
        <f t="shared" si="212"/>
        <v>109</v>
      </c>
      <c r="Y136" s="4">
        <v>1989</v>
      </c>
      <c r="Z136">
        <f aca="true" t="shared" si="213" ref="Z136:AE136">Z10+Z31+Z52+Z94</f>
        <v>10</v>
      </c>
      <c r="AA136">
        <f t="shared" si="213"/>
        <v>7</v>
      </c>
      <c r="AB136">
        <f t="shared" si="213"/>
        <v>0</v>
      </c>
      <c r="AC136">
        <f t="shared" si="213"/>
        <v>6</v>
      </c>
      <c r="AD136">
        <f t="shared" si="213"/>
        <v>5</v>
      </c>
      <c r="AE136">
        <f t="shared" si="213"/>
        <v>28</v>
      </c>
      <c r="AG136" s="4">
        <v>1989</v>
      </c>
      <c r="AH136">
        <f aca="true" t="shared" si="214" ref="AH136:AM136">AH10+AH31+AH52+AH94</f>
        <v>67</v>
      </c>
      <c r="AI136">
        <f t="shared" si="214"/>
        <v>29</v>
      </c>
      <c r="AJ136">
        <f t="shared" si="214"/>
        <v>2</v>
      </c>
      <c r="AK136">
        <f t="shared" si="214"/>
        <v>374</v>
      </c>
      <c r="AL136">
        <f t="shared" si="214"/>
        <v>34</v>
      </c>
      <c r="AM136">
        <f t="shared" si="214"/>
        <v>506</v>
      </c>
      <c r="AO136" s="4">
        <v>1989</v>
      </c>
      <c r="AP136">
        <f aca="true" t="shared" si="215" ref="AP136:AU136">AP10+AP31+AP52+AP94</f>
        <v>0</v>
      </c>
      <c r="AQ136">
        <f t="shared" si="215"/>
        <v>0</v>
      </c>
      <c r="AR136">
        <f t="shared" si="215"/>
        <v>0</v>
      </c>
      <c r="AS136">
        <f t="shared" si="215"/>
        <v>0</v>
      </c>
      <c r="AT136">
        <f t="shared" si="215"/>
        <v>0</v>
      </c>
      <c r="AU136">
        <f t="shared" si="215"/>
        <v>0</v>
      </c>
    </row>
    <row r="137" spans="1:47" ht="12.75">
      <c r="A137" s="4">
        <v>1990</v>
      </c>
      <c r="B137">
        <f t="shared" si="185"/>
        <v>654</v>
      </c>
      <c r="C137">
        <f t="shared" si="185"/>
        <v>515</v>
      </c>
      <c r="D137">
        <f t="shared" si="185"/>
        <v>113</v>
      </c>
      <c r="E137">
        <f t="shared" si="185"/>
        <v>413</v>
      </c>
      <c r="F137">
        <f t="shared" si="185"/>
        <v>617</v>
      </c>
      <c r="G137">
        <f t="shared" si="185"/>
        <v>2312</v>
      </c>
      <c r="I137" s="4">
        <v>1990</v>
      </c>
      <c r="J137">
        <f aca="true" t="shared" si="216" ref="J137:O137">J11+J32+J53+J95</f>
        <v>150</v>
      </c>
      <c r="K137">
        <f t="shared" si="216"/>
        <v>154</v>
      </c>
      <c r="L137">
        <f t="shared" si="216"/>
        <v>28</v>
      </c>
      <c r="M137">
        <f t="shared" si="216"/>
        <v>285</v>
      </c>
      <c r="N137">
        <f t="shared" si="216"/>
        <v>227</v>
      </c>
      <c r="O137">
        <f t="shared" si="216"/>
        <v>844</v>
      </c>
      <c r="Q137" s="4">
        <v>1990</v>
      </c>
      <c r="R137">
        <f aca="true" t="shared" si="217" ref="R137:W137">R11+R32+R53+R95</f>
        <v>37</v>
      </c>
      <c r="S137">
        <f t="shared" si="217"/>
        <v>17</v>
      </c>
      <c r="T137">
        <f t="shared" si="217"/>
        <v>2</v>
      </c>
      <c r="U137">
        <f t="shared" si="217"/>
        <v>22</v>
      </c>
      <c r="V137">
        <f t="shared" si="217"/>
        <v>52</v>
      </c>
      <c r="W137">
        <f t="shared" si="217"/>
        <v>130</v>
      </c>
      <c r="Y137" s="4">
        <v>1990</v>
      </c>
      <c r="Z137">
        <f aca="true" t="shared" si="218" ref="Z137:AE137">Z11+Z32+Z53+Z95</f>
        <v>9</v>
      </c>
      <c r="AA137">
        <f t="shared" si="218"/>
        <v>9</v>
      </c>
      <c r="AB137">
        <f t="shared" si="218"/>
        <v>0</v>
      </c>
      <c r="AC137">
        <f t="shared" si="218"/>
        <v>5</v>
      </c>
      <c r="AD137">
        <f t="shared" si="218"/>
        <v>5</v>
      </c>
      <c r="AE137">
        <f t="shared" si="218"/>
        <v>28</v>
      </c>
      <c r="AG137" s="4">
        <v>1990</v>
      </c>
      <c r="AH137">
        <f aca="true" t="shared" si="219" ref="AH137:AM137">AH11+AH32+AH53+AH95</f>
        <v>80</v>
      </c>
      <c r="AI137">
        <f t="shared" si="219"/>
        <v>45</v>
      </c>
      <c r="AJ137">
        <f t="shared" si="219"/>
        <v>4</v>
      </c>
      <c r="AK137">
        <f t="shared" si="219"/>
        <v>575</v>
      </c>
      <c r="AL137">
        <f t="shared" si="219"/>
        <v>66</v>
      </c>
      <c r="AM137">
        <f t="shared" si="219"/>
        <v>770</v>
      </c>
      <c r="AO137" s="4">
        <v>1990</v>
      </c>
      <c r="AP137">
        <f aca="true" t="shared" si="220" ref="AP137:AU137">AP11+AP32+AP53+AP95</f>
        <v>0</v>
      </c>
      <c r="AQ137">
        <f t="shared" si="220"/>
        <v>0</v>
      </c>
      <c r="AR137">
        <f t="shared" si="220"/>
        <v>0</v>
      </c>
      <c r="AS137">
        <f t="shared" si="220"/>
        <v>0</v>
      </c>
      <c r="AT137">
        <f t="shared" si="220"/>
        <v>0</v>
      </c>
      <c r="AU137">
        <f t="shared" si="220"/>
        <v>0</v>
      </c>
    </row>
    <row r="138" spans="1:47" ht="12.75">
      <c r="A138" s="4">
        <v>1991</v>
      </c>
      <c r="B138">
        <f t="shared" si="185"/>
        <v>648</v>
      </c>
      <c r="C138">
        <f t="shared" si="185"/>
        <v>590</v>
      </c>
      <c r="D138">
        <f t="shared" si="185"/>
        <v>109</v>
      </c>
      <c r="E138">
        <f t="shared" si="185"/>
        <v>402</v>
      </c>
      <c r="F138">
        <f t="shared" si="185"/>
        <v>519</v>
      </c>
      <c r="G138">
        <f t="shared" si="185"/>
        <v>2268</v>
      </c>
      <c r="I138" s="4">
        <v>1991</v>
      </c>
      <c r="J138">
        <f aca="true" t="shared" si="221" ref="J138:O138">J12+J33+J54+J96</f>
        <v>163</v>
      </c>
      <c r="K138">
        <f t="shared" si="221"/>
        <v>186</v>
      </c>
      <c r="L138">
        <f t="shared" si="221"/>
        <v>41</v>
      </c>
      <c r="M138">
        <f t="shared" si="221"/>
        <v>445</v>
      </c>
      <c r="N138">
        <f t="shared" si="221"/>
        <v>269</v>
      </c>
      <c r="O138">
        <f t="shared" si="221"/>
        <v>1104</v>
      </c>
      <c r="Q138" s="4">
        <v>1991</v>
      </c>
      <c r="R138">
        <f aca="true" t="shared" si="222" ref="R138:W138">R12+R33+R54+R96</f>
        <v>35</v>
      </c>
      <c r="S138">
        <f t="shared" si="222"/>
        <v>34</v>
      </c>
      <c r="T138">
        <f t="shared" si="222"/>
        <v>2</v>
      </c>
      <c r="U138">
        <f t="shared" si="222"/>
        <v>24</v>
      </c>
      <c r="V138">
        <f t="shared" si="222"/>
        <v>37</v>
      </c>
      <c r="W138">
        <f t="shared" si="222"/>
        <v>132</v>
      </c>
      <c r="Y138" s="4">
        <v>1991</v>
      </c>
      <c r="Z138">
        <f aca="true" t="shared" si="223" ref="Z138:AE138">Z12+Z33+Z54+Z96</f>
        <v>26</v>
      </c>
      <c r="AA138">
        <f t="shared" si="223"/>
        <v>16</v>
      </c>
      <c r="AB138">
        <f t="shared" si="223"/>
        <v>3</v>
      </c>
      <c r="AC138">
        <f t="shared" si="223"/>
        <v>8</v>
      </c>
      <c r="AD138">
        <f t="shared" si="223"/>
        <v>10</v>
      </c>
      <c r="AE138">
        <f t="shared" si="223"/>
        <v>63</v>
      </c>
      <c r="AG138" s="4">
        <v>1991</v>
      </c>
      <c r="AH138">
        <f aca="true" t="shared" si="224" ref="AH138:AM138">AH12+AH33+AH54+AH96</f>
        <v>114</v>
      </c>
      <c r="AI138">
        <f t="shared" si="224"/>
        <v>66</v>
      </c>
      <c r="AJ138">
        <f t="shared" si="224"/>
        <v>3</v>
      </c>
      <c r="AK138">
        <f t="shared" si="224"/>
        <v>560</v>
      </c>
      <c r="AL138">
        <f t="shared" si="224"/>
        <v>49</v>
      </c>
      <c r="AM138">
        <f t="shared" si="224"/>
        <v>792</v>
      </c>
      <c r="AO138" s="4">
        <v>1991</v>
      </c>
      <c r="AP138">
        <f aca="true" t="shared" si="225" ref="AP138:AU138">AP12+AP33+AP54+AP96</f>
        <v>0</v>
      </c>
      <c r="AQ138">
        <f t="shared" si="225"/>
        <v>0</v>
      </c>
      <c r="AR138">
        <f t="shared" si="225"/>
        <v>0</v>
      </c>
      <c r="AS138">
        <f t="shared" si="225"/>
        <v>0</v>
      </c>
      <c r="AT138">
        <f t="shared" si="225"/>
        <v>0</v>
      </c>
      <c r="AU138">
        <f t="shared" si="225"/>
        <v>0</v>
      </c>
    </row>
    <row r="139" spans="1:47" ht="12.75">
      <c r="A139" s="4">
        <v>1992</v>
      </c>
      <c r="B139">
        <f t="shared" si="185"/>
        <v>777</v>
      </c>
      <c r="C139">
        <f t="shared" si="185"/>
        <v>632</v>
      </c>
      <c r="D139">
        <f t="shared" si="185"/>
        <v>147</v>
      </c>
      <c r="E139">
        <f t="shared" si="185"/>
        <v>542</v>
      </c>
      <c r="F139">
        <f t="shared" si="185"/>
        <v>410</v>
      </c>
      <c r="G139">
        <f t="shared" si="185"/>
        <v>2508</v>
      </c>
      <c r="I139" s="4">
        <v>1992</v>
      </c>
      <c r="J139">
        <f aca="true" t="shared" si="226" ref="J139:O139">J13+J34+J55+J97</f>
        <v>180</v>
      </c>
      <c r="K139">
        <f t="shared" si="226"/>
        <v>228</v>
      </c>
      <c r="L139">
        <f t="shared" si="226"/>
        <v>50</v>
      </c>
      <c r="M139">
        <f t="shared" si="226"/>
        <v>500</v>
      </c>
      <c r="N139">
        <f t="shared" si="226"/>
        <v>280</v>
      </c>
      <c r="O139">
        <f t="shared" si="226"/>
        <v>1238</v>
      </c>
      <c r="Q139" s="4">
        <v>1992</v>
      </c>
      <c r="R139">
        <f aca="true" t="shared" si="227" ref="R139:W139">R13+R34+R55+R97</f>
        <v>57</v>
      </c>
      <c r="S139">
        <f t="shared" si="227"/>
        <v>41</v>
      </c>
      <c r="T139">
        <f t="shared" si="227"/>
        <v>2</v>
      </c>
      <c r="U139">
        <f t="shared" si="227"/>
        <v>32</v>
      </c>
      <c r="V139">
        <f t="shared" si="227"/>
        <v>27</v>
      </c>
      <c r="W139">
        <f t="shared" si="227"/>
        <v>159</v>
      </c>
      <c r="Y139" s="4">
        <v>1992</v>
      </c>
      <c r="Z139">
        <f aca="true" t="shared" si="228" ref="Z139:AE139">Z13+Z34+Z55+Z97</f>
        <v>36</v>
      </c>
      <c r="AA139">
        <f t="shared" si="228"/>
        <v>16</v>
      </c>
      <c r="AB139">
        <f t="shared" si="228"/>
        <v>2</v>
      </c>
      <c r="AC139">
        <f t="shared" si="228"/>
        <v>18</v>
      </c>
      <c r="AD139">
        <f t="shared" si="228"/>
        <v>6</v>
      </c>
      <c r="AE139">
        <f t="shared" si="228"/>
        <v>78</v>
      </c>
      <c r="AG139" s="4">
        <v>1992</v>
      </c>
      <c r="AH139">
        <f aca="true" t="shared" si="229" ref="AH139:AM139">AH13+AH34+AH55+AH97</f>
        <v>132</v>
      </c>
      <c r="AI139">
        <f t="shared" si="229"/>
        <v>69</v>
      </c>
      <c r="AJ139">
        <f t="shared" si="229"/>
        <v>8</v>
      </c>
      <c r="AK139">
        <f t="shared" si="229"/>
        <v>688</v>
      </c>
      <c r="AL139">
        <f t="shared" si="229"/>
        <v>72</v>
      </c>
      <c r="AM139">
        <f t="shared" si="229"/>
        <v>969</v>
      </c>
      <c r="AO139" s="4">
        <v>1992</v>
      </c>
      <c r="AP139">
        <f aca="true" t="shared" si="230" ref="AP139:AU139">AP13+AP34+AP55+AP97</f>
        <v>0</v>
      </c>
      <c r="AQ139">
        <f t="shared" si="230"/>
        <v>0</v>
      </c>
      <c r="AR139">
        <f t="shared" si="230"/>
        <v>0</v>
      </c>
      <c r="AS139">
        <f t="shared" si="230"/>
        <v>0</v>
      </c>
      <c r="AT139">
        <f t="shared" si="230"/>
        <v>0</v>
      </c>
      <c r="AU139">
        <f t="shared" si="230"/>
        <v>0</v>
      </c>
    </row>
    <row r="140" spans="1:47" ht="12.75">
      <c r="A140" s="4">
        <v>1993</v>
      </c>
      <c r="B140">
        <f aca="true" t="shared" si="231" ref="B140:G145">B14+B35+B56+B98</f>
        <v>833</v>
      </c>
      <c r="C140">
        <f t="shared" si="231"/>
        <v>546</v>
      </c>
      <c r="D140">
        <f t="shared" si="231"/>
        <v>164</v>
      </c>
      <c r="E140">
        <f t="shared" si="231"/>
        <v>471</v>
      </c>
      <c r="F140">
        <f t="shared" si="231"/>
        <v>458</v>
      </c>
      <c r="G140">
        <f t="shared" si="231"/>
        <v>2472</v>
      </c>
      <c r="I140" s="4">
        <v>1993</v>
      </c>
      <c r="J140">
        <f aca="true" t="shared" si="232" ref="J140:O140">J14+J35+J56+J98</f>
        <v>205</v>
      </c>
      <c r="K140">
        <f t="shared" si="232"/>
        <v>197</v>
      </c>
      <c r="L140">
        <f t="shared" si="232"/>
        <v>60</v>
      </c>
      <c r="M140">
        <f t="shared" si="232"/>
        <v>448</v>
      </c>
      <c r="N140">
        <f t="shared" si="232"/>
        <v>298</v>
      </c>
      <c r="O140">
        <f t="shared" si="232"/>
        <v>1208</v>
      </c>
      <c r="Q140" s="4">
        <v>1993</v>
      </c>
      <c r="R140">
        <f aca="true" t="shared" si="233" ref="R140:W140">R14+R35+R56+R98</f>
        <v>45</v>
      </c>
      <c r="S140">
        <f t="shared" si="233"/>
        <v>18</v>
      </c>
      <c r="T140">
        <f t="shared" si="233"/>
        <v>6</v>
      </c>
      <c r="U140">
        <f t="shared" si="233"/>
        <v>24</v>
      </c>
      <c r="V140">
        <f t="shared" si="233"/>
        <v>31</v>
      </c>
      <c r="W140">
        <f t="shared" si="233"/>
        <v>124</v>
      </c>
      <c r="Y140" s="4">
        <v>1993</v>
      </c>
      <c r="Z140">
        <f aca="true" t="shared" si="234" ref="Z140:AE140">Z14+Z35+Z56+Z98</f>
        <v>43</v>
      </c>
      <c r="AA140">
        <f t="shared" si="234"/>
        <v>25</v>
      </c>
      <c r="AB140">
        <f t="shared" si="234"/>
        <v>1</v>
      </c>
      <c r="AC140">
        <f t="shared" si="234"/>
        <v>19</v>
      </c>
      <c r="AD140">
        <f t="shared" si="234"/>
        <v>8</v>
      </c>
      <c r="AE140">
        <f t="shared" si="234"/>
        <v>96</v>
      </c>
      <c r="AG140" s="4">
        <v>1993</v>
      </c>
      <c r="AH140">
        <f aca="true" t="shared" si="235" ref="AH140:AM140">AH14+AH35+AH56+AH98</f>
        <v>157</v>
      </c>
      <c r="AI140">
        <f t="shared" si="235"/>
        <v>57</v>
      </c>
      <c r="AJ140">
        <f t="shared" si="235"/>
        <v>12</v>
      </c>
      <c r="AK140">
        <f t="shared" si="235"/>
        <v>648</v>
      </c>
      <c r="AL140">
        <f t="shared" si="235"/>
        <v>75</v>
      </c>
      <c r="AM140">
        <f t="shared" si="235"/>
        <v>949</v>
      </c>
      <c r="AO140" s="4">
        <v>1993</v>
      </c>
      <c r="AP140">
        <f aca="true" t="shared" si="236" ref="AP140:AU140">AP14+AP35+AP56+AP98</f>
        <v>0</v>
      </c>
      <c r="AQ140">
        <f t="shared" si="236"/>
        <v>0</v>
      </c>
      <c r="AR140">
        <f t="shared" si="236"/>
        <v>0</v>
      </c>
      <c r="AS140">
        <f t="shared" si="236"/>
        <v>0</v>
      </c>
      <c r="AT140">
        <f t="shared" si="236"/>
        <v>0</v>
      </c>
      <c r="AU140">
        <f t="shared" si="236"/>
        <v>0</v>
      </c>
    </row>
    <row r="141" spans="1:47" ht="12.75">
      <c r="A141" s="4">
        <v>1994</v>
      </c>
      <c r="B141">
        <f t="shared" si="231"/>
        <v>794</v>
      </c>
      <c r="C141">
        <f t="shared" si="231"/>
        <v>575</v>
      </c>
      <c r="D141">
        <f t="shared" si="231"/>
        <v>165</v>
      </c>
      <c r="E141">
        <f t="shared" si="231"/>
        <v>474</v>
      </c>
      <c r="F141">
        <f t="shared" si="231"/>
        <v>529</v>
      </c>
      <c r="G141">
        <f t="shared" si="231"/>
        <v>2537</v>
      </c>
      <c r="I141" s="4">
        <v>1994</v>
      </c>
      <c r="J141">
        <f aca="true" t="shared" si="237" ref="J141:O141">J15+J36+J57+J99</f>
        <v>242</v>
      </c>
      <c r="K141">
        <f t="shared" si="237"/>
        <v>206</v>
      </c>
      <c r="L141">
        <f t="shared" si="237"/>
        <v>59</v>
      </c>
      <c r="M141">
        <f t="shared" si="237"/>
        <v>529</v>
      </c>
      <c r="N141">
        <f t="shared" si="237"/>
        <v>381</v>
      </c>
      <c r="O141">
        <f t="shared" si="237"/>
        <v>1417</v>
      </c>
      <c r="Q141" s="4">
        <v>1994</v>
      </c>
      <c r="R141">
        <f aca="true" t="shared" si="238" ref="R141:W141">R15+R36+R57+R99</f>
        <v>30</v>
      </c>
      <c r="S141">
        <f t="shared" si="238"/>
        <v>27</v>
      </c>
      <c r="T141">
        <f t="shared" si="238"/>
        <v>4</v>
      </c>
      <c r="U141">
        <f t="shared" si="238"/>
        <v>32</v>
      </c>
      <c r="V141">
        <f t="shared" si="238"/>
        <v>31</v>
      </c>
      <c r="W141">
        <f t="shared" si="238"/>
        <v>124</v>
      </c>
      <c r="Y141" s="4">
        <v>1994</v>
      </c>
      <c r="Z141">
        <f aca="true" t="shared" si="239" ref="Z141:AE141">Z15+Z36+Z57+Z99</f>
        <v>46</v>
      </c>
      <c r="AA141">
        <f t="shared" si="239"/>
        <v>26</v>
      </c>
      <c r="AB141">
        <f t="shared" si="239"/>
        <v>6</v>
      </c>
      <c r="AC141">
        <f t="shared" si="239"/>
        <v>16</v>
      </c>
      <c r="AD141">
        <f t="shared" si="239"/>
        <v>15</v>
      </c>
      <c r="AE141">
        <f t="shared" si="239"/>
        <v>109</v>
      </c>
      <c r="AG141" s="4">
        <v>1994</v>
      </c>
      <c r="AH141">
        <f aca="true" t="shared" si="240" ref="AH141:AM141">AH15+AH36+AH57+AH99</f>
        <v>160</v>
      </c>
      <c r="AI141">
        <f t="shared" si="240"/>
        <v>60</v>
      </c>
      <c r="AJ141">
        <f t="shared" si="240"/>
        <v>10</v>
      </c>
      <c r="AK141">
        <f t="shared" si="240"/>
        <v>653</v>
      </c>
      <c r="AL141">
        <f t="shared" si="240"/>
        <v>90</v>
      </c>
      <c r="AM141">
        <f t="shared" si="240"/>
        <v>973</v>
      </c>
      <c r="AO141" s="4">
        <v>1994</v>
      </c>
      <c r="AP141">
        <f aca="true" t="shared" si="241" ref="AP141:AU141">AP15+AP36+AP57+AP99</f>
        <v>0</v>
      </c>
      <c r="AQ141">
        <f t="shared" si="241"/>
        <v>0</v>
      </c>
      <c r="AR141">
        <f t="shared" si="241"/>
        <v>0</v>
      </c>
      <c r="AS141">
        <f t="shared" si="241"/>
        <v>0</v>
      </c>
      <c r="AT141">
        <f t="shared" si="241"/>
        <v>0</v>
      </c>
      <c r="AU141">
        <f t="shared" si="241"/>
        <v>0</v>
      </c>
    </row>
    <row r="142" spans="1:47" ht="12.75">
      <c r="A142" s="4">
        <v>1995</v>
      </c>
      <c r="B142">
        <f t="shared" si="231"/>
        <v>818</v>
      </c>
      <c r="C142">
        <f t="shared" si="231"/>
        <v>564</v>
      </c>
      <c r="D142">
        <f t="shared" si="231"/>
        <v>190</v>
      </c>
      <c r="E142">
        <f t="shared" si="231"/>
        <v>565</v>
      </c>
      <c r="F142">
        <f t="shared" si="231"/>
        <v>582</v>
      </c>
      <c r="G142">
        <f t="shared" si="231"/>
        <v>2719</v>
      </c>
      <c r="I142" s="4">
        <v>1995</v>
      </c>
      <c r="J142">
        <f aca="true" t="shared" si="242" ref="J142:O142">J16+J37+J58+J100</f>
        <v>231</v>
      </c>
      <c r="K142">
        <f t="shared" si="242"/>
        <v>172</v>
      </c>
      <c r="L142">
        <f t="shared" si="242"/>
        <v>49</v>
      </c>
      <c r="M142">
        <f t="shared" si="242"/>
        <v>701</v>
      </c>
      <c r="N142">
        <f t="shared" si="242"/>
        <v>383</v>
      </c>
      <c r="O142">
        <f t="shared" si="242"/>
        <v>1536</v>
      </c>
      <c r="Q142" s="4">
        <v>1995</v>
      </c>
      <c r="R142">
        <f aca="true" t="shared" si="243" ref="R142:W142">R16+R37+R58+R100</f>
        <v>49</v>
      </c>
      <c r="S142">
        <f t="shared" si="243"/>
        <v>24</v>
      </c>
      <c r="T142">
        <f t="shared" si="243"/>
        <v>5</v>
      </c>
      <c r="U142">
        <f t="shared" si="243"/>
        <v>27</v>
      </c>
      <c r="V142">
        <f t="shared" si="243"/>
        <v>42</v>
      </c>
      <c r="W142">
        <f t="shared" si="243"/>
        <v>147</v>
      </c>
      <c r="Y142" s="4">
        <v>1995</v>
      </c>
      <c r="Z142">
        <f aca="true" t="shared" si="244" ref="Z142:AE142">Z16+Z37+Z58+Z100</f>
        <v>56</v>
      </c>
      <c r="AA142">
        <f t="shared" si="244"/>
        <v>28</v>
      </c>
      <c r="AB142">
        <f t="shared" si="244"/>
        <v>3</v>
      </c>
      <c r="AC142">
        <f t="shared" si="244"/>
        <v>14</v>
      </c>
      <c r="AD142">
        <f t="shared" si="244"/>
        <v>14</v>
      </c>
      <c r="AE142">
        <f t="shared" si="244"/>
        <v>115</v>
      </c>
      <c r="AG142" s="4">
        <v>1995</v>
      </c>
      <c r="AH142">
        <f aca="true" t="shared" si="245" ref="AH142:AM142">AH16+AH37+AH58+AH100</f>
        <v>169</v>
      </c>
      <c r="AI142">
        <f t="shared" si="245"/>
        <v>55</v>
      </c>
      <c r="AJ142">
        <f t="shared" si="245"/>
        <v>8</v>
      </c>
      <c r="AK142">
        <f t="shared" si="245"/>
        <v>643</v>
      </c>
      <c r="AL142">
        <f t="shared" si="245"/>
        <v>87</v>
      </c>
      <c r="AM142">
        <f t="shared" si="245"/>
        <v>962</v>
      </c>
      <c r="AO142" s="4">
        <v>1995</v>
      </c>
      <c r="AP142">
        <f aca="true" t="shared" si="246" ref="AP142:AU142">AP16+AP37+AP58+AP100</f>
        <v>0</v>
      </c>
      <c r="AQ142">
        <f t="shared" si="246"/>
        <v>0</v>
      </c>
      <c r="AR142">
        <f t="shared" si="246"/>
        <v>0</v>
      </c>
      <c r="AS142">
        <f t="shared" si="246"/>
        <v>0</v>
      </c>
      <c r="AT142">
        <f t="shared" si="246"/>
        <v>0</v>
      </c>
      <c r="AU142">
        <f t="shared" si="246"/>
        <v>0</v>
      </c>
    </row>
    <row r="143" spans="1:47" ht="12.75">
      <c r="A143" s="4">
        <v>1996</v>
      </c>
      <c r="B143">
        <f t="shared" si="231"/>
        <v>825</v>
      </c>
      <c r="C143">
        <f t="shared" si="231"/>
        <v>528</v>
      </c>
      <c r="D143">
        <f t="shared" si="231"/>
        <v>231</v>
      </c>
      <c r="E143">
        <f t="shared" si="231"/>
        <v>611</v>
      </c>
      <c r="F143">
        <f t="shared" si="231"/>
        <v>749</v>
      </c>
      <c r="G143">
        <f t="shared" si="231"/>
        <v>2944</v>
      </c>
      <c r="I143" s="4">
        <v>1996</v>
      </c>
      <c r="J143">
        <f aca="true" t="shared" si="247" ref="J143:O143">J17+J38+J59+J101</f>
        <v>231</v>
      </c>
      <c r="K143">
        <f t="shared" si="247"/>
        <v>211</v>
      </c>
      <c r="L143">
        <f t="shared" si="247"/>
        <v>60</v>
      </c>
      <c r="M143">
        <f t="shared" si="247"/>
        <v>619</v>
      </c>
      <c r="N143">
        <f t="shared" si="247"/>
        <v>437</v>
      </c>
      <c r="O143">
        <f t="shared" si="247"/>
        <v>1558</v>
      </c>
      <c r="Q143" s="4">
        <v>1996</v>
      </c>
      <c r="R143">
        <f aca="true" t="shared" si="248" ref="R143:W143">R17+R38+R59+R101</f>
        <v>57</v>
      </c>
      <c r="S143">
        <f t="shared" si="248"/>
        <v>26</v>
      </c>
      <c r="T143">
        <f t="shared" si="248"/>
        <v>7</v>
      </c>
      <c r="U143">
        <f t="shared" si="248"/>
        <v>33</v>
      </c>
      <c r="V143">
        <f t="shared" si="248"/>
        <v>41</v>
      </c>
      <c r="W143">
        <f t="shared" si="248"/>
        <v>164</v>
      </c>
      <c r="Y143" s="4">
        <v>1996</v>
      </c>
      <c r="Z143">
        <f aca="true" t="shared" si="249" ref="Z143:AE143">Z17+Z38+Z59+Z101</f>
        <v>45</v>
      </c>
      <c r="AA143">
        <f t="shared" si="249"/>
        <v>25</v>
      </c>
      <c r="AB143">
        <f t="shared" si="249"/>
        <v>2</v>
      </c>
      <c r="AC143">
        <f t="shared" si="249"/>
        <v>18</v>
      </c>
      <c r="AD143">
        <f t="shared" si="249"/>
        <v>18</v>
      </c>
      <c r="AE143">
        <f t="shared" si="249"/>
        <v>108</v>
      </c>
      <c r="AG143" s="4">
        <v>1996</v>
      </c>
      <c r="AH143">
        <f aca="true" t="shared" si="250" ref="AH143:AM143">AH17+AH38+AH59+AH101</f>
        <v>182</v>
      </c>
      <c r="AI143">
        <f t="shared" si="250"/>
        <v>71</v>
      </c>
      <c r="AJ143">
        <f t="shared" si="250"/>
        <v>9</v>
      </c>
      <c r="AK143">
        <f t="shared" si="250"/>
        <v>613</v>
      </c>
      <c r="AL143">
        <f t="shared" si="250"/>
        <v>90</v>
      </c>
      <c r="AM143">
        <f t="shared" si="250"/>
        <v>965</v>
      </c>
      <c r="AO143" s="4">
        <v>1996</v>
      </c>
      <c r="AP143">
        <f aca="true" t="shared" si="251" ref="AP143:AU143">AP17+AP38+AP59+AP101</f>
        <v>0</v>
      </c>
      <c r="AQ143">
        <f t="shared" si="251"/>
        <v>0</v>
      </c>
      <c r="AR143">
        <f t="shared" si="251"/>
        <v>0</v>
      </c>
      <c r="AS143">
        <f t="shared" si="251"/>
        <v>0</v>
      </c>
      <c r="AT143">
        <f t="shared" si="251"/>
        <v>0</v>
      </c>
      <c r="AU143">
        <f t="shared" si="251"/>
        <v>0</v>
      </c>
    </row>
    <row r="144" spans="1:47" ht="12.75">
      <c r="A144" s="4">
        <v>1997</v>
      </c>
      <c r="B144">
        <f t="shared" si="231"/>
        <v>788</v>
      </c>
      <c r="C144">
        <f t="shared" si="231"/>
        <v>613</v>
      </c>
      <c r="D144">
        <f t="shared" si="231"/>
        <v>218</v>
      </c>
      <c r="E144">
        <f t="shared" si="231"/>
        <v>740</v>
      </c>
      <c r="F144">
        <f t="shared" si="231"/>
        <v>917</v>
      </c>
      <c r="G144">
        <f t="shared" si="231"/>
        <v>3276</v>
      </c>
      <c r="I144" s="4">
        <v>1997</v>
      </c>
      <c r="J144">
        <f aca="true" t="shared" si="252" ref="J144:O144">J18+J39+J60+J102</f>
        <v>222</v>
      </c>
      <c r="K144">
        <f t="shared" si="252"/>
        <v>216</v>
      </c>
      <c r="L144">
        <f t="shared" si="252"/>
        <v>45</v>
      </c>
      <c r="M144">
        <f t="shared" si="252"/>
        <v>513</v>
      </c>
      <c r="N144">
        <f t="shared" si="252"/>
        <v>440</v>
      </c>
      <c r="O144">
        <f t="shared" si="252"/>
        <v>1436</v>
      </c>
      <c r="Q144" s="4">
        <v>1997</v>
      </c>
      <c r="R144">
        <f aca="true" t="shared" si="253" ref="R144:W144">R18+R39+R60+R102</f>
        <v>53</v>
      </c>
      <c r="S144">
        <f t="shared" si="253"/>
        <v>37</v>
      </c>
      <c r="T144">
        <f t="shared" si="253"/>
        <v>8</v>
      </c>
      <c r="U144">
        <f t="shared" si="253"/>
        <v>31</v>
      </c>
      <c r="V144">
        <f t="shared" si="253"/>
        <v>50</v>
      </c>
      <c r="W144">
        <f t="shared" si="253"/>
        <v>179</v>
      </c>
      <c r="Y144" s="4">
        <v>1997</v>
      </c>
      <c r="Z144">
        <f aca="true" t="shared" si="254" ref="Z144:AE144">Z18+Z39+Z60+Z102</f>
        <v>41</v>
      </c>
      <c r="AA144">
        <f t="shared" si="254"/>
        <v>12</v>
      </c>
      <c r="AB144">
        <f t="shared" si="254"/>
        <v>7</v>
      </c>
      <c r="AC144">
        <f t="shared" si="254"/>
        <v>21</v>
      </c>
      <c r="AD144">
        <f t="shared" si="254"/>
        <v>17</v>
      </c>
      <c r="AE144">
        <f t="shared" si="254"/>
        <v>98</v>
      </c>
      <c r="AG144" s="4">
        <v>1997</v>
      </c>
      <c r="AH144">
        <f aca="true" t="shared" si="255" ref="AH144:AM144">AH18+AH39+AH60+AH102</f>
        <v>184</v>
      </c>
      <c r="AI144">
        <f t="shared" si="255"/>
        <v>80</v>
      </c>
      <c r="AJ144">
        <f t="shared" si="255"/>
        <v>9</v>
      </c>
      <c r="AK144">
        <f t="shared" si="255"/>
        <v>523</v>
      </c>
      <c r="AL144">
        <f t="shared" si="255"/>
        <v>117</v>
      </c>
      <c r="AM144">
        <f t="shared" si="255"/>
        <v>913</v>
      </c>
      <c r="AO144" s="4">
        <v>1997</v>
      </c>
      <c r="AP144">
        <f aca="true" t="shared" si="256" ref="AP144:AU144">AP18+AP39+AP60+AP102</f>
        <v>0</v>
      </c>
      <c r="AQ144">
        <f t="shared" si="256"/>
        <v>0</v>
      </c>
      <c r="AR144">
        <f t="shared" si="256"/>
        <v>0</v>
      </c>
      <c r="AS144">
        <f t="shared" si="256"/>
        <v>0</v>
      </c>
      <c r="AT144">
        <f t="shared" si="256"/>
        <v>0</v>
      </c>
      <c r="AU144">
        <f t="shared" si="256"/>
        <v>0</v>
      </c>
    </row>
    <row r="145" spans="1:47" ht="12.75">
      <c r="A145" s="4">
        <v>1998</v>
      </c>
      <c r="B145">
        <f t="shared" si="231"/>
        <v>805</v>
      </c>
      <c r="C145">
        <f t="shared" si="231"/>
        <v>624</v>
      </c>
      <c r="D145">
        <f t="shared" si="231"/>
        <v>218</v>
      </c>
      <c r="E145">
        <f t="shared" si="231"/>
        <v>798</v>
      </c>
      <c r="F145">
        <f t="shared" si="231"/>
        <v>1040</v>
      </c>
      <c r="G145">
        <f t="shared" si="231"/>
        <v>3485</v>
      </c>
      <c r="I145" s="4">
        <v>1998</v>
      </c>
      <c r="J145">
        <f aca="true" t="shared" si="257" ref="J145:O145">J19+J40+J61+J103</f>
        <v>246</v>
      </c>
      <c r="K145">
        <f t="shared" si="257"/>
        <v>212</v>
      </c>
      <c r="L145">
        <f t="shared" si="257"/>
        <v>58</v>
      </c>
      <c r="M145">
        <f t="shared" si="257"/>
        <v>656</v>
      </c>
      <c r="N145">
        <f t="shared" si="257"/>
        <v>422</v>
      </c>
      <c r="O145">
        <f t="shared" si="257"/>
        <v>1594</v>
      </c>
      <c r="Q145" s="4">
        <v>1998</v>
      </c>
      <c r="R145">
        <f aca="true" t="shared" si="258" ref="R145:W145">R19+R40+R61+R103</f>
        <v>39</v>
      </c>
      <c r="S145">
        <f t="shared" si="258"/>
        <v>34</v>
      </c>
      <c r="T145">
        <f t="shared" si="258"/>
        <v>12</v>
      </c>
      <c r="U145">
        <f t="shared" si="258"/>
        <v>39</v>
      </c>
      <c r="V145">
        <f t="shared" si="258"/>
        <v>55</v>
      </c>
      <c r="W145">
        <f t="shared" si="258"/>
        <v>179</v>
      </c>
      <c r="Y145" s="4">
        <v>1998</v>
      </c>
      <c r="Z145">
        <f aca="true" t="shared" si="259" ref="Z145:AE145">Z19+Z40+Z61+Z103</f>
        <v>34</v>
      </c>
      <c r="AA145">
        <f t="shared" si="259"/>
        <v>28</v>
      </c>
      <c r="AB145">
        <f t="shared" si="259"/>
        <v>5</v>
      </c>
      <c r="AC145">
        <f t="shared" si="259"/>
        <v>23</v>
      </c>
      <c r="AD145">
        <f t="shared" si="259"/>
        <v>26</v>
      </c>
      <c r="AE145">
        <f t="shared" si="259"/>
        <v>116</v>
      </c>
      <c r="AG145" s="4">
        <v>1998</v>
      </c>
      <c r="AH145">
        <f aca="true" t="shared" si="260" ref="AH145:AM145">AH19+AH40+AH61+AH103</f>
        <v>182</v>
      </c>
      <c r="AI145">
        <f t="shared" si="260"/>
        <v>82</v>
      </c>
      <c r="AJ145">
        <f t="shared" si="260"/>
        <v>10</v>
      </c>
      <c r="AK145">
        <f t="shared" si="260"/>
        <v>436</v>
      </c>
      <c r="AL145">
        <f t="shared" si="260"/>
        <v>129</v>
      </c>
      <c r="AM145">
        <f t="shared" si="260"/>
        <v>839</v>
      </c>
      <c r="AO145" s="4">
        <v>1998</v>
      </c>
      <c r="AP145">
        <f aca="true" t="shared" si="261" ref="AP145:AU145">AP19+AP40+AP61+AP103</f>
        <v>0</v>
      </c>
      <c r="AQ145">
        <f t="shared" si="261"/>
        <v>0</v>
      </c>
      <c r="AR145">
        <f t="shared" si="261"/>
        <v>0</v>
      </c>
      <c r="AS145">
        <f t="shared" si="261"/>
        <v>0</v>
      </c>
      <c r="AT145">
        <f t="shared" si="261"/>
        <v>0</v>
      </c>
      <c r="AU145">
        <f t="shared" si="261"/>
        <v>0</v>
      </c>
    </row>
    <row r="146" spans="1:47" ht="12.75">
      <c r="A146" s="4">
        <v>1999</v>
      </c>
      <c r="B146">
        <f aca="true" t="shared" si="262" ref="B146:G146">B20+B41+B62+B104</f>
        <v>688</v>
      </c>
      <c r="C146">
        <f t="shared" si="262"/>
        <v>616</v>
      </c>
      <c r="D146">
        <f t="shared" si="262"/>
        <v>283</v>
      </c>
      <c r="E146">
        <f t="shared" si="262"/>
        <v>788</v>
      </c>
      <c r="F146">
        <f t="shared" si="262"/>
        <v>993</v>
      </c>
      <c r="G146">
        <f t="shared" si="262"/>
        <v>3368</v>
      </c>
      <c r="I146" s="4">
        <v>1999</v>
      </c>
      <c r="J146">
        <f aca="true" t="shared" si="263" ref="J146:O146">J20+J41+J62+J104</f>
        <v>233</v>
      </c>
      <c r="K146">
        <f t="shared" si="263"/>
        <v>176</v>
      </c>
      <c r="L146">
        <f t="shared" si="263"/>
        <v>63</v>
      </c>
      <c r="M146">
        <f t="shared" si="263"/>
        <v>522</v>
      </c>
      <c r="N146">
        <f t="shared" si="263"/>
        <v>397</v>
      </c>
      <c r="O146">
        <f t="shared" si="263"/>
        <v>1391</v>
      </c>
      <c r="Q146" s="4">
        <v>1999</v>
      </c>
      <c r="R146">
        <f aca="true" t="shared" si="264" ref="R146:W146">R20+R41+R62+R104</f>
        <v>65</v>
      </c>
      <c r="S146">
        <f t="shared" si="264"/>
        <v>41</v>
      </c>
      <c r="T146">
        <f t="shared" si="264"/>
        <v>14</v>
      </c>
      <c r="U146">
        <f t="shared" si="264"/>
        <v>38</v>
      </c>
      <c r="V146">
        <f t="shared" si="264"/>
        <v>57</v>
      </c>
      <c r="W146">
        <f t="shared" si="264"/>
        <v>215</v>
      </c>
      <c r="Y146" s="4">
        <v>1999</v>
      </c>
      <c r="Z146">
        <f aca="true" t="shared" si="265" ref="Z146:AE146">Z20+Z41+Z62+Z104</f>
        <v>30</v>
      </c>
      <c r="AA146">
        <f t="shared" si="265"/>
        <v>32</v>
      </c>
      <c r="AB146">
        <f t="shared" si="265"/>
        <v>4</v>
      </c>
      <c r="AC146">
        <f t="shared" si="265"/>
        <v>24</v>
      </c>
      <c r="AD146">
        <f t="shared" si="265"/>
        <v>18</v>
      </c>
      <c r="AE146">
        <f t="shared" si="265"/>
        <v>108</v>
      </c>
      <c r="AG146" s="4">
        <v>1999</v>
      </c>
      <c r="AH146">
        <f aca="true" t="shared" si="266" ref="AH146:AM146">AH20+AH41+AH62+AH104</f>
        <v>177</v>
      </c>
      <c r="AI146">
        <f t="shared" si="266"/>
        <v>91</v>
      </c>
      <c r="AJ146">
        <f t="shared" si="266"/>
        <v>16</v>
      </c>
      <c r="AK146">
        <f t="shared" si="266"/>
        <v>390</v>
      </c>
      <c r="AL146">
        <f t="shared" si="266"/>
        <v>108</v>
      </c>
      <c r="AM146">
        <f t="shared" si="266"/>
        <v>782</v>
      </c>
      <c r="AO146" s="4">
        <v>1999</v>
      </c>
      <c r="AP146">
        <f aca="true" t="shared" si="267" ref="AP146:AU146">AP20+AP41+AP62+AP104</f>
        <v>0</v>
      </c>
      <c r="AQ146">
        <f t="shared" si="267"/>
        <v>0</v>
      </c>
      <c r="AR146">
        <f t="shared" si="267"/>
        <v>0</v>
      </c>
      <c r="AS146">
        <f t="shared" si="267"/>
        <v>0</v>
      </c>
      <c r="AT146">
        <f t="shared" si="267"/>
        <v>0</v>
      </c>
      <c r="AU146">
        <f t="shared" si="267"/>
        <v>0</v>
      </c>
    </row>
    <row r="147" spans="1:47" ht="12.75">
      <c r="A147" s="4" t="s">
        <v>87</v>
      </c>
      <c r="B147" s="2">
        <f>SUM(B130:B146)</f>
        <v>10351</v>
      </c>
      <c r="C147" s="2">
        <f>SUM(C130:C146)</f>
        <v>9393</v>
      </c>
      <c r="D147" s="2">
        <f>SUM(D130:D146)</f>
        <v>2681</v>
      </c>
      <c r="E147" s="2">
        <f>SUM(E130:E146)</f>
        <v>6799</v>
      </c>
      <c r="F147" s="2">
        <f>SUM(F130:F146)</f>
        <v>9684</v>
      </c>
      <c r="G147">
        <f>SUM(B147:F147)</f>
        <v>38908</v>
      </c>
      <c r="I147" s="4" t="s">
        <v>87</v>
      </c>
      <c r="J147" s="2">
        <f>SUM(J130:J146)</f>
        <v>2821</v>
      </c>
      <c r="K147" s="2">
        <f>SUM(K130:K146)</f>
        <v>3131</v>
      </c>
      <c r="L147" s="2">
        <f>SUM(L130:L146)</f>
        <v>737</v>
      </c>
      <c r="M147" s="2">
        <f>SUM(M130:M146)</f>
        <v>5709</v>
      </c>
      <c r="N147" s="2">
        <f>SUM(N130:N146)</f>
        <v>4306</v>
      </c>
      <c r="O147">
        <f>SUM(J147:N147)</f>
        <v>16704</v>
      </c>
      <c r="Q147" s="4" t="s">
        <v>87</v>
      </c>
      <c r="R147" s="2">
        <f>SUM(R130:R146)</f>
        <v>648</v>
      </c>
      <c r="S147" s="2">
        <f>SUM(S130:S146)</f>
        <v>454</v>
      </c>
      <c r="T147" s="2">
        <f>SUM(T130:T146)</f>
        <v>95</v>
      </c>
      <c r="U147" s="2">
        <f>SUM(U130:U146)</f>
        <v>337</v>
      </c>
      <c r="V147" s="2">
        <f>SUM(V130:V146)</f>
        <v>584</v>
      </c>
      <c r="W147">
        <f>SUM(R147:V147)</f>
        <v>2118</v>
      </c>
      <c r="Y147" s="4" t="s">
        <v>87</v>
      </c>
      <c r="Z147" s="2">
        <f>SUM(Z130:Z146)</f>
        <v>421</v>
      </c>
      <c r="AA147" s="2">
        <f>SUM(AA130:AA146)</f>
        <v>245</v>
      </c>
      <c r="AB147" s="2">
        <f>SUM(AB130:AB146)</f>
        <v>41</v>
      </c>
      <c r="AC147" s="2">
        <f>SUM(AC130:AC146)</f>
        <v>194</v>
      </c>
      <c r="AD147" s="2">
        <f>SUM(AD130:AD146)</f>
        <v>157</v>
      </c>
      <c r="AE147">
        <f>SUM(Z147:AD147)</f>
        <v>1058</v>
      </c>
      <c r="AG147" s="4" t="s">
        <v>87</v>
      </c>
      <c r="AH147" s="2">
        <f>SUM(AH130:AH146)</f>
        <v>1846</v>
      </c>
      <c r="AI147" s="2">
        <f>SUM(AI130:AI146)</f>
        <v>937</v>
      </c>
      <c r="AJ147" s="2">
        <f>SUM(AJ130:AJ146)</f>
        <v>110</v>
      </c>
      <c r="AK147" s="2">
        <f>SUM(AK130:AK146)</f>
        <v>6528</v>
      </c>
      <c r="AL147" s="2">
        <f>SUM(AL130:AL146)</f>
        <v>1060</v>
      </c>
      <c r="AM147">
        <f>SUM(AH147:AL147)</f>
        <v>10481</v>
      </c>
      <c r="AO147" s="4" t="s">
        <v>87</v>
      </c>
      <c r="AP147" s="2">
        <f>SUM(AP130:AP146)</f>
        <v>0</v>
      </c>
      <c r="AQ147" s="2">
        <f>SUM(AQ130:AQ146)</f>
        <v>0</v>
      </c>
      <c r="AR147" s="2">
        <f>SUM(AR130:AR146)</f>
        <v>0</v>
      </c>
      <c r="AS147" s="2">
        <f>SUM(AS130:AS146)</f>
        <v>0</v>
      </c>
      <c r="AT147" s="2">
        <f>SUM(AT130:AT146)</f>
        <v>0</v>
      </c>
      <c r="AU147">
        <f>SUM(AP147:AT147)</f>
        <v>0</v>
      </c>
    </row>
    <row r="188" ht="14.25" customHeight="1"/>
    <row r="189" spans="17:33" ht="12.75">
      <c r="Q189" s="4"/>
      <c r="AG189" s="4"/>
    </row>
    <row r="190" ht="12.75">
      <c r="AG190" s="4"/>
    </row>
  </sheetData>
  <mergeCells count="12">
    <mergeCell ref="AP1:AU1"/>
    <mergeCell ref="AP2:AU2"/>
    <mergeCell ref="Z1:AE1"/>
    <mergeCell ref="Z2:AE2"/>
    <mergeCell ref="AH1:AM1"/>
    <mergeCell ref="AH2:AM2"/>
    <mergeCell ref="B1:G1"/>
    <mergeCell ref="B2:G2"/>
    <mergeCell ref="R1:W1"/>
    <mergeCell ref="R2:W2"/>
    <mergeCell ref="J1:O1"/>
    <mergeCell ref="J2:O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982"/>
  <sheetViews>
    <sheetView workbookViewId="0" topLeftCell="A957">
      <selection activeCell="B965" sqref="B965:F979"/>
    </sheetView>
  </sheetViews>
  <sheetFormatPr defaultColWidth="9.140625" defaultRowHeight="12.75"/>
  <sheetData>
    <row r="1" spans="1:19" ht="12.75">
      <c r="A1" s="2" t="s">
        <v>119</v>
      </c>
      <c r="B1" s="2"/>
      <c r="C1" s="2"/>
      <c r="D1" s="2"/>
      <c r="E1" s="2"/>
      <c r="F1" s="2"/>
      <c r="G1" s="2"/>
      <c r="H1" s="2"/>
      <c r="J1" s="2"/>
      <c r="Q1" s="2"/>
      <c r="R1" s="2"/>
      <c r="S1" s="2"/>
    </row>
    <row r="2" spans="1:19" ht="12.75">
      <c r="A2" s="2" t="s">
        <v>120</v>
      </c>
      <c r="B2" s="2"/>
      <c r="C2" s="2"/>
      <c r="D2" s="2"/>
      <c r="E2" s="2"/>
      <c r="F2" s="2"/>
      <c r="G2" s="2"/>
      <c r="H2" s="2"/>
      <c r="J2" s="2"/>
      <c r="Q2" s="2"/>
      <c r="R2" s="2"/>
      <c r="S2" s="2"/>
    </row>
    <row r="3" spans="1:19" ht="12.75">
      <c r="A3" s="2" t="s">
        <v>121</v>
      </c>
      <c r="B3" s="2"/>
      <c r="C3" s="2"/>
      <c r="D3" s="2"/>
      <c r="E3" s="2"/>
      <c r="F3" s="2"/>
      <c r="G3" s="2"/>
      <c r="H3" s="2"/>
      <c r="I3" s="2"/>
      <c r="J3" s="2"/>
      <c r="M3" s="2"/>
      <c r="Q3" s="2"/>
      <c r="R3" s="2"/>
      <c r="S3" s="2"/>
    </row>
    <row r="4" spans="1:19" ht="12.75">
      <c r="A4" s="2" t="s">
        <v>122</v>
      </c>
      <c r="B4" s="2"/>
      <c r="C4" s="2"/>
      <c r="D4" s="2"/>
      <c r="E4" s="2"/>
      <c r="F4" s="2"/>
      <c r="G4" s="2"/>
      <c r="H4" s="2"/>
      <c r="I4" s="2"/>
      <c r="J4" s="2"/>
      <c r="M4" s="2"/>
      <c r="N4" s="2"/>
      <c r="P4" s="2"/>
      <c r="Q4" s="2"/>
      <c r="R4" s="2"/>
      <c r="S4" s="2"/>
    </row>
    <row r="5" spans="1:19" ht="12.75">
      <c r="A5" s="2" t="s">
        <v>123</v>
      </c>
      <c r="B5" s="2"/>
      <c r="C5" s="2"/>
      <c r="D5" s="2"/>
      <c r="E5" s="2"/>
      <c r="F5" s="2"/>
      <c r="G5" s="2"/>
      <c r="H5" s="2"/>
      <c r="I5" s="2"/>
      <c r="J5" s="2"/>
      <c r="M5" s="2"/>
      <c r="N5" s="2"/>
      <c r="O5" s="2"/>
      <c r="P5" s="2"/>
      <c r="Q5" s="2"/>
      <c r="R5" s="2"/>
      <c r="S5" s="2"/>
    </row>
    <row r="6" spans="1:19" ht="12.75">
      <c r="A6" s="2" t="s">
        <v>123</v>
      </c>
      <c r="B6" s="2"/>
      <c r="C6" s="2"/>
      <c r="D6" s="2"/>
      <c r="E6" s="2"/>
      <c r="F6" s="2"/>
      <c r="G6" s="2"/>
      <c r="H6" s="2"/>
      <c r="I6" s="2"/>
      <c r="J6" s="2"/>
      <c r="L6" s="2"/>
      <c r="M6" s="2"/>
      <c r="O6" s="2"/>
      <c r="P6" s="2"/>
      <c r="Q6" s="2"/>
      <c r="R6" s="2"/>
      <c r="S6" s="2"/>
    </row>
    <row r="7" spans="1:19" ht="12.75">
      <c r="A7" s="2" t="s">
        <v>124</v>
      </c>
      <c r="B7" s="2"/>
      <c r="C7" s="2"/>
      <c r="D7" s="2"/>
      <c r="E7" s="2"/>
      <c r="F7" s="2"/>
      <c r="G7" s="2"/>
      <c r="H7" s="2"/>
      <c r="I7" s="2"/>
      <c r="J7" s="2"/>
      <c r="L7" s="2"/>
      <c r="M7" s="2"/>
      <c r="N7" s="2"/>
      <c r="O7" s="2"/>
      <c r="P7" s="2"/>
      <c r="Q7" s="2"/>
      <c r="R7" s="2"/>
      <c r="S7" s="2"/>
    </row>
    <row r="8" spans="1:19" ht="12.75">
      <c r="A8" s="2" t="s">
        <v>123</v>
      </c>
      <c r="B8" s="2"/>
      <c r="C8" s="2"/>
      <c r="D8" s="2"/>
      <c r="E8" s="2"/>
      <c r="F8" s="2"/>
      <c r="G8" s="2"/>
      <c r="H8" s="2"/>
      <c r="I8" s="2"/>
      <c r="J8" s="2"/>
      <c r="L8" s="2"/>
      <c r="M8" s="2"/>
      <c r="N8" s="2"/>
      <c r="O8" s="2"/>
      <c r="P8" s="2"/>
      <c r="Q8" s="2"/>
      <c r="R8" s="2"/>
      <c r="S8" s="2"/>
    </row>
    <row r="9" spans="1:19" ht="12.75">
      <c r="A9" s="2" t="s">
        <v>123</v>
      </c>
      <c r="B9" s="2"/>
      <c r="C9" s="2"/>
      <c r="D9" s="2"/>
      <c r="E9" s="2"/>
      <c r="F9" s="2"/>
      <c r="G9" s="2"/>
      <c r="H9" s="2"/>
      <c r="I9" s="2"/>
      <c r="J9" s="2"/>
      <c r="L9" s="2"/>
      <c r="M9" s="2"/>
      <c r="N9" s="2"/>
      <c r="O9" s="2"/>
      <c r="P9" s="2"/>
      <c r="Q9" s="2"/>
      <c r="R9" s="2"/>
      <c r="S9" s="2"/>
    </row>
    <row r="10" spans="1:19" ht="12.75">
      <c r="A10" s="2" t="s">
        <v>125</v>
      </c>
      <c r="B10" s="2"/>
      <c r="C10" s="2"/>
      <c r="D10" s="2"/>
      <c r="E10" s="2"/>
      <c r="F10" s="2"/>
      <c r="G10" s="2"/>
      <c r="H10" s="2"/>
      <c r="I10" s="2"/>
      <c r="J10" s="2"/>
      <c r="L10" s="2"/>
      <c r="M10" s="2"/>
      <c r="N10" s="2"/>
      <c r="O10" s="2"/>
      <c r="P10" s="2"/>
      <c r="Q10" s="2"/>
      <c r="R10" s="2"/>
      <c r="S10" s="2"/>
    </row>
    <row r="11" spans="1:19" ht="12.75">
      <c r="A11" s="2" t="s">
        <v>125</v>
      </c>
      <c r="B11" s="2"/>
      <c r="C11" s="2"/>
      <c r="D11" s="2"/>
      <c r="E11" s="2"/>
      <c r="F11" s="2"/>
      <c r="G11" s="2"/>
      <c r="H11" s="2"/>
      <c r="I11" s="2"/>
      <c r="J11" s="2"/>
      <c r="L11" s="2"/>
      <c r="M11" s="2"/>
      <c r="N11" s="2"/>
      <c r="O11" s="2"/>
      <c r="P11" s="2"/>
      <c r="Q11" s="2"/>
      <c r="R11" s="2"/>
      <c r="S11" s="2"/>
    </row>
    <row r="12" spans="1:19" ht="12.75">
      <c r="A12" s="2" t="s">
        <v>126</v>
      </c>
      <c r="B12" s="2"/>
      <c r="C12" s="2"/>
      <c r="D12" s="2"/>
      <c r="E12" s="2"/>
      <c r="F12" s="2"/>
      <c r="G12" s="2"/>
      <c r="H12" s="2"/>
      <c r="I12" s="2"/>
      <c r="J12" s="2"/>
      <c r="L12" s="2"/>
      <c r="M12" s="2"/>
      <c r="N12" s="2"/>
      <c r="O12" s="2"/>
      <c r="P12" s="2"/>
      <c r="Q12" s="2"/>
      <c r="R12" s="2"/>
      <c r="S12" s="2"/>
    </row>
    <row r="13" spans="1:19" ht="12.75">
      <c r="A13" s="2" t="s">
        <v>127</v>
      </c>
      <c r="B13" s="2"/>
      <c r="C13" s="2"/>
      <c r="D13" s="2"/>
      <c r="E13" s="2"/>
      <c r="F13" s="2"/>
      <c r="G13" s="2"/>
      <c r="H13" s="2"/>
      <c r="I13" s="2"/>
      <c r="J13" s="2"/>
      <c r="L13" s="2"/>
      <c r="M13" s="2"/>
      <c r="N13" s="2"/>
      <c r="O13" s="2"/>
      <c r="P13" s="2"/>
      <c r="Q13" s="2"/>
      <c r="R13" s="2"/>
      <c r="S13" s="2"/>
    </row>
    <row r="14" spans="1:19" ht="12.75">
      <c r="A14" s="2"/>
      <c r="B14" s="2"/>
      <c r="C14" s="2"/>
      <c r="D14" s="2"/>
      <c r="E14" s="2"/>
      <c r="F14" s="2"/>
      <c r="G14" s="2"/>
      <c r="H14" s="2"/>
      <c r="I14" s="2"/>
      <c r="J14" s="2"/>
      <c r="L14" s="2"/>
      <c r="M14" s="2"/>
      <c r="N14" s="2"/>
      <c r="O14" s="2"/>
      <c r="P14" s="2"/>
      <c r="Q14" s="2"/>
      <c r="R14" s="2"/>
      <c r="S14" s="2"/>
    </row>
    <row r="15" spans="1:19" ht="12.75">
      <c r="A15" s="2" t="s">
        <v>128</v>
      </c>
      <c r="B15" s="2"/>
      <c r="C15" s="2"/>
      <c r="D15" s="2"/>
      <c r="E15" s="2"/>
      <c r="F15" s="2"/>
      <c r="G15" s="2"/>
      <c r="H15" s="2"/>
      <c r="I15" s="2"/>
      <c r="J15" s="2"/>
      <c r="L15" s="2"/>
      <c r="M15" s="2"/>
      <c r="N15" s="2"/>
      <c r="O15" s="2"/>
      <c r="P15" s="2"/>
      <c r="Q15" s="2"/>
      <c r="R15" s="2"/>
      <c r="S15" s="2"/>
    </row>
    <row r="16" spans="1:19" ht="12.75">
      <c r="A16" s="2" t="s">
        <v>129</v>
      </c>
      <c r="B16" s="2"/>
      <c r="C16" s="2"/>
      <c r="D16" s="2"/>
      <c r="E16" s="2"/>
      <c r="F16" s="2"/>
      <c r="G16" s="2"/>
      <c r="H16" s="2"/>
      <c r="I16" s="2"/>
      <c r="J16" s="2"/>
      <c r="L16" s="2"/>
      <c r="M16" s="2"/>
      <c r="N16" s="2"/>
      <c r="O16" s="2"/>
      <c r="P16" s="2"/>
      <c r="Q16" s="2"/>
      <c r="R16" s="2"/>
      <c r="S16" s="2"/>
    </row>
    <row r="17" spans="1:19" ht="12.75">
      <c r="A17" s="2" t="s">
        <v>130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6" ht="12.75">
      <c r="A18" t="s">
        <v>131</v>
      </c>
      <c r="C18" s="2"/>
      <c r="F18" s="2"/>
    </row>
    <row r="19" spans="1:6" ht="12.75">
      <c r="A19" t="s">
        <v>132</v>
      </c>
      <c r="B19" s="2"/>
      <c r="C19" s="2"/>
      <c r="D19" s="2"/>
      <c r="E19" s="2"/>
      <c r="F19" s="2"/>
    </row>
    <row r="20" spans="1:7" ht="12.75">
      <c r="A20">
        <v>1983</v>
      </c>
      <c r="B20" s="2">
        <v>268</v>
      </c>
      <c r="C20" s="2">
        <v>84</v>
      </c>
      <c r="D20" s="2">
        <v>352</v>
      </c>
      <c r="E20" s="2">
        <v>516</v>
      </c>
      <c r="F20" s="2">
        <v>135</v>
      </c>
      <c r="G20">
        <v>651</v>
      </c>
    </row>
    <row r="21" spans="1:7" ht="12.75">
      <c r="A21">
        <v>1985</v>
      </c>
      <c r="B21">
        <v>333</v>
      </c>
      <c r="C21">
        <v>61</v>
      </c>
      <c r="D21">
        <v>394</v>
      </c>
      <c r="E21">
        <v>395</v>
      </c>
      <c r="F21">
        <v>74</v>
      </c>
      <c r="G21">
        <v>469</v>
      </c>
    </row>
    <row r="22" spans="1:7" ht="12.75">
      <c r="A22">
        <v>1986</v>
      </c>
      <c r="B22">
        <v>355</v>
      </c>
      <c r="C22">
        <v>80</v>
      </c>
      <c r="D22">
        <v>435</v>
      </c>
      <c r="E22">
        <v>368</v>
      </c>
      <c r="F22">
        <v>131</v>
      </c>
      <c r="G22">
        <v>499</v>
      </c>
    </row>
    <row r="23" spans="1:7" ht="12.75">
      <c r="A23">
        <v>1987</v>
      </c>
      <c r="B23">
        <v>346</v>
      </c>
      <c r="C23">
        <v>77</v>
      </c>
      <c r="D23">
        <v>423</v>
      </c>
      <c r="E23">
        <v>473</v>
      </c>
      <c r="F23">
        <v>119</v>
      </c>
      <c r="G23">
        <v>592</v>
      </c>
    </row>
    <row r="24" spans="1:7" ht="12.75">
      <c r="A24">
        <v>1988</v>
      </c>
      <c r="B24">
        <v>449</v>
      </c>
      <c r="C24">
        <v>122</v>
      </c>
      <c r="D24">
        <v>571</v>
      </c>
      <c r="E24">
        <v>564</v>
      </c>
      <c r="F24">
        <v>167</v>
      </c>
      <c r="G24">
        <v>731</v>
      </c>
    </row>
    <row r="25" spans="1:7" ht="12.75">
      <c r="A25">
        <v>1989</v>
      </c>
      <c r="B25">
        <v>543</v>
      </c>
      <c r="C25">
        <v>112</v>
      </c>
      <c r="D25">
        <v>655</v>
      </c>
      <c r="E25">
        <v>607</v>
      </c>
      <c r="F25">
        <v>184</v>
      </c>
      <c r="G25">
        <v>791</v>
      </c>
    </row>
    <row r="26" spans="1:7" ht="12.75">
      <c r="A26">
        <v>1990</v>
      </c>
      <c r="B26">
        <v>651</v>
      </c>
      <c r="C26">
        <v>151</v>
      </c>
      <c r="D26">
        <v>802</v>
      </c>
      <c r="E26">
        <v>560</v>
      </c>
      <c r="F26">
        <v>161</v>
      </c>
      <c r="G26">
        <v>721</v>
      </c>
    </row>
    <row r="27" spans="1:7" ht="12.75">
      <c r="A27">
        <v>1991</v>
      </c>
      <c r="B27" s="2">
        <v>649</v>
      </c>
      <c r="C27" s="2">
        <v>165</v>
      </c>
      <c r="D27" s="2">
        <v>814</v>
      </c>
      <c r="E27">
        <v>633</v>
      </c>
      <c r="F27">
        <v>199</v>
      </c>
      <c r="G27" s="2">
        <v>832</v>
      </c>
    </row>
    <row r="28" spans="1:7" ht="12.75">
      <c r="A28">
        <v>1992</v>
      </c>
      <c r="B28" s="2">
        <v>796</v>
      </c>
      <c r="C28" s="2">
        <v>184</v>
      </c>
      <c r="D28" s="2">
        <v>980</v>
      </c>
      <c r="E28">
        <v>703</v>
      </c>
      <c r="F28">
        <v>241</v>
      </c>
      <c r="G28" s="2">
        <v>944</v>
      </c>
    </row>
    <row r="29" spans="1:7" ht="12.75">
      <c r="A29">
        <v>1993</v>
      </c>
      <c r="B29" s="2">
        <v>856</v>
      </c>
      <c r="C29" s="2">
        <v>211</v>
      </c>
      <c r="D29" s="2">
        <v>1067</v>
      </c>
      <c r="E29">
        <v>601</v>
      </c>
      <c r="F29">
        <v>217</v>
      </c>
      <c r="G29" s="2">
        <v>818</v>
      </c>
    </row>
    <row r="30" spans="1:7" ht="12.75">
      <c r="A30">
        <v>1994</v>
      </c>
      <c r="B30" s="2">
        <v>832</v>
      </c>
      <c r="C30" s="2">
        <v>247</v>
      </c>
      <c r="D30" s="2">
        <v>1079</v>
      </c>
      <c r="E30">
        <v>628</v>
      </c>
      <c r="F30">
        <v>222</v>
      </c>
      <c r="G30" s="2">
        <v>850</v>
      </c>
    </row>
    <row r="31" spans="1:7" ht="12.75">
      <c r="A31">
        <v>1995</v>
      </c>
      <c r="B31" s="2">
        <v>859</v>
      </c>
      <c r="C31" s="2">
        <v>244</v>
      </c>
      <c r="D31" s="2">
        <v>1103</v>
      </c>
      <c r="E31">
        <v>637</v>
      </c>
      <c r="F31">
        <v>184</v>
      </c>
      <c r="G31" s="2">
        <v>821</v>
      </c>
    </row>
    <row r="32" spans="1:7" ht="12.75">
      <c r="A32">
        <v>1996</v>
      </c>
      <c r="B32" s="2">
        <v>859</v>
      </c>
      <c r="C32" s="2">
        <v>242</v>
      </c>
      <c r="D32" s="2">
        <v>1101</v>
      </c>
      <c r="E32">
        <v>593</v>
      </c>
      <c r="F32">
        <v>212</v>
      </c>
      <c r="G32" s="2">
        <v>805</v>
      </c>
    </row>
    <row r="33" spans="1:7" ht="12.75">
      <c r="A33">
        <v>1997</v>
      </c>
      <c r="B33" s="2">
        <v>837</v>
      </c>
      <c r="C33" s="2">
        <v>232</v>
      </c>
      <c r="D33" s="2">
        <v>1069</v>
      </c>
      <c r="E33">
        <v>678</v>
      </c>
      <c r="F33">
        <v>225</v>
      </c>
      <c r="G33" s="2">
        <v>903</v>
      </c>
    </row>
    <row r="34" spans="1:7" ht="12.75">
      <c r="A34">
        <v>1998</v>
      </c>
      <c r="B34" s="2">
        <v>871</v>
      </c>
      <c r="C34" s="2">
        <v>277</v>
      </c>
      <c r="D34" s="2">
        <v>1148</v>
      </c>
      <c r="E34">
        <v>691</v>
      </c>
      <c r="F34">
        <v>229</v>
      </c>
      <c r="G34" s="2">
        <v>920</v>
      </c>
    </row>
    <row r="35" spans="1:7" ht="12.75">
      <c r="A35">
        <v>1999</v>
      </c>
      <c r="B35" s="2">
        <v>755</v>
      </c>
      <c r="C35" s="2">
        <v>252</v>
      </c>
      <c r="D35" s="2">
        <v>1007</v>
      </c>
      <c r="E35">
        <v>687</v>
      </c>
      <c r="F35">
        <v>193</v>
      </c>
      <c r="G35" s="2">
        <v>880</v>
      </c>
    </row>
    <row r="36" spans="1:7" ht="12.75">
      <c r="A36" t="s">
        <v>1</v>
      </c>
      <c r="B36" s="2" t="s">
        <v>111</v>
      </c>
      <c r="C36" s="2" t="s">
        <v>112</v>
      </c>
      <c r="D36" s="2" t="s">
        <v>112</v>
      </c>
      <c r="E36" t="s">
        <v>113</v>
      </c>
      <c r="F36" t="s">
        <v>112</v>
      </c>
      <c r="G36" s="2" t="s">
        <v>112</v>
      </c>
    </row>
    <row r="37" spans="2:7" ht="12.75">
      <c r="B37" s="2"/>
      <c r="C37" s="2"/>
      <c r="D37" s="2"/>
      <c r="G37" s="2"/>
    </row>
    <row r="38" spans="1:7" ht="12.75">
      <c r="A38" t="s">
        <v>1</v>
      </c>
      <c r="B38" s="2" t="s">
        <v>111</v>
      </c>
      <c r="C38" s="2" t="s">
        <v>112</v>
      </c>
      <c r="D38" s="2" t="s">
        <v>112</v>
      </c>
      <c r="E38" t="s">
        <v>113</v>
      </c>
      <c r="F38" t="s">
        <v>112</v>
      </c>
      <c r="G38" s="2" t="s">
        <v>112</v>
      </c>
    </row>
    <row r="39" spans="2:7" ht="12.75">
      <c r="B39" s="2"/>
      <c r="C39" s="2" t="s">
        <v>2</v>
      </c>
      <c r="D39" s="2" t="s">
        <v>3</v>
      </c>
      <c r="E39" t="s">
        <v>4</v>
      </c>
      <c r="F39" t="s">
        <v>5</v>
      </c>
      <c r="G39" s="2" t="s">
        <v>6</v>
      </c>
    </row>
    <row r="40" spans="2:7" ht="12.75">
      <c r="B40" s="2" t="s">
        <v>7</v>
      </c>
      <c r="C40" s="2" t="s">
        <v>8</v>
      </c>
      <c r="D40" s="2" t="s">
        <v>9</v>
      </c>
      <c r="E40" s="2" t="s">
        <v>1</v>
      </c>
      <c r="F40" s="2" t="s">
        <v>10</v>
      </c>
      <c r="G40" s="2" t="s">
        <v>112</v>
      </c>
    </row>
    <row r="41" spans="1:7" ht="12.75">
      <c r="A41" t="s">
        <v>99</v>
      </c>
      <c r="B41" s="2" t="s">
        <v>85</v>
      </c>
      <c r="C41" s="2" t="s">
        <v>86</v>
      </c>
      <c r="D41" s="2" t="s">
        <v>87</v>
      </c>
      <c r="E41" t="s">
        <v>85</v>
      </c>
      <c r="F41" t="s">
        <v>86</v>
      </c>
      <c r="G41" s="2" t="s">
        <v>87</v>
      </c>
    </row>
    <row r="42" spans="1:8" ht="12.75">
      <c r="A42" t="s">
        <v>1</v>
      </c>
      <c r="B42" s="2" t="s">
        <v>111</v>
      </c>
      <c r="C42" s="2" t="s">
        <v>112</v>
      </c>
      <c r="D42" s="2" t="s">
        <v>112</v>
      </c>
      <c r="E42" t="s">
        <v>113</v>
      </c>
      <c r="F42" t="s">
        <v>112</v>
      </c>
      <c r="G42" s="2" t="s">
        <v>112</v>
      </c>
      <c r="H42" s="2"/>
    </row>
    <row r="43" spans="1:8" ht="12.75">
      <c r="A43">
        <v>1983</v>
      </c>
      <c r="B43" s="2">
        <v>217</v>
      </c>
      <c r="C43" s="2">
        <v>71</v>
      </c>
      <c r="D43" s="2">
        <v>288</v>
      </c>
      <c r="E43">
        <v>50</v>
      </c>
      <c r="F43" s="2">
        <v>16</v>
      </c>
      <c r="G43" s="2">
        <v>66</v>
      </c>
      <c r="H43" s="2"/>
    </row>
    <row r="44" spans="1:7" ht="12.75">
      <c r="A44">
        <v>1985</v>
      </c>
      <c r="B44">
        <v>75</v>
      </c>
      <c r="C44">
        <v>22</v>
      </c>
      <c r="D44">
        <v>97</v>
      </c>
      <c r="E44">
        <v>64</v>
      </c>
      <c r="F44">
        <v>7</v>
      </c>
      <c r="G44">
        <v>71</v>
      </c>
    </row>
    <row r="45" spans="1:7" ht="12.75">
      <c r="A45">
        <v>1986</v>
      </c>
      <c r="B45">
        <v>52</v>
      </c>
      <c r="C45">
        <v>12</v>
      </c>
      <c r="D45">
        <v>64</v>
      </c>
      <c r="E45">
        <v>89</v>
      </c>
      <c r="F45">
        <v>21</v>
      </c>
      <c r="G45">
        <v>110</v>
      </c>
    </row>
    <row r="46" spans="1:7" ht="12.75">
      <c r="A46">
        <v>1987</v>
      </c>
      <c r="B46">
        <v>58</v>
      </c>
      <c r="C46">
        <v>11</v>
      </c>
      <c r="D46">
        <v>69</v>
      </c>
      <c r="E46">
        <v>178</v>
      </c>
      <c r="F46">
        <v>80</v>
      </c>
      <c r="G46">
        <v>258</v>
      </c>
    </row>
    <row r="47" spans="1:7" ht="12.75">
      <c r="A47">
        <v>1988</v>
      </c>
      <c r="B47">
        <v>88</v>
      </c>
      <c r="C47">
        <v>23</v>
      </c>
      <c r="D47">
        <v>111</v>
      </c>
      <c r="E47">
        <v>248</v>
      </c>
      <c r="F47">
        <v>121</v>
      </c>
      <c r="G47">
        <v>369</v>
      </c>
    </row>
    <row r="48" spans="1:7" ht="12.75">
      <c r="A48">
        <v>1989</v>
      </c>
      <c r="B48">
        <v>131</v>
      </c>
      <c r="C48">
        <v>33</v>
      </c>
      <c r="D48">
        <v>164</v>
      </c>
      <c r="E48">
        <v>417</v>
      </c>
      <c r="F48">
        <v>283</v>
      </c>
      <c r="G48">
        <v>700</v>
      </c>
    </row>
    <row r="49" spans="1:7" ht="12.75">
      <c r="A49">
        <v>1990</v>
      </c>
      <c r="B49">
        <v>135</v>
      </c>
      <c r="C49">
        <v>29</v>
      </c>
      <c r="D49">
        <v>164</v>
      </c>
      <c r="E49">
        <v>481</v>
      </c>
      <c r="F49">
        <v>324</v>
      </c>
      <c r="G49">
        <v>805</v>
      </c>
    </row>
    <row r="50" spans="1:7" ht="12.75">
      <c r="A50">
        <v>1991</v>
      </c>
      <c r="B50">
        <v>138</v>
      </c>
      <c r="C50">
        <v>51</v>
      </c>
      <c r="D50">
        <v>189</v>
      </c>
      <c r="E50">
        <v>444</v>
      </c>
      <c r="F50">
        <v>475</v>
      </c>
      <c r="G50">
        <v>919</v>
      </c>
    </row>
    <row r="51" spans="1:7" ht="12.75">
      <c r="A51">
        <v>1992</v>
      </c>
      <c r="B51">
        <v>178</v>
      </c>
      <c r="C51">
        <v>59</v>
      </c>
      <c r="D51">
        <v>237</v>
      </c>
      <c r="E51">
        <v>584</v>
      </c>
      <c r="F51">
        <v>534</v>
      </c>
      <c r="G51" s="2">
        <v>1118</v>
      </c>
    </row>
    <row r="52" spans="1:7" ht="12.75">
      <c r="A52">
        <v>1993</v>
      </c>
      <c r="B52">
        <v>215</v>
      </c>
      <c r="C52">
        <v>74</v>
      </c>
      <c r="D52">
        <v>289</v>
      </c>
      <c r="E52">
        <v>508</v>
      </c>
      <c r="F52">
        <v>486</v>
      </c>
      <c r="G52">
        <v>994</v>
      </c>
    </row>
    <row r="53" spans="1:7" ht="12.75">
      <c r="A53">
        <v>1994</v>
      </c>
      <c r="B53">
        <v>212</v>
      </c>
      <c r="C53">
        <v>76</v>
      </c>
      <c r="D53">
        <v>288</v>
      </c>
      <c r="E53">
        <v>515</v>
      </c>
      <c r="F53">
        <v>577</v>
      </c>
      <c r="G53" s="2">
        <v>1092</v>
      </c>
    </row>
    <row r="54" spans="1:7" ht="12.75">
      <c r="A54">
        <v>1995</v>
      </c>
      <c r="B54">
        <v>231</v>
      </c>
      <c r="C54">
        <v>56</v>
      </c>
      <c r="D54">
        <v>287</v>
      </c>
      <c r="E54">
        <v>652</v>
      </c>
      <c r="F54">
        <v>740</v>
      </c>
      <c r="G54" s="2">
        <v>1392</v>
      </c>
    </row>
    <row r="55" spans="1:7" ht="12.75">
      <c r="A55">
        <v>1996</v>
      </c>
      <c r="B55">
        <v>297</v>
      </c>
      <c r="C55" s="2">
        <v>71</v>
      </c>
      <c r="D55">
        <v>368</v>
      </c>
      <c r="E55">
        <v>699</v>
      </c>
      <c r="F55">
        <v>652</v>
      </c>
      <c r="G55" s="2">
        <v>1351</v>
      </c>
    </row>
    <row r="56" spans="1:7" ht="12.75">
      <c r="A56">
        <v>1997</v>
      </c>
      <c r="B56">
        <v>300</v>
      </c>
      <c r="C56" s="2">
        <v>62</v>
      </c>
      <c r="D56" s="2">
        <v>362</v>
      </c>
      <c r="E56">
        <v>842</v>
      </c>
      <c r="F56">
        <v>558</v>
      </c>
      <c r="G56" s="2">
        <v>1400</v>
      </c>
    </row>
    <row r="57" spans="1:7" ht="12.75">
      <c r="A57">
        <v>1998</v>
      </c>
      <c r="B57">
        <v>294</v>
      </c>
      <c r="C57">
        <v>69</v>
      </c>
      <c r="D57" s="2">
        <v>363</v>
      </c>
      <c r="E57">
        <v>906</v>
      </c>
      <c r="F57">
        <v>694</v>
      </c>
      <c r="G57" s="2">
        <v>1600</v>
      </c>
    </row>
    <row r="58" spans="1:7" ht="12.75">
      <c r="A58">
        <v>1999</v>
      </c>
      <c r="B58">
        <v>361</v>
      </c>
      <c r="C58" s="2">
        <v>79</v>
      </c>
      <c r="D58" s="2">
        <v>440</v>
      </c>
      <c r="E58" s="2">
        <v>956</v>
      </c>
      <c r="F58">
        <v>592</v>
      </c>
      <c r="G58" s="2">
        <v>1548</v>
      </c>
    </row>
    <row r="59" spans="1:7" ht="12.75">
      <c r="A59" t="s">
        <v>1</v>
      </c>
      <c r="B59" t="s">
        <v>111</v>
      </c>
      <c r="C59" s="2" t="s">
        <v>112</v>
      </c>
      <c r="D59" s="2" t="s">
        <v>112</v>
      </c>
      <c r="E59" s="2" t="s">
        <v>113</v>
      </c>
      <c r="F59" t="s">
        <v>112</v>
      </c>
      <c r="G59" s="2" t="s">
        <v>112</v>
      </c>
    </row>
    <row r="60" spans="2:7" ht="12.75">
      <c r="B60" s="2"/>
      <c r="C60" s="2"/>
      <c r="D60" s="2"/>
      <c r="E60" s="2"/>
      <c r="G60" s="2"/>
    </row>
    <row r="61" spans="1:7" ht="12.75">
      <c r="A61" t="s">
        <v>1</v>
      </c>
      <c r="B61" s="2" t="s">
        <v>111</v>
      </c>
      <c r="C61" s="2" t="s">
        <v>112</v>
      </c>
      <c r="D61" s="2" t="s">
        <v>112</v>
      </c>
      <c r="E61" s="2" t="s">
        <v>113</v>
      </c>
      <c r="F61" s="2" t="s">
        <v>112</v>
      </c>
      <c r="G61" s="2" t="s">
        <v>112</v>
      </c>
    </row>
    <row r="62" spans="2:7" ht="12.75">
      <c r="B62" s="2"/>
      <c r="C62" s="2" t="s">
        <v>2</v>
      </c>
      <c r="D62" s="2" t="s">
        <v>3</v>
      </c>
      <c r="E62" s="2" t="s">
        <v>4</v>
      </c>
      <c r="F62" t="s">
        <v>5</v>
      </c>
      <c r="G62" s="2" t="s">
        <v>6</v>
      </c>
    </row>
    <row r="63" spans="2:8" ht="12.75">
      <c r="B63" s="2" t="s">
        <v>1</v>
      </c>
      <c r="C63" s="2" t="e">
        <f>-Other,NK</f>
        <v>#NAME?</v>
      </c>
      <c r="D63" s="2" t="s">
        <v>111</v>
      </c>
      <c r="E63" s="2" t="s">
        <v>1</v>
      </c>
      <c r="F63" t="s">
        <v>11</v>
      </c>
      <c r="G63" s="2" t="s">
        <v>112</v>
      </c>
      <c r="H63" s="2"/>
    </row>
    <row r="64" spans="1:8" ht="12.75">
      <c r="A64" t="s">
        <v>99</v>
      </c>
      <c r="B64" s="2" t="s">
        <v>85</v>
      </c>
      <c r="C64" s="2" t="s">
        <v>86</v>
      </c>
      <c r="D64" s="2" t="s">
        <v>87</v>
      </c>
      <c r="E64" s="2" t="s">
        <v>85</v>
      </c>
      <c r="F64" t="s">
        <v>86</v>
      </c>
      <c r="G64" s="2" t="s">
        <v>87</v>
      </c>
      <c r="H64" s="2"/>
    </row>
    <row r="65" spans="1:8" ht="12.75">
      <c r="A65" t="s">
        <v>1</v>
      </c>
      <c r="B65" s="2" t="s">
        <v>111</v>
      </c>
      <c r="C65" s="2" t="s">
        <v>112</v>
      </c>
      <c r="D65" s="2" t="s">
        <v>112</v>
      </c>
      <c r="E65" s="2" t="s">
        <v>113</v>
      </c>
      <c r="F65" t="s">
        <v>112</v>
      </c>
      <c r="G65" s="2" t="s">
        <v>112</v>
      </c>
      <c r="H65" s="2"/>
    </row>
    <row r="66" spans="1:8" ht="12.75">
      <c r="A66">
        <v>1983</v>
      </c>
      <c r="B66" s="2">
        <v>318</v>
      </c>
      <c r="C66" s="2">
        <v>48</v>
      </c>
      <c r="D66" s="2">
        <v>366</v>
      </c>
      <c r="E66" s="2">
        <v>1369</v>
      </c>
      <c r="F66" s="2">
        <v>354</v>
      </c>
      <c r="G66" s="2">
        <v>1723</v>
      </c>
      <c r="H66" s="2"/>
    </row>
    <row r="67" spans="1:8" ht="12.75">
      <c r="A67">
        <v>1985</v>
      </c>
      <c r="B67" s="2">
        <v>183</v>
      </c>
      <c r="C67" s="2">
        <v>21</v>
      </c>
      <c r="D67" s="2">
        <v>204</v>
      </c>
      <c r="E67" s="2">
        <v>1050</v>
      </c>
      <c r="F67" s="2">
        <v>185</v>
      </c>
      <c r="G67" s="2">
        <v>1235</v>
      </c>
      <c r="H67" s="2"/>
    </row>
    <row r="68" spans="1:8" ht="12.75">
      <c r="A68">
        <v>1986</v>
      </c>
      <c r="B68" s="2">
        <v>183</v>
      </c>
      <c r="C68" s="2">
        <v>21</v>
      </c>
      <c r="D68" s="2">
        <v>204</v>
      </c>
      <c r="E68" s="2">
        <v>1047</v>
      </c>
      <c r="F68" s="2">
        <v>265</v>
      </c>
      <c r="G68" s="2">
        <v>1312</v>
      </c>
      <c r="H68" s="2"/>
    </row>
    <row r="69" spans="1:8" ht="12.75">
      <c r="A69">
        <v>1987</v>
      </c>
      <c r="B69" s="2">
        <v>218</v>
      </c>
      <c r="C69" s="2">
        <v>45</v>
      </c>
      <c r="D69" s="2">
        <v>263</v>
      </c>
      <c r="E69" s="2">
        <v>1273</v>
      </c>
      <c r="F69" s="2">
        <v>332</v>
      </c>
      <c r="G69" s="2">
        <v>1605</v>
      </c>
      <c r="H69" s="2"/>
    </row>
    <row r="70" spans="1:7" ht="12.75">
      <c r="A70">
        <v>1988</v>
      </c>
      <c r="B70" s="2">
        <v>305</v>
      </c>
      <c r="C70" s="2">
        <v>33</v>
      </c>
      <c r="D70" s="2">
        <v>338</v>
      </c>
      <c r="E70" s="2">
        <v>1654</v>
      </c>
      <c r="F70">
        <v>466</v>
      </c>
      <c r="G70" s="2">
        <v>2120</v>
      </c>
    </row>
    <row r="71" spans="1:7" ht="12.75">
      <c r="A71">
        <v>1989</v>
      </c>
      <c r="B71">
        <v>265</v>
      </c>
      <c r="C71">
        <v>51</v>
      </c>
      <c r="D71">
        <v>316</v>
      </c>
      <c r="E71" s="2">
        <v>1963</v>
      </c>
      <c r="F71">
        <v>663</v>
      </c>
      <c r="G71" s="2">
        <v>2626</v>
      </c>
    </row>
    <row r="72" spans="1:7" ht="12.75">
      <c r="A72">
        <v>1990</v>
      </c>
      <c r="B72">
        <v>292</v>
      </c>
      <c r="C72">
        <v>44</v>
      </c>
      <c r="D72">
        <v>336</v>
      </c>
      <c r="E72" s="2">
        <v>2119</v>
      </c>
      <c r="F72">
        <v>709</v>
      </c>
      <c r="G72" s="2">
        <v>2828</v>
      </c>
    </row>
    <row r="73" spans="1:7" ht="12.75">
      <c r="A73">
        <v>1991</v>
      </c>
      <c r="B73" s="2">
        <v>252</v>
      </c>
      <c r="C73" s="2">
        <v>48</v>
      </c>
      <c r="D73">
        <v>300</v>
      </c>
      <c r="E73" s="2">
        <v>2116</v>
      </c>
      <c r="F73">
        <v>938</v>
      </c>
      <c r="G73" s="2">
        <v>3054</v>
      </c>
    </row>
    <row r="74" spans="1:7" ht="12.75">
      <c r="A74">
        <v>1992</v>
      </c>
      <c r="B74">
        <v>249</v>
      </c>
      <c r="C74" s="2">
        <v>51</v>
      </c>
      <c r="D74">
        <v>300</v>
      </c>
      <c r="E74" s="2">
        <v>2510</v>
      </c>
      <c r="F74" s="2">
        <v>1069</v>
      </c>
      <c r="G74" s="2">
        <v>3579</v>
      </c>
    </row>
    <row r="75" spans="1:7" ht="12.75">
      <c r="A75">
        <v>1993</v>
      </c>
      <c r="B75" s="2">
        <v>284</v>
      </c>
      <c r="C75" s="2">
        <v>52</v>
      </c>
      <c r="D75" s="2">
        <v>336</v>
      </c>
      <c r="E75" s="2">
        <v>2464</v>
      </c>
      <c r="F75" s="2">
        <v>1040</v>
      </c>
      <c r="G75" s="2">
        <v>3504</v>
      </c>
    </row>
    <row r="76" spans="1:7" ht="12.75">
      <c r="A76">
        <v>1994</v>
      </c>
      <c r="B76" s="2">
        <v>299</v>
      </c>
      <c r="C76" s="2">
        <v>68</v>
      </c>
      <c r="D76" s="2">
        <v>367</v>
      </c>
      <c r="E76" s="2">
        <v>2486</v>
      </c>
      <c r="F76" s="2">
        <v>1190</v>
      </c>
      <c r="G76" s="2">
        <v>3676</v>
      </c>
    </row>
    <row r="77" spans="1:7" ht="12.75">
      <c r="A77">
        <v>1995</v>
      </c>
      <c r="B77" s="2">
        <v>382</v>
      </c>
      <c r="C77" s="2">
        <v>78</v>
      </c>
      <c r="D77" s="2">
        <v>460</v>
      </c>
      <c r="E77" s="2">
        <v>2761</v>
      </c>
      <c r="F77" s="2">
        <v>1302</v>
      </c>
      <c r="G77" s="2">
        <v>4063</v>
      </c>
    </row>
    <row r="78" spans="1:7" ht="12.75">
      <c r="A78">
        <v>1996</v>
      </c>
      <c r="B78" s="2">
        <v>532</v>
      </c>
      <c r="C78" s="2">
        <v>116</v>
      </c>
      <c r="D78" s="2">
        <v>648</v>
      </c>
      <c r="E78" s="2">
        <v>2980</v>
      </c>
      <c r="F78" s="2">
        <v>1293</v>
      </c>
      <c r="G78" s="2">
        <v>4273</v>
      </c>
    </row>
    <row r="79" spans="1:7" ht="12.75">
      <c r="A79">
        <v>1997</v>
      </c>
      <c r="B79" s="2">
        <v>691</v>
      </c>
      <c r="C79" s="2">
        <v>156</v>
      </c>
      <c r="D79" s="2">
        <v>847</v>
      </c>
      <c r="E79" s="2">
        <v>3348</v>
      </c>
      <c r="F79" s="2">
        <v>1233</v>
      </c>
      <c r="G79" s="2">
        <v>4581</v>
      </c>
    </row>
    <row r="80" spans="1:7" ht="12.75">
      <c r="A80">
        <v>1998</v>
      </c>
      <c r="B80" s="2">
        <v>828</v>
      </c>
      <c r="C80" s="2">
        <v>169</v>
      </c>
      <c r="D80" s="2">
        <v>997</v>
      </c>
      <c r="E80" s="2">
        <v>3590</v>
      </c>
      <c r="F80" s="2">
        <v>1438</v>
      </c>
      <c r="G80" s="2">
        <v>5028</v>
      </c>
    </row>
    <row r="81" spans="1:7" ht="12.75">
      <c r="A81">
        <v>1999</v>
      </c>
      <c r="B81" s="2">
        <v>808</v>
      </c>
      <c r="C81" s="2">
        <v>158</v>
      </c>
      <c r="D81" s="2">
        <v>966</v>
      </c>
      <c r="E81" s="2">
        <v>3567</v>
      </c>
      <c r="F81" s="2">
        <v>1274</v>
      </c>
      <c r="G81" s="2">
        <v>4841</v>
      </c>
    </row>
    <row r="82" spans="1:6" ht="12.75">
      <c r="A82" t="s">
        <v>128</v>
      </c>
      <c r="B82" s="2"/>
      <c r="C82" s="2"/>
      <c r="D82" s="2"/>
      <c r="E82" s="2"/>
      <c r="F82" s="2"/>
    </row>
    <row r="83" spans="1:6" ht="12.75">
      <c r="A83" t="s">
        <v>125</v>
      </c>
      <c r="B83" s="2"/>
      <c r="C83" s="2"/>
      <c r="D83" s="2"/>
      <c r="E83" s="2"/>
      <c r="F83" s="2"/>
    </row>
    <row r="84" spans="1:6" ht="12.75">
      <c r="A84" t="s">
        <v>125</v>
      </c>
      <c r="B84" s="2"/>
      <c r="C84" s="2"/>
      <c r="D84" s="2"/>
      <c r="E84" s="2"/>
      <c r="F84" s="2"/>
    </row>
    <row r="85" spans="1:6" ht="12.75">
      <c r="A85" t="s">
        <v>133</v>
      </c>
      <c r="B85" s="2"/>
      <c r="C85" s="2"/>
      <c r="D85" s="2"/>
      <c r="E85" s="2"/>
      <c r="F85" s="2"/>
    </row>
    <row r="86" spans="2:6" ht="12.75">
      <c r="B86" s="2"/>
      <c r="C86" s="2"/>
      <c r="D86" s="2"/>
      <c r="E86" s="2"/>
      <c r="F86" s="2"/>
    </row>
    <row r="87" spans="1:6" ht="12.75">
      <c r="A87" t="s">
        <v>119</v>
      </c>
      <c r="B87" s="2"/>
      <c r="C87" s="2"/>
      <c r="D87" s="2"/>
      <c r="E87" s="2"/>
      <c r="F87" s="2"/>
    </row>
    <row r="88" spans="1:6" ht="12.75">
      <c r="A88" t="s">
        <v>134</v>
      </c>
      <c r="B88" s="2"/>
      <c r="C88" s="2"/>
      <c r="D88" s="2"/>
      <c r="E88" s="2"/>
      <c r="F88" s="2"/>
    </row>
    <row r="89" spans="1:6" ht="12.75">
      <c r="A89" t="s">
        <v>135</v>
      </c>
      <c r="B89" s="2"/>
      <c r="C89" s="2"/>
      <c r="D89" s="2"/>
      <c r="E89" s="2"/>
      <c r="F89" s="2"/>
    </row>
    <row r="90" spans="1:6" ht="12.75">
      <c r="A90" t="s">
        <v>136</v>
      </c>
      <c r="B90" s="2"/>
      <c r="C90" s="2"/>
      <c r="D90" s="2"/>
      <c r="E90" s="2"/>
      <c r="F90" s="2"/>
    </row>
    <row r="91" spans="1:7" ht="12.75">
      <c r="A91">
        <v>1983</v>
      </c>
      <c r="B91" s="2">
        <v>420</v>
      </c>
      <c r="C91" s="2">
        <v>724</v>
      </c>
      <c r="D91" s="2">
        <v>324</v>
      </c>
      <c r="E91" s="2">
        <v>103</v>
      </c>
      <c r="F91" s="2">
        <v>407</v>
      </c>
      <c r="G91" s="2">
        <v>1978</v>
      </c>
    </row>
    <row r="92" spans="1:7" ht="12.75">
      <c r="A92">
        <v>1985</v>
      </c>
      <c r="B92">
        <v>469</v>
      </c>
      <c r="C92" s="2">
        <v>526</v>
      </c>
      <c r="D92" s="2">
        <v>106</v>
      </c>
      <c r="E92">
        <v>102</v>
      </c>
      <c r="F92">
        <v>226</v>
      </c>
      <c r="G92" s="2">
        <v>1429</v>
      </c>
    </row>
    <row r="93" spans="1:7" ht="12.75">
      <c r="A93">
        <v>1986</v>
      </c>
      <c r="B93">
        <v>493</v>
      </c>
      <c r="C93" s="2">
        <v>545</v>
      </c>
      <c r="D93" s="2">
        <v>67</v>
      </c>
      <c r="E93">
        <v>180</v>
      </c>
      <c r="F93">
        <v>222</v>
      </c>
      <c r="G93" s="2">
        <v>1507</v>
      </c>
    </row>
    <row r="94" spans="1:7" ht="12.75">
      <c r="A94">
        <v>1987</v>
      </c>
      <c r="B94">
        <v>528</v>
      </c>
      <c r="C94" s="2">
        <v>656</v>
      </c>
      <c r="D94" s="2">
        <v>71</v>
      </c>
      <c r="E94">
        <v>396</v>
      </c>
      <c r="F94">
        <v>294</v>
      </c>
      <c r="G94" s="2">
        <v>1945</v>
      </c>
    </row>
    <row r="95" spans="1:7" ht="12.75">
      <c r="A95">
        <v>1988</v>
      </c>
      <c r="B95">
        <v>683</v>
      </c>
      <c r="C95" s="2">
        <v>808</v>
      </c>
      <c r="D95" s="2">
        <v>116</v>
      </c>
      <c r="E95">
        <v>663</v>
      </c>
      <c r="F95">
        <v>377</v>
      </c>
      <c r="G95" s="2">
        <v>2647</v>
      </c>
    </row>
    <row r="96" spans="1:7" ht="12.75">
      <c r="A96">
        <v>1989</v>
      </c>
      <c r="B96">
        <v>771</v>
      </c>
      <c r="C96" s="2">
        <v>867</v>
      </c>
      <c r="D96">
        <v>176</v>
      </c>
      <c r="E96" s="2">
        <v>1264</v>
      </c>
      <c r="F96">
        <v>359</v>
      </c>
      <c r="G96" s="2">
        <v>3437</v>
      </c>
    </row>
    <row r="97" spans="1:7" ht="12.75">
      <c r="A97">
        <v>1990</v>
      </c>
      <c r="B97">
        <v>942</v>
      </c>
      <c r="C97" s="2">
        <v>802</v>
      </c>
      <c r="D97">
        <v>177</v>
      </c>
      <c r="E97" s="2">
        <v>1444</v>
      </c>
      <c r="F97">
        <v>379</v>
      </c>
      <c r="G97" s="2">
        <v>3744</v>
      </c>
    </row>
    <row r="98" spans="1:7" ht="12.75">
      <c r="A98">
        <v>1991</v>
      </c>
      <c r="B98" s="2">
        <v>1006</v>
      </c>
      <c r="C98">
        <v>963</v>
      </c>
      <c r="D98">
        <v>201</v>
      </c>
      <c r="E98" s="2">
        <v>1537</v>
      </c>
      <c r="F98">
        <v>335</v>
      </c>
      <c r="G98" s="2">
        <v>4042</v>
      </c>
    </row>
    <row r="99" spans="1:7" ht="12.75">
      <c r="A99">
        <v>1992</v>
      </c>
      <c r="B99" s="2">
        <v>1220</v>
      </c>
      <c r="C99" s="2">
        <v>1082</v>
      </c>
      <c r="D99">
        <v>257</v>
      </c>
      <c r="E99" s="2">
        <v>1883</v>
      </c>
      <c r="F99">
        <v>336</v>
      </c>
      <c r="G99" s="2">
        <v>4778</v>
      </c>
    </row>
    <row r="100" spans="1:7" ht="12.75">
      <c r="A100">
        <v>1993</v>
      </c>
      <c r="B100" s="2">
        <v>1325</v>
      </c>
      <c r="C100" s="2">
        <v>937</v>
      </c>
      <c r="D100">
        <v>312</v>
      </c>
      <c r="E100" s="2">
        <v>1719</v>
      </c>
      <c r="F100">
        <v>389</v>
      </c>
      <c r="G100" s="2">
        <v>4682</v>
      </c>
    </row>
    <row r="101" spans="1:7" ht="12.75">
      <c r="A101">
        <v>1994</v>
      </c>
      <c r="B101" s="2">
        <v>1334</v>
      </c>
      <c r="C101" s="2">
        <v>981</v>
      </c>
      <c r="D101" s="2">
        <v>312</v>
      </c>
      <c r="E101" s="2">
        <v>1829</v>
      </c>
      <c r="F101">
        <v>424</v>
      </c>
      <c r="G101" s="2">
        <v>4880</v>
      </c>
    </row>
    <row r="102" spans="1:7" ht="12.75">
      <c r="A102">
        <v>1995</v>
      </c>
      <c r="B102" s="2">
        <v>1395</v>
      </c>
      <c r="C102" s="2">
        <v>940</v>
      </c>
      <c r="D102" s="2">
        <v>308</v>
      </c>
      <c r="E102" s="2">
        <v>2114</v>
      </c>
      <c r="F102">
        <v>520</v>
      </c>
      <c r="G102" s="2">
        <v>5277</v>
      </c>
    </row>
    <row r="103" spans="1:7" ht="12.75">
      <c r="A103">
        <v>1996</v>
      </c>
      <c r="B103" s="2">
        <v>1399</v>
      </c>
      <c r="C103" s="2">
        <v>942</v>
      </c>
      <c r="D103" s="2">
        <v>395</v>
      </c>
      <c r="E103" s="2">
        <v>2053</v>
      </c>
      <c r="F103">
        <v>737</v>
      </c>
      <c r="G103" s="2">
        <v>5526</v>
      </c>
    </row>
    <row r="104" spans="1:7" ht="12.75">
      <c r="A104">
        <v>1997</v>
      </c>
      <c r="B104" s="2">
        <v>1378</v>
      </c>
      <c r="C104" s="2">
        <v>1046</v>
      </c>
      <c r="D104" s="2">
        <v>397</v>
      </c>
      <c r="E104" s="2">
        <v>2009</v>
      </c>
      <c r="F104">
        <v>969</v>
      </c>
      <c r="G104" s="2">
        <v>5799</v>
      </c>
    </row>
    <row r="105" spans="1:7" ht="12.75">
      <c r="A105">
        <v>1998</v>
      </c>
      <c r="B105" s="2">
        <v>1445</v>
      </c>
      <c r="C105" s="2">
        <v>1080</v>
      </c>
      <c r="D105" s="2">
        <v>403</v>
      </c>
      <c r="E105" s="2">
        <v>2123</v>
      </c>
      <c r="F105" s="2">
        <v>1142</v>
      </c>
      <c r="G105" s="2">
        <v>6193</v>
      </c>
    </row>
    <row r="106" spans="1:7" ht="12.75">
      <c r="A106">
        <v>1999</v>
      </c>
      <c r="B106" s="2">
        <v>1307</v>
      </c>
      <c r="C106" s="2">
        <v>1059</v>
      </c>
      <c r="D106" s="2">
        <v>486</v>
      </c>
      <c r="E106" s="2">
        <v>2048</v>
      </c>
      <c r="F106" s="2">
        <v>1110</v>
      </c>
      <c r="G106" s="2">
        <v>6010</v>
      </c>
    </row>
    <row r="107" spans="1:7" ht="12.75">
      <c r="A107" t="s">
        <v>12</v>
      </c>
      <c r="B107" t="s">
        <v>112</v>
      </c>
      <c r="C107" s="2" t="s">
        <v>114</v>
      </c>
      <c r="D107" s="2" t="s">
        <v>114</v>
      </c>
      <c r="E107" s="2" t="s">
        <v>114</v>
      </c>
      <c r="F107" t="s">
        <v>114</v>
      </c>
      <c r="G107" t="s">
        <v>114</v>
      </c>
    </row>
    <row r="108" spans="1:6" ht="12.75">
      <c r="A108" t="s">
        <v>13</v>
      </c>
      <c r="B108" t="s">
        <v>14</v>
      </c>
      <c r="C108" s="2" t="s">
        <v>15</v>
      </c>
      <c r="D108" s="2" t="s">
        <v>15</v>
      </c>
      <c r="E108" s="2" t="s">
        <v>15</v>
      </c>
      <c r="F108" t="s">
        <v>16</v>
      </c>
    </row>
    <row r="109" spans="1:6" ht="12.75">
      <c r="A109" t="s">
        <v>13</v>
      </c>
      <c r="B109" t="s">
        <v>14</v>
      </c>
      <c r="C109" s="2" t="s">
        <v>15</v>
      </c>
      <c r="D109" s="2" t="s">
        <v>15</v>
      </c>
      <c r="E109" s="2" t="s">
        <v>15</v>
      </c>
      <c r="F109" t="s">
        <v>16</v>
      </c>
    </row>
    <row r="110" spans="1:7" ht="12.75">
      <c r="A110" t="s">
        <v>17</v>
      </c>
      <c r="B110" s="2" t="s">
        <v>18</v>
      </c>
      <c r="C110" s="2" t="s">
        <v>19</v>
      </c>
      <c r="D110" s="2" t="s">
        <v>20</v>
      </c>
      <c r="E110" s="2" t="s">
        <v>21</v>
      </c>
      <c r="F110" s="2" t="s">
        <v>22</v>
      </c>
      <c r="G110" t="s">
        <v>23</v>
      </c>
    </row>
    <row r="111" spans="2:6" ht="12.75">
      <c r="B111" s="2"/>
      <c r="C111" s="2"/>
      <c r="D111" s="2"/>
      <c r="E111" s="2"/>
      <c r="F111" s="2"/>
    </row>
    <row r="112" spans="1:7" ht="12.75">
      <c r="A112" t="s">
        <v>12</v>
      </c>
      <c r="B112" s="2" t="s">
        <v>112</v>
      </c>
      <c r="C112" s="2" t="s">
        <v>114</v>
      </c>
      <c r="D112" s="2" t="s">
        <v>114</v>
      </c>
      <c r="E112" s="2" t="s">
        <v>114</v>
      </c>
      <c r="F112" s="2" t="s">
        <v>114</v>
      </c>
      <c r="G112" t="s">
        <v>114</v>
      </c>
    </row>
    <row r="113" spans="3:6" ht="12.75">
      <c r="C113" s="2" t="s">
        <v>24</v>
      </c>
      <c r="D113" s="2" t="s">
        <v>25</v>
      </c>
      <c r="E113" s="2" t="s">
        <v>26</v>
      </c>
      <c r="F113" t="s">
        <v>27</v>
      </c>
    </row>
    <row r="114" spans="1:7" ht="12.75">
      <c r="A114" t="s">
        <v>99</v>
      </c>
      <c r="B114" t="s">
        <v>74</v>
      </c>
      <c r="C114" s="2" t="s">
        <v>115</v>
      </c>
      <c r="D114" s="2" t="s">
        <v>116</v>
      </c>
      <c r="E114" s="2" t="s">
        <v>75</v>
      </c>
      <c r="F114" t="s">
        <v>117</v>
      </c>
      <c r="G114" t="s">
        <v>87</v>
      </c>
    </row>
    <row r="115" spans="1:7" ht="12.75">
      <c r="A115" t="s">
        <v>12</v>
      </c>
      <c r="B115" t="s">
        <v>112</v>
      </c>
      <c r="C115" s="2" t="s">
        <v>114</v>
      </c>
      <c r="D115" s="2" t="s">
        <v>114</v>
      </c>
      <c r="E115" s="2" t="s">
        <v>114</v>
      </c>
      <c r="F115" t="s">
        <v>114</v>
      </c>
      <c r="G115" t="s">
        <v>114</v>
      </c>
    </row>
    <row r="116" spans="1:7" ht="12.75">
      <c r="A116">
        <v>1983</v>
      </c>
      <c r="B116">
        <v>268</v>
      </c>
      <c r="C116" s="2">
        <v>516</v>
      </c>
      <c r="D116" s="2">
        <v>217</v>
      </c>
      <c r="E116" s="2">
        <v>50</v>
      </c>
      <c r="F116">
        <v>318</v>
      </c>
      <c r="G116" s="2">
        <v>1369</v>
      </c>
    </row>
    <row r="117" spans="1:7" ht="12.75">
      <c r="A117">
        <v>1985</v>
      </c>
      <c r="B117" s="2">
        <v>333</v>
      </c>
      <c r="C117" s="2">
        <v>395</v>
      </c>
      <c r="D117" s="2">
        <v>75</v>
      </c>
      <c r="E117" s="2">
        <v>64</v>
      </c>
      <c r="F117" s="2">
        <v>183</v>
      </c>
      <c r="G117" s="2">
        <v>1050</v>
      </c>
    </row>
    <row r="118" spans="1:7" ht="12.75">
      <c r="A118">
        <v>1986</v>
      </c>
      <c r="B118" s="2">
        <v>355</v>
      </c>
      <c r="C118" s="2">
        <v>368</v>
      </c>
      <c r="D118" s="2">
        <v>52</v>
      </c>
      <c r="E118" s="2">
        <v>89</v>
      </c>
      <c r="F118">
        <v>183</v>
      </c>
      <c r="G118" s="2">
        <v>1047</v>
      </c>
    </row>
    <row r="119" spans="1:7" ht="12.75">
      <c r="A119">
        <v>1987</v>
      </c>
      <c r="B119" s="2">
        <v>346</v>
      </c>
      <c r="C119" s="2">
        <v>473</v>
      </c>
      <c r="D119" s="2">
        <v>58</v>
      </c>
      <c r="E119" s="2">
        <v>178</v>
      </c>
      <c r="F119">
        <v>218</v>
      </c>
      <c r="G119" s="2">
        <v>1273</v>
      </c>
    </row>
    <row r="120" spans="1:7" ht="12.75">
      <c r="A120">
        <v>1988</v>
      </c>
      <c r="B120" s="2">
        <v>449</v>
      </c>
      <c r="C120" s="2">
        <v>564</v>
      </c>
      <c r="D120" s="2">
        <v>88</v>
      </c>
      <c r="E120" s="2">
        <v>248</v>
      </c>
      <c r="F120">
        <v>305</v>
      </c>
      <c r="G120" s="2">
        <v>1654</v>
      </c>
    </row>
    <row r="121" spans="1:7" ht="12.75">
      <c r="A121">
        <v>1989</v>
      </c>
      <c r="B121" s="2">
        <v>543</v>
      </c>
      <c r="C121" s="2">
        <v>607</v>
      </c>
      <c r="D121" s="2">
        <v>131</v>
      </c>
      <c r="E121" s="2">
        <v>417</v>
      </c>
      <c r="F121">
        <v>265</v>
      </c>
      <c r="G121" s="2">
        <v>1963</v>
      </c>
    </row>
    <row r="122" spans="1:7" ht="12.75">
      <c r="A122">
        <v>1990</v>
      </c>
      <c r="B122">
        <v>651</v>
      </c>
      <c r="C122" s="2">
        <v>560</v>
      </c>
      <c r="D122">
        <v>135</v>
      </c>
      <c r="E122" s="2">
        <v>481</v>
      </c>
      <c r="F122">
        <v>292</v>
      </c>
      <c r="G122" s="2">
        <v>2119</v>
      </c>
    </row>
    <row r="123" spans="1:7" ht="12.75">
      <c r="A123">
        <v>1991</v>
      </c>
      <c r="B123">
        <v>649</v>
      </c>
      <c r="C123" s="2">
        <v>633</v>
      </c>
      <c r="D123">
        <v>138</v>
      </c>
      <c r="E123" s="2">
        <v>444</v>
      </c>
      <c r="F123">
        <v>252</v>
      </c>
      <c r="G123" s="2">
        <v>2116</v>
      </c>
    </row>
    <row r="124" spans="1:7" ht="12.75">
      <c r="A124">
        <v>1992</v>
      </c>
      <c r="B124">
        <v>796</v>
      </c>
      <c r="C124">
        <v>703</v>
      </c>
      <c r="D124">
        <v>178</v>
      </c>
      <c r="E124">
        <v>584</v>
      </c>
      <c r="F124">
        <v>249</v>
      </c>
      <c r="G124" s="2">
        <v>2510</v>
      </c>
    </row>
    <row r="125" spans="1:7" ht="12.75">
      <c r="A125">
        <v>1993</v>
      </c>
      <c r="B125">
        <v>856</v>
      </c>
      <c r="C125">
        <v>601</v>
      </c>
      <c r="D125">
        <v>215</v>
      </c>
      <c r="E125">
        <v>508</v>
      </c>
      <c r="F125">
        <v>284</v>
      </c>
      <c r="G125" s="2">
        <v>2464</v>
      </c>
    </row>
    <row r="126" spans="1:7" ht="12.75">
      <c r="A126">
        <v>1994</v>
      </c>
      <c r="B126">
        <v>832</v>
      </c>
      <c r="C126">
        <v>628</v>
      </c>
      <c r="D126">
        <v>212</v>
      </c>
      <c r="E126">
        <v>515</v>
      </c>
      <c r="F126">
        <v>299</v>
      </c>
      <c r="G126" s="2">
        <v>2486</v>
      </c>
    </row>
    <row r="127" spans="1:7" ht="12.75">
      <c r="A127">
        <v>1995</v>
      </c>
      <c r="B127" s="2">
        <v>859</v>
      </c>
      <c r="C127" s="2">
        <v>637</v>
      </c>
      <c r="D127" s="2">
        <v>231</v>
      </c>
      <c r="E127">
        <v>652</v>
      </c>
      <c r="F127">
        <v>382</v>
      </c>
      <c r="G127" s="2">
        <v>2761</v>
      </c>
    </row>
    <row r="128" spans="1:7" ht="12.75">
      <c r="A128">
        <v>1996</v>
      </c>
      <c r="B128">
        <v>859</v>
      </c>
      <c r="C128" s="2">
        <v>593</v>
      </c>
      <c r="D128" s="2">
        <v>297</v>
      </c>
      <c r="E128">
        <v>699</v>
      </c>
      <c r="F128">
        <v>532</v>
      </c>
      <c r="G128" s="2">
        <v>2980</v>
      </c>
    </row>
    <row r="129" spans="1:7" ht="12.75">
      <c r="A129">
        <v>1997</v>
      </c>
      <c r="B129" s="2">
        <v>837</v>
      </c>
      <c r="C129" s="2">
        <v>678</v>
      </c>
      <c r="D129" s="2">
        <v>300</v>
      </c>
      <c r="E129">
        <v>842</v>
      </c>
      <c r="F129">
        <v>691</v>
      </c>
      <c r="G129" s="2">
        <v>3348</v>
      </c>
    </row>
    <row r="130" spans="1:7" ht="12.75">
      <c r="A130">
        <v>1998</v>
      </c>
      <c r="B130">
        <v>871</v>
      </c>
      <c r="C130" s="2">
        <v>691</v>
      </c>
      <c r="D130" s="2">
        <v>294</v>
      </c>
      <c r="E130">
        <v>906</v>
      </c>
      <c r="F130">
        <v>828</v>
      </c>
      <c r="G130" s="2">
        <v>3590</v>
      </c>
    </row>
    <row r="131" spans="1:7" ht="12.75">
      <c r="A131">
        <v>1999</v>
      </c>
      <c r="B131" s="2">
        <v>755</v>
      </c>
      <c r="C131" s="2">
        <v>687</v>
      </c>
      <c r="D131" s="2">
        <v>361</v>
      </c>
      <c r="E131" s="2">
        <v>956</v>
      </c>
      <c r="F131" s="2">
        <v>808</v>
      </c>
      <c r="G131" s="2">
        <v>3567</v>
      </c>
    </row>
    <row r="132" spans="1:7" ht="12.75">
      <c r="A132" t="s">
        <v>12</v>
      </c>
      <c r="B132" s="2" t="s">
        <v>112</v>
      </c>
      <c r="C132" s="2" t="s">
        <v>114</v>
      </c>
      <c r="D132" s="2" t="s">
        <v>114</v>
      </c>
      <c r="E132" s="2" t="s">
        <v>114</v>
      </c>
      <c r="F132" s="2" t="s">
        <v>114</v>
      </c>
      <c r="G132" t="s">
        <v>114</v>
      </c>
    </row>
    <row r="133" spans="1:6" ht="12.75">
      <c r="A133" t="s">
        <v>13</v>
      </c>
      <c r="B133" s="2" t="s">
        <v>14</v>
      </c>
      <c r="C133" s="2" t="s">
        <v>15</v>
      </c>
      <c r="D133" s="2" t="s">
        <v>15</v>
      </c>
      <c r="E133" s="2" t="s">
        <v>15</v>
      </c>
      <c r="F133" t="s">
        <v>16</v>
      </c>
    </row>
    <row r="134" spans="1:6" ht="12.75">
      <c r="A134" t="s">
        <v>13</v>
      </c>
      <c r="B134" s="2" t="s">
        <v>14</v>
      </c>
      <c r="C134" s="2" t="s">
        <v>15</v>
      </c>
      <c r="D134" s="2" t="s">
        <v>15</v>
      </c>
      <c r="E134" s="2" t="s">
        <v>15</v>
      </c>
      <c r="F134" t="s">
        <v>16</v>
      </c>
    </row>
    <row r="135" spans="1:7" ht="12.75">
      <c r="A135" t="s">
        <v>17</v>
      </c>
      <c r="B135" s="2" t="s">
        <v>18</v>
      </c>
      <c r="C135" s="2" t="s">
        <v>19</v>
      </c>
      <c r="D135" s="2" t="s">
        <v>20</v>
      </c>
      <c r="E135" s="2" t="s">
        <v>28</v>
      </c>
      <c r="F135" t="s">
        <v>22</v>
      </c>
      <c r="G135" t="s">
        <v>23</v>
      </c>
    </row>
    <row r="136" spans="2:5" ht="12.75">
      <c r="B136" s="2"/>
      <c r="C136" s="2"/>
      <c r="D136" s="2"/>
      <c r="E136" s="2"/>
    </row>
    <row r="137" spans="1:7" ht="12.75">
      <c r="A137" t="s">
        <v>12</v>
      </c>
      <c r="B137" s="2" t="s">
        <v>112</v>
      </c>
      <c r="C137" s="2" t="s">
        <v>114</v>
      </c>
      <c r="D137" s="2" t="s">
        <v>114</v>
      </c>
      <c r="E137" s="2" t="s">
        <v>114</v>
      </c>
      <c r="F137" t="s">
        <v>114</v>
      </c>
      <c r="G137" t="s">
        <v>114</v>
      </c>
    </row>
    <row r="138" spans="2:6" ht="12.75">
      <c r="B138" s="2"/>
      <c r="C138" s="2" t="s">
        <v>24</v>
      </c>
      <c r="D138" s="2" t="s">
        <v>25</v>
      </c>
      <c r="E138" s="2" t="s">
        <v>26</v>
      </c>
      <c r="F138" s="2" t="s">
        <v>27</v>
      </c>
    </row>
    <row r="139" spans="1:7" ht="12.75">
      <c r="A139" t="s">
        <v>99</v>
      </c>
      <c r="B139" s="2" t="s">
        <v>74</v>
      </c>
      <c r="C139" s="2" t="s">
        <v>115</v>
      </c>
      <c r="D139" s="2" t="s">
        <v>116</v>
      </c>
      <c r="E139" s="2" t="s">
        <v>75</v>
      </c>
      <c r="F139" s="2" t="s">
        <v>117</v>
      </c>
      <c r="G139" t="s">
        <v>87</v>
      </c>
    </row>
    <row r="140" spans="1:7" ht="12.75">
      <c r="A140" t="s">
        <v>12</v>
      </c>
      <c r="B140" s="2" t="s">
        <v>112</v>
      </c>
      <c r="C140" s="2" t="s">
        <v>114</v>
      </c>
      <c r="D140" s="2" t="s">
        <v>114</v>
      </c>
      <c r="E140" s="2" t="s">
        <v>114</v>
      </c>
      <c r="F140" s="2" t="s">
        <v>114</v>
      </c>
      <c r="G140" t="s">
        <v>114</v>
      </c>
    </row>
    <row r="141" spans="1:7" ht="12.75">
      <c r="A141">
        <v>1983</v>
      </c>
      <c r="B141" s="2">
        <v>84</v>
      </c>
      <c r="C141" s="2">
        <v>135</v>
      </c>
      <c r="D141" s="2">
        <v>71</v>
      </c>
      <c r="E141" s="2">
        <v>16</v>
      </c>
      <c r="F141" s="2">
        <v>48</v>
      </c>
      <c r="G141">
        <v>354</v>
      </c>
    </row>
    <row r="142" spans="1:7" ht="12.75">
      <c r="A142">
        <v>1985</v>
      </c>
      <c r="B142" s="2">
        <v>61</v>
      </c>
      <c r="C142" s="2">
        <v>74</v>
      </c>
      <c r="D142" s="2">
        <v>22</v>
      </c>
      <c r="E142" s="2">
        <v>7</v>
      </c>
      <c r="F142" s="2">
        <v>21</v>
      </c>
      <c r="G142">
        <v>185</v>
      </c>
    </row>
    <row r="143" spans="1:7" ht="12.75">
      <c r="A143">
        <v>1986</v>
      </c>
      <c r="B143" s="2">
        <v>80</v>
      </c>
      <c r="C143" s="2">
        <v>131</v>
      </c>
      <c r="D143" s="2">
        <v>12</v>
      </c>
      <c r="E143" s="2">
        <v>21</v>
      </c>
      <c r="F143" s="2">
        <v>21</v>
      </c>
      <c r="G143">
        <v>265</v>
      </c>
    </row>
    <row r="144" spans="1:7" ht="12.75">
      <c r="A144">
        <v>1987</v>
      </c>
      <c r="B144" s="2">
        <v>77</v>
      </c>
      <c r="C144" s="2">
        <v>119</v>
      </c>
      <c r="D144" s="2">
        <v>11</v>
      </c>
      <c r="E144">
        <v>80</v>
      </c>
      <c r="F144">
        <v>45</v>
      </c>
      <c r="G144">
        <v>332</v>
      </c>
    </row>
    <row r="145" spans="1:7" ht="12.75">
      <c r="A145">
        <v>1988</v>
      </c>
      <c r="B145" s="2">
        <v>122</v>
      </c>
      <c r="C145" s="2">
        <v>167</v>
      </c>
      <c r="D145" s="2">
        <v>23</v>
      </c>
      <c r="E145">
        <v>121</v>
      </c>
      <c r="F145">
        <v>33</v>
      </c>
      <c r="G145">
        <v>466</v>
      </c>
    </row>
    <row r="146" spans="1:7" ht="12.75">
      <c r="A146">
        <v>1989</v>
      </c>
      <c r="B146" s="2">
        <v>112</v>
      </c>
      <c r="C146" s="2">
        <v>184</v>
      </c>
      <c r="D146" s="2">
        <v>33</v>
      </c>
      <c r="E146">
        <v>283</v>
      </c>
      <c r="F146">
        <v>51</v>
      </c>
      <c r="G146">
        <v>663</v>
      </c>
    </row>
    <row r="147" spans="1:7" ht="12.75">
      <c r="A147">
        <v>1990</v>
      </c>
      <c r="B147" s="2">
        <v>151</v>
      </c>
      <c r="C147" s="2">
        <v>161</v>
      </c>
      <c r="D147" s="2">
        <v>29</v>
      </c>
      <c r="E147">
        <v>324</v>
      </c>
      <c r="F147">
        <v>44</v>
      </c>
      <c r="G147">
        <v>709</v>
      </c>
    </row>
    <row r="148" spans="1:7" ht="12.75">
      <c r="A148">
        <v>1991</v>
      </c>
      <c r="B148">
        <v>165</v>
      </c>
      <c r="C148">
        <v>199</v>
      </c>
      <c r="D148">
        <v>51</v>
      </c>
      <c r="E148">
        <v>475</v>
      </c>
      <c r="F148">
        <v>48</v>
      </c>
      <c r="G148">
        <v>938</v>
      </c>
    </row>
    <row r="149" spans="1:7" ht="12.75">
      <c r="A149">
        <v>1992</v>
      </c>
      <c r="B149">
        <v>184</v>
      </c>
      <c r="C149">
        <v>241</v>
      </c>
      <c r="D149">
        <v>59</v>
      </c>
      <c r="E149">
        <v>534</v>
      </c>
      <c r="F149">
        <v>51</v>
      </c>
      <c r="G149" s="2">
        <v>1069</v>
      </c>
    </row>
    <row r="150" spans="1:7" ht="12.75">
      <c r="A150">
        <v>1993</v>
      </c>
      <c r="B150">
        <v>211</v>
      </c>
      <c r="C150">
        <v>217</v>
      </c>
      <c r="D150">
        <v>74</v>
      </c>
      <c r="E150">
        <v>486</v>
      </c>
      <c r="F150">
        <v>52</v>
      </c>
      <c r="G150" s="2">
        <v>1040</v>
      </c>
    </row>
    <row r="151" spans="1:7" ht="12.75">
      <c r="A151">
        <v>1994</v>
      </c>
      <c r="B151">
        <v>247</v>
      </c>
      <c r="C151">
        <v>222</v>
      </c>
      <c r="D151">
        <v>76</v>
      </c>
      <c r="E151">
        <v>577</v>
      </c>
      <c r="F151">
        <v>68</v>
      </c>
      <c r="G151" s="2">
        <v>1190</v>
      </c>
    </row>
    <row r="152" spans="1:7" ht="12.75">
      <c r="A152">
        <v>1995</v>
      </c>
      <c r="B152">
        <v>244</v>
      </c>
      <c r="C152">
        <v>184</v>
      </c>
      <c r="D152">
        <v>56</v>
      </c>
      <c r="E152">
        <v>740</v>
      </c>
      <c r="F152">
        <v>78</v>
      </c>
      <c r="G152" s="2">
        <v>1302</v>
      </c>
    </row>
    <row r="153" spans="1:7" ht="12.75">
      <c r="A153">
        <v>1996</v>
      </c>
      <c r="B153">
        <v>242</v>
      </c>
      <c r="C153">
        <v>212</v>
      </c>
      <c r="D153">
        <v>71</v>
      </c>
      <c r="E153">
        <v>652</v>
      </c>
      <c r="F153">
        <v>116</v>
      </c>
      <c r="G153" s="2">
        <v>1293</v>
      </c>
    </row>
    <row r="154" spans="1:7" ht="12.75">
      <c r="A154">
        <v>1997</v>
      </c>
      <c r="B154">
        <v>232</v>
      </c>
      <c r="C154">
        <v>225</v>
      </c>
      <c r="D154">
        <v>62</v>
      </c>
      <c r="E154">
        <v>558</v>
      </c>
      <c r="F154">
        <v>156</v>
      </c>
      <c r="G154" s="2">
        <v>1233</v>
      </c>
    </row>
    <row r="155" spans="1:7" ht="12.75">
      <c r="A155">
        <v>1998</v>
      </c>
      <c r="B155">
        <v>277</v>
      </c>
      <c r="C155">
        <v>229</v>
      </c>
      <c r="D155">
        <v>69</v>
      </c>
      <c r="E155">
        <v>694</v>
      </c>
      <c r="F155">
        <v>169</v>
      </c>
      <c r="G155" s="2">
        <v>1438</v>
      </c>
    </row>
    <row r="156" spans="1:7" ht="12.75">
      <c r="A156">
        <v>1999</v>
      </c>
      <c r="B156">
        <v>252</v>
      </c>
      <c r="C156">
        <v>193</v>
      </c>
      <c r="D156">
        <v>79</v>
      </c>
      <c r="E156">
        <v>592</v>
      </c>
      <c r="F156">
        <v>158</v>
      </c>
      <c r="G156" s="2">
        <v>1274</v>
      </c>
    </row>
    <row r="157" ht="12.75">
      <c r="A157" t="s">
        <v>119</v>
      </c>
    </row>
    <row r="158" ht="12.75">
      <c r="A158" t="s">
        <v>125</v>
      </c>
    </row>
    <row r="159" ht="12.75">
      <c r="A159" t="s">
        <v>125</v>
      </c>
    </row>
    <row r="160" ht="12.75">
      <c r="A160" t="s">
        <v>137</v>
      </c>
    </row>
    <row r="162" ht="12.75">
      <c r="A162" t="s">
        <v>138</v>
      </c>
    </row>
    <row r="163" ht="12.75">
      <c r="A163" t="s">
        <v>139</v>
      </c>
    </row>
    <row r="164" ht="12.75">
      <c r="A164" t="s">
        <v>140</v>
      </c>
    </row>
    <row r="165" ht="12.75">
      <c r="A165" t="s">
        <v>141</v>
      </c>
    </row>
    <row r="166" spans="1:6" ht="12.75">
      <c r="A166">
        <v>1983</v>
      </c>
      <c r="B166" s="2">
        <v>1978</v>
      </c>
      <c r="C166">
        <v>458</v>
      </c>
      <c r="E166">
        <v>27</v>
      </c>
      <c r="F166" s="2">
        <v>2463</v>
      </c>
    </row>
    <row r="167" spans="1:6" ht="12.75">
      <c r="A167">
        <v>1985</v>
      </c>
      <c r="B167" s="2">
        <v>1429</v>
      </c>
      <c r="C167">
        <v>598</v>
      </c>
      <c r="D167">
        <v>210</v>
      </c>
      <c r="E167">
        <v>259</v>
      </c>
      <c r="F167" s="2">
        <v>2496</v>
      </c>
    </row>
    <row r="168" spans="1:6" ht="12.75">
      <c r="A168">
        <v>1986</v>
      </c>
      <c r="B168" s="2">
        <v>1507</v>
      </c>
      <c r="C168">
        <v>509</v>
      </c>
      <c r="E168">
        <v>446</v>
      </c>
      <c r="F168" s="2">
        <v>2462</v>
      </c>
    </row>
    <row r="169" spans="1:6" ht="12.75">
      <c r="A169">
        <v>1987</v>
      </c>
      <c r="B169" s="2">
        <v>1945</v>
      </c>
      <c r="C169">
        <v>363</v>
      </c>
      <c r="D169">
        <v>98</v>
      </c>
      <c r="E169">
        <v>415</v>
      </c>
      <c r="F169" s="2">
        <v>2821</v>
      </c>
    </row>
    <row r="170" spans="1:6" ht="12.75">
      <c r="A170">
        <v>1988</v>
      </c>
      <c r="B170" s="2">
        <v>2647</v>
      </c>
      <c r="C170">
        <v>221</v>
      </c>
      <c r="D170">
        <v>44</v>
      </c>
      <c r="E170" s="2">
        <v>1052</v>
      </c>
      <c r="F170" s="2">
        <v>3964</v>
      </c>
    </row>
    <row r="171" spans="1:6" ht="12.75">
      <c r="A171">
        <v>1989</v>
      </c>
      <c r="B171" s="2">
        <v>3437</v>
      </c>
      <c r="C171">
        <v>453</v>
      </c>
      <c r="D171">
        <v>33</v>
      </c>
      <c r="E171">
        <v>86</v>
      </c>
      <c r="F171" s="2">
        <v>4009</v>
      </c>
    </row>
    <row r="172" spans="1:6" ht="12.75">
      <c r="A172">
        <v>1990</v>
      </c>
      <c r="B172" s="2">
        <v>3744</v>
      </c>
      <c r="C172">
        <v>567</v>
      </c>
      <c r="D172">
        <v>17</v>
      </c>
      <c r="E172">
        <v>162</v>
      </c>
      <c r="F172" s="2">
        <v>4490</v>
      </c>
    </row>
    <row r="173" spans="1:6" ht="12.75">
      <c r="A173">
        <v>1991</v>
      </c>
      <c r="B173" s="2">
        <v>4042</v>
      </c>
      <c r="C173">
        <v>374</v>
      </c>
      <c r="D173">
        <v>9</v>
      </c>
      <c r="E173">
        <v>315</v>
      </c>
      <c r="F173" s="2">
        <v>4740</v>
      </c>
    </row>
    <row r="174" spans="1:6" ht="12.75">
      <c r="A174">
        <v>1992</v>
      </c>
      <c r="B174" s="2">
        <v>4778</v>
      </c>
      <c r="C174">
        <v>90</v>
      </c>
      <c r="D174">
        <v>10</v>
      </c>
      <c r="E174">
        <v>457</v>
      </c>
      <c r="F174" s="2">
        <v>5335</v>
      </c>
    </row>
    <row r="175" spans="1:6" ht="12.75">
      <c r="A175">
        <v>1993</v>
      </c>
      <c r="B175" s="2">
        <v>4682</v>
      </c>
      <c r="C175">
        <v>85</v>
      </c>
      <c r="D175">
        <v>1</v>
      </c>
      <c r="E175">
        <v>507</v>
      </c>
      <c r="F175" s="2">
        <v>5275</v>
      </c>
    </row>
    <row r="176" spans="1:6" ht="12.75">
      <c r="A176">
        <v>1994</v>
      </c>
      <c r="B176" s="2">
        <v>4880</v>
      </c>
      <c r="C176">
        <v>67</v>
      </c>
      <c r="D176">
        <v>2</v>
      </c>
      <c r="E176">
        <v>688</v>
      </c>
      <c r="F176" s="2">
        <v>5637</v>
      </c>
    </row>
    <row r="177" spans="1:6" ht="12.75">
      <c r="A177">
        <v>1995</v>
      </c>
      <c r="B177" s="2">
        <v>5277</v>
      </c>
      <c r="C177">
        <v>95</v>
      </c>
      <c r="D177">
        <v>3</v>
      </c>
      <c r="E177">
        <v>687</v>
      </c>
      <c r="F177" s="2">
        <v>6062</v>
      </c>
    </row>
    <row r="178" spans="1:6" ht="12.75">
      <c r="A178">
        <v>1996</v>
      </c>
      <c r="B178" s="2">
        <v>5526</v>
      </c>
      <c r="C178">
        <v>78</v>
      </c>
      <c r="D178">
        <v>2</v>
      </c>
      <c r="E178">
        <v>722</v>
      </c>
      <c r="F178" s="2">
        <v>6328</v>
      </c>
    </row>
    <row r="179" spans="1:6" ht="12.75">
      <c r="A179">
        <v>1997</v>
      </c>
      <c r="B179" s="2">
        <v>5799</v>
      </c>
      <c r="C179">
        <v>83</v>
      </c>
      <c r="D179">
        <v>1</v>
      </c>
      <c r="E179">
        <v>731</v>
      </c>
      <c r="F179" s="2">
        <v>6614</v>
      </c>
    </row>
    <row r="180" spans="1:6" ht="12.75">
      <c r="A180">
        <v>1998</v>
      </c>
      <c r="B180" s="2">
        <v>6193</v>
      </c>
      <c r="C180">
        <v>88</v>
      </c>
      <c r="E180">
        <v>749</v>
      </c>
      <c r="F180" s="2">
        <v>7030</v>
      </c>
    </row>
    <row r="181" spans="1:6" ht="12.75">
      <c r="A181">
        <v>1999</v>
      </c>
      <c r="B181" s="2">
        <v>6010</v>
      </c>
      <c r="C181">
        <v>84</v>
      </c>
      <c r="E181">
        <v>700</v>
      </c>
      <c r="F181" s="2">
        <v>6794</v>
      </c>
    </row>
    <row r="182" ht="12.75">
      <c r="A182" t="s">
        <v>138</v>
      </c>
    </row>
    <row r="183" ht="12.75">
      <c r="A183" t="s">
        <v>125</v>
      </c>
    </row>
    <row r="184" ht="12.75">
      <c r="A184" t="s">
        <v>125</v>
      </c>
    </row>
    <row r="185" ht="12.75">
      <c r="A185" t="s">
        <v>142</v>
      </c>
    </row>
    <row r="187" ht="12.75">
      <c r="A187" t="s">
        <v>119</v>
      </c>
    </row>
    <row r="188" ht="12.75">
      <c r="A188" t="s">
        <v>143</v>
      </c>
    </row>
    <row r="189" ht="12.75">
      <c r="A189" t="s">
        <v>144</v>
      </c>
    </row>
    <row r="190" ht="12.75">
      <c r="A190" t="s">
        <v>136</v>
      </c>
    </row>
    <row r="191" spans="1:7" ht="12.75">
      <c r="A191">
        <v>1983</v>
      </c>
      <c r="B191" s="2">
        <v>1721</v>
      </c>
      <c r="C191">
        <v>435</v>
      </c>
      <c r="D191">
        <v>85</v>
      </c>
      <c r="E191">
        <v>13</v>
      </c>
      <c r="F191">
        <v>144</v>
      </c>
      <c r="G191">
        <v>65</v>
      </c>
    </row>
    <row r="192" spans="1:7" ht="12.75">
      <c r="A192">
        <v>1985</v>
      </c>
      <c r="B192" s="2">
        <v>1831</v>
      </c>
      <c r="C192">
        <v>390</v>
      </c>
      <c r="D192">
        <v>73</v>
      </c>
      <c r="E192">
        <v>21</v>
      </c>
      <c r="F192">
        <v>168</v>
      </c>
      <c r="G192">
        <v>13</v>
      </c>
    </row>
    <row r="193" spans="1:7" ht="12.75">
      <c r="A193">
        <v>1986</v>
      </c>
      <c r="B193" s="2">
        <v>1719</v>
      </c>
      <c r="C193">
        <v>460</v>
      </c>
      <c r="D193">
        <v>93</v>
      </c>
      <c r="E193">
        <v>9</v>
      </c>
      <c r="F193">
        <v>165</v>
      </c>
      <c r="G193">
        <v>16</v>
      </c>
    </row>
    <row r="194" spans="1:7" ht="12.75">
      <c r="A194">
        <v>1987</v>
      </c>
      <c r="B194" s="2">
        <v>1814</v>
      </c>
      <c r="C194">
        <v>545</v>
      </c>
      <c r="D194">
        <v>102</v>
      </c>
      <c r="E194">
        <v>39</v>
      </c>
      <c r="F194">
        <v>298</v>
      </c>
      <c r="G194">
        <v>23</v>
      </c>
    </row>
    <row r="195" spans="1:7" ht="12.75">
      <c r="A195">
        <v>1988</v>
      </c>
      <c r="B195" s="2">
        <v>2350</v>
      </c>
      <c r="C195">
        <v>939</v>
      </c>
      <c r="D195">
        <v>128</v>
      </c>
      <c r="E195">
        <v>35</v>
      </c>
      <c r="F195">
        <v>483</v>
      </c>
      <c r="G195">
        <v>29</v>
      </c>
    </row>
    <row r="196" spans="1:7" ht="12.75">
      <c r="A196">
        <v>1989</v>
      </c>
      <c r="B196" s="2">
        <v>2323</v>
      </c>
      <c r="C196">
        <v>822</v>
      </c>
      <c r="D196">
        <v>130</v>
      </c>
      <c r="E196">
        <v>32</v>
      </c>
      <c r="F196">
        <v>657</v>
      </c>
      <c r="G196">
        <v>45</v>
      </c>
    </row>
    <row r="197" spans="1:7" ht="12.75">
      <c r="A197">
        <v>1990</v>
      </c>
      <c r="B197" s="2">
        <v>2559</v>
      </c>
      <c r="C197">
        <v>920</v>
      </c>
      <c r="D197">
        <v>147</v>
      </c>
      <c r="E197">
        <v>28</v>
      </c>
      <c r="F197">
        <v>811</v>
      </c>
      <c r="G197">
        <v>25</v>
      </c>
    </row>
    <row r="198" spans="1:7" ht="12.75">
      <c r="A198">
        <v>1991</v>
      </c>
      <c r="B198" s="2">
        <v>2483</v>
      </c>
      <c r="C198" s="2">
        <v>1192</v>
      </c>
      <c r="D198">
        <v>143</v>
      </c>
      <c r="E198">
        <v>66</v>
      </c>
      <c r="F198">
        <v>843</v>
      </c>
      <c r="G198">
        <v>13</v>
      </c>
    </row>
    <row r="199" spans="1:7" ht="12.75">
      <c r="A199">
        <v>1992</v>
      </c>
      <c r="B199" s="2">
        <v>2739</v>
      </c>
      <c r="C199" s="2">
        <v>1320</v>
      </c>
      <c r="D199">
        <v>170</v>
      </c>
      <c r="E199">
        <v>84</v>
      </c>
      <c r="F199" s="2">
        <v>1017</v>
      </c>
      <c r="G199">
        <v>5</v>
      </c>
    </row>
    <row r="200" spans="1:7" ht="12.75">
      <c r="A200">
        <v>1993</v>
      </c>
      <c r="B200" s="2">
        <v>2709</v>
      </c>
      <c r="C200" s="2">
        <v>1312</v>
      </c>
      <c r="D200">
        <v>132</v>
      </c>
      <c r="E200">
        <v>104</v>
      </c>
      <c r="F200" s="2">
        <v>1011</v>
      </c>
      <c r="G200">
        <v>7</v>
      </c>
    </row>
    <row r="201" spans="1:7" ht="12.75">
      <c r="A201">
        <v>1994</v>
      </c>
      <c r="B201" s="2">
        <v>2800</v>
      </c>
      <c r="C201" s="2">
        <v>1529</v>
      </c>
      <c r="D201">
        <v>143</v>
      </c>
      <c r="E201">
        <v>122</v>
      </c>
      <c r="F201" s="2">
        <v>1033</v>
      </c>
      <c r="G201">
        <v>10</v>
      </c>
    </row>
    <row r="202" spans="1:7" ht="12.75">
      <c r="A202">
        <v>1995</v>
      </c>
      <c r="B202" s="2">
        <v>3110</v>
      </c>
      <c r="C202" s="2">
        <v>1635</v>
      </c>
      <c r="D202">
        <v>167</v>
      </c>
      <c r="E202">
        <v>124</v>
      </c>
      <c r="F202" s="2">
        <v>1017</v>
      </c>
      <c r="G202">
        <v>9</v>
      </c>
    </row>
    <row r="203" spans="1:7" ht="12.75">
      <c r="A203">
        <v>1996</v>
      </c>
      <c r="B203" s="2">
        <v>3339</v>
      </c>
      <c r="C203" s="2">
        <v>1649</v>
      </c>
      <c r="D203">
        <v>177</v>
      </c>
      <c r="E203">
        <v>113</v>
      </c>
      <c r="F203" s="2">
        <v>1039</v>
      </c>
      <c r="G203">
        <v>11</v>
      </c>
    </row>
    <row r="204" spans="1:7" ht="12.75">
      <c r="A204">
        <v>1997</v>
      </c>
      <c r="B204" s="2">
        <v>3747</v>
      </c>
      <c r="C204" s="2">
        <v>1553</v>
      </c>
      <c r="D204">
        <v>208</v>
      </c>
      <c r="E204">
        <v>101</v>
      </c>
      <c r="F204">
        <v>993</v>
      </c>
      <c r="G204">
        <v>12</v>
      </c>
    </row>
    <row r="205" spans="1:7" ht="12.75">
      <c r="A205">
        <v>1998</v>
      </c>
      <c r="B205" s="2">
        <v>4038</v>
      </c>
      <c r="C205" s="2">
        <v>1732</v>
      </c>
      <c r="D205">
        <v>205</v>
      </c>
      <c r="E205">
        <v>131</v>
      </c>
      <c r="F205">
        <v>902</v>
      </c>
      <c r="G205">
        <v>22</v>
      </c>
    </row>
    <row r="206" spans="1:7" ht="12.75">
      <c r="A206">
        <v>1999</v>
      </c>
      <c r="B206" s="2">
        <v>3989</v>
      </c>
      <c r="C206" s="2">
        <v>1549</v>
      </c>
      <c r="D206">
        <v>236</v>
      </c>
      <c r="E206">
        <v>117</v>
      </c>
      <c r="F206">
        <v>888</v>
      </c>
      <c r="G206">
        <v>15</v>
      </c>
    </row>
    <row r="207" spans="1:7" ht="12.75">
      <c r="A207" t="s">
        <v>12</v>
      </c>
      <c r="B207" t="s">
        <v>112</v>
      </c>
      <c r="C207" t="s">
        <v>114</v>
      </c>
      <c r="D207" t="s">
        <v>114</v>
      </c>
      <c r="E207" t="s">
        <v>114</v>
      </c>
      <c r="F207" t="s">
        <v>114</v>
      </c>
      <c r="G207" t="s">
        <v>114</v>
      </c>
    </row>
    <row r="208" spans="1:6" ht="12.75">
      <c r="A208" t="s">
        <v>13</v>
      </c>
      <c r="B208" t="s">
        <v>14</v>
      </c>
      <c r="C208" t="s">
        <v>15</v>
      </c>
      <c r="D208" t="s">
        <v>15</v>
      </c>
      <c r="E208" t="s">
        <v>15</v>
      </c>
      <c r="F208" t="s">
        <v>16</v>
      </c>
    </row>
    <row r="209" spans="1:6" ht="12.75">
      <c r="A209" t="s">
        <v>13</v>
      </c>
      <c r="B209" t="s">
        <v>14</v>
      </c>
      <c r="C209" t="s">
        <v>15</v>
      </c>
      <c r="D209" t="s">
        <v>15</v>
      </c>
      <c r="E209" t="s">
        <v>15</v>
      </c>
      <c r="F209" t="s">
        <v>16</v>
      </c>
    </row>
    <row r="210" spans="1:7" ht="12.75">
      <c r="A210" t="s">
        <v>17</v>
      </c>
      <c r="B210" t="s">
        <v>30</v>
      </c>
      <c r="C210" t="s">
        <v>31</v>
      </c>
      <c r="D210" t="s">
        <v>32</v>
      </c>
      <c r="E210" t="s">
        <v>33</v>
      </c>
      <c r="F210" t="s">
        <v>34</v>
      </c>
      <c r="G210" t="s">
        <v>35</v>
      </c>
    </row>
    <row r="212" spans="1:7" ht="12.75">
      <c r="A212" t="s">
        <v>12</v>
      </c>
      <c r="B212" t="s">
        <v>112</v>
      </c>
      <c r="C212" t="s">
        <v>114</v>
      </c>
      <c r="D212" t="s">
        <v>114</v>
      </c>
      <c r="E212" t="s">
        <v>114</v>
      </c>
      <c r="F212" t="s">
        <v>114</v>
      </c>
      <c r="G212" t="s">
        <v>114</v>
      </c>
    </row>
    <row r="213" spans="4:5" ht="12.75">
      <c r="D213" t="s">
        <v>118</v>
      </c>
      <c r="E213" t="s">
        <v>36</v>
      </c>
    </row>
    <row r="214" spans="1:7" ht="12.75">
      <c r="A214" t="s">
        <v>99</v>
      </c>
      <c r="B214" t="s">
        <v>85</v>
      </c>
      <c r="C214" t="s">
        <v>86</v>
      </c>
      <c r="D214" t="s">
        <v>37</v>
      </c>
      <c r="E214" t="s">
        <v>38</v>
      </c>
      <c r="F214" t="s">
        <v>100</v>
      </c>
      <c r="G214" t="s">
        <v>39</v>
      </c>
    </row>
    <row r="215" spans="1:7" ht="12.75">
      <c r="A215" t="s">
        <v>12</v>
      </c>
      <c r="B215" t="s">
        <v>112</v>
      </c>
      <c r="C215" t="s">
        <v>114</v>
      </c>
      <c r="D215" t="s">
        <v>114</v>
      </c>
      <c r="E215" t="s">
        <v>114</v>
      </c>
      <c r="F215" t="s">
        <v>114</v>
      </c>
      <c r="G215" t="s">
        <v>114</v>
      </c>
    </row>
    <row r="216" spans="1:7" ht="12.75">
      <c r="A216">
        <v>1983</v>
      </c>
      <c r="B216" s="2">
        <v>1369</v>
      </c>
      <c r="C216">
        <v>354</v>
      </c>
      <c r="D216">
        <v>54</v>
      </c>
      <c r="E216">
        <v>10</v>
      </c>
      <c r="F216">
        <v>130</v>
      </c>
      <c r="G216">
        <v>61</v>
      </c>
    </row>
    <row r="217" spans="1:7" ht="12.75">
      <c r="A217">
        <v>1985</v>
      </c>
      <c r="B217" s="2">
        <v>1050</v>
      </c>
      <c r="C217">
        <v>185</v>
      </c>
      <c r="D217">
        <v>40</v>
      </c>
      <c r="E217">
        <v>14</v>
      </c>
      <c r="F217">
        <v>130</v>
      </c>
      <c r="G217">
        <v>10</v>
      </c>
    </row>
    <row r="218" spans="1:7" ht="12.75">
      <c r="A218">
        <v>1986</v>
      </c>
      <c r="B218" s="2">
        <v>1047</v>
      </c>
      <c r="C218">
        <v>265</v>
      </c>
      <c r="D218">
        <v>42</v>
      </c>
      <c r="E218">
        <v>7</v>
      </c>
      <c r="F218">
        <v>135</v>
      </c>
      <c r="G218">
        <v>11</v>
      </c>
    </row>
    <row r="219" spans="1:7" ht="12.75">
      <c r="A219">
        <v>1987</v>
      </c>
      <c r="B219" s="2">
        <v>1273</v>
      </c>
      <c r="C219">
        <v>332</v>
      </c>
      <c r="D219">
        <v>60</v>
      </c>
      <c r="E219">
        <v>22</v>
      </c>
      <c r="F219">
        <v>245</v>
      </c>
      <c r="G219">
        <v>13</v>
      </c>
    </row>
    <row r="220" spans="1:7" ht="12.75">
      <c r="A220">
        <v>1988</v>
      </c>
      <c r="B220" s="2">
        <v>1654</v>
      </c>
      <c r="C220">
        <v>466</v>
      </c>
      <c r="D220">
        <v>73</v>
      </c>
      <c r="E220">
        <v>27</v>
      </c>
      <c r="F220">
        <v>407</v>
      </c>
      <c r="G220">
        <v>20</v>
      </c>
    </row>
    <row r="221" spans="1:7" ht="12.75">
      <c r="A221">
        <v>1989</v>
      </c>
      <c r="B221" s="2">
        <v>1963</v>
      </c>
      <c r="C221">
        <v>663</v>
      </c>
      <c r="D221">
        <v>106</v>
      </c>
      <c r="E221">
        <v>28</v>
      </c>
      <c r="F221">
        <v>634</v>
      </c>
      <c r="G221">
        <v>43</v>
      </c>
    </row>
    <row r="222" spans="1:7" ht="12.75">
      <c r="A222">
        <v>1990</v>
      </c>
      <c r="B222" s="2">
        <v>2119</v>
      </c>
      <c r="C222">
        <v>709</v>
      </c>
      <c r="D222">
        <v>104</v>
      </c>
      <c r="E222">
        <v>26</v>
      </c>
      <c r="F222">
        <v>765</v>
      </c>
      <c r="G222">
        <v>21</v>
      </c>
    </row>
    <row r="223" spans="1:7" ht="12.75">
      <c r="A223">
        <v>1991</v>
      </c>
      <c r="B223" s="2">
        <v>2116</v>
      </c>
      <c r="C223">
        <v>938</v>
      </c>
      <c r="D223">
        <v>117</v>
      </c>
      <c r="E223">
        <v>61</v>
      </c>
      <c r="F223">
        <v>799</v>
      </c>
      <c r="G223">
        <v>11</v>
      </c>
    </row>
    <row r="224" spans="1:7" ht="12.75">
      <c r="A224">
        <v>1992</v>
      </c>
      <c r="B224" s="2">
        <v>2510</v>
      </c>
      <c r="C224" s="2">
        <v>1069</v>
      </c>
      <c r="D224">
        <v>150</v>
      </c>
      <c r="E224">
        <v>81</v>
      </c>
      <c r="F224">
        <v>964</v>
      </c>
      <c r="G224">
        <v>4</v>
      </c>
    </row>
    <row r="225" spans="1:7" ht="12.75">
      <c r="A225">
        <v>1993</v>
      </c>
      <c r="B225" s="2">
        <v>2464</v>
      </c>
      <c r="C225" s="2">
        <v>1040</v>
      </c>
      <c r="D225">
        <v>111</v>
      </c>
      <c r="E225">
        <v>100</v>
      </c>
      <c r="F225">
        <v>960</v>
      </c>
      <c r="G225">
        <v>7</v>
      </c>
    </row>
    <row r="226" spans="1:7" ht="12.75">
      <c r="A226">
        <v>1994</v>
      </c>
      <c r="B226" s="2">
        <v>2486</v>
      </c>
      <c r="C226" s="2">
        <v>1190</v>
      </c>
      <c r="D226">
        <v>118</v>
      </c>
      <c r="E226">
        <v>112</v>
      </c>
      <c r="F226">
        <v>966</v>
      </c>
      <c r="G226">
        <v>8</v>
      </c>
    </row>
    <row r="227" spans="1:7" ht="12.75">
      <c r="A227">
        <v>1995</v>
      </c>
      <c r="B227" s="2">
        <v>2761</v>
      </c>
      <c r="C227" s="2">
        <v>1302</v>
      </c>
      <c r="D227">
        <v>141</v>
      </c>
      <c r="E227">
        <v>117</v>
      </c>
      <c r="F227">
        <v>947</v>
      </c>
      <c r="G227">
        <v>9</v>
      </c>
    </row>
    <row r="228" spans="1:7" ht="12.75">
      <c r="A228">
        <v>1996</v>
      </c>
      <c r="B228" s="2">
        <v>2980</v>
      </c>
      <c r="C228" s="2">
        <v>1293</v>
      </c>
      <c r="D228">
        <v>152</v>
      </c>
      <c r="E228">
        <v>111</v>
      </c>
      <c r="F228">
        <v>980</v>
      </c>
      <c r="G228">
        <v>10</v>
      </c>
    </row>
    <row r="229" spans="1:7" ht="12.75">
      <c r="A229">
        <v>1997</v>
      </c>
      <c r="B229" s="2">
        <v>3348</v>
      </c>
      <c r="C229" s="2">
        <v>1233</v>
      </c>
      <c r="D229">
        <v>177</v>
      </c>
      <c r="E229">
        <v>99</v>
      </c>
      <c r="F229">
        <v>931</v>
      </c>
      <c r="G229">
        <v>11</v>
      </c>
    </row>
    <row r="230" spans="1:7" ht="12.75">
      <c r="A230">
        <v>1998</v>
      </c>
      <c r="B230" s="2">
        <v>3590</v>
      </c>
      <c r="C230" s="2">
        <v>1438</v>
      </c>
      <c r="D230">
        <v>173</v>
      </c>
      <c r="E230">
        <v>128</v>
      </c>
      <c r="F230">
        <v>845</v>
      </c>
      <c r="G230">
        <v>19</v>
      </c>
    </row>
    <row r="231" spans="1:7" ht="12.75">
      <c r="A231">
        <v>1999</v>
      </c>
      <c r="B231" s="2">
        <v>3567</v>
      </c>
      <c r="C231" s="2">
        <v>1274</v>
      </c>
      <c r="D231">
        <v>208</v>
      </c>
      <c r="E231">
        <v>110</v>
      </c>
      <c r="F231">
        <v>838</v>
      </c>
      <c r="G231">
        <v>13</v>
      </c>
    </row>
    <row r="232" spans="1:7" ht="12.75">
      <c r="A232" t="s">
        <v>12</v>
      </c>
      <c r="B232" t="s">
        <v>112</v>
      </c>
      <c r="C232" t="s">
        <v>114</v>
      </c>
      <c r="D232" t="s">
        <v>114</v>
      </c>
      <c r="E232" t="s">
        <v>114</v>
      </c>
      <c r="F232" t="s">
        <v>114</v>
      </c>
      <c r="G232" t="s">
        <v>114</v>
      </c>
    </row>
    <row r="233" spans="1:6" ht="12.75">
      <c r="A233" t="s">
        <v>13</v>
      </c>
      <c r="B233" t="s">
        <v>14</v>
      </c>
      <c r="C233" t="s">
        <v>15</v>
      </c>
      <c r="D233" t="s">
        <v>15</v>
      </c>
      <c r="E233" t="s">
        <v>15</v>
      </c>
      <c r="F233" t="s">
        <v>16</v>
      </c>
    </row>
    <row r="234" spans="1:6" ht="12.75">
      <c r="A234" t="s">
        <v>13</v>
      </c>
      <c r="B234" t="s">
        <v>14</v>
      </c>
      <c r="C234" t="s">
        <v>15</v>
      </c>
      <c r="D234" t="s">
        <v>15</v>
      </c>
      <c r="E234" t="s">
        <v>15</v>
      </c>
      <c r="F234" t="s">
        <v>16</v>
      </c>
    </row>
    <row r="235" spans="1:7" ht="12.75">
      <c r="A235" t="s">
        <v>17</v>
      </c>
      <c r="B235" t="s">
        <v>30</v>
      </c>
      <c r="C235" t="s">
        <v>31</v>
      </c>
      <c r="D235" t="s">
        <v>40</v>
      </c>
      <c r="E235" t="s">
        <v>41</v>
      </c>
      <c r="F235" t="s">
        <v>42</v>
      </c>
      <c r="G235" t="s">
        <v>43</v>
      </c>
    </row>
    <row r="236" spans="1:2" ht="12.75">
      <c r="A236" t="s">
        <v>44</v>
      </c>
      <c r="B236" t="s">
        <v>45</v>
      </c>
    </row>
    <row r="238" spans="1:7" ht="12.75">
      <c r="A238" t="s">
        <v>12</v>
      </c>
      <c r="B238" t="s">
        <v>112</v>
      </c>
      <c r="C238" t="s">
        <v>114</v>
      </c>
      <c r="D238" t="s">
        <v>114</v>
      </c>
      <c r="E238" t="s">
        <v>114</v>
      </c>
      <c r="F238" t="s">
        <v>114</v>
      </c>
      <c r="G238" t="s">
        <v>114</v>
      </c>
    </row>
    <row r="239" spans="4:5" ht="12.75">
      <c r="D239" t="s">
        <v>118</v>
      </c>
      <c r="E239" t="s">
        <v>36</v>
      </c>
    </row>
    <row r="240" spans="1:7" ht="12.75">
      <c r="A240" t="s">
        <v>99</v>
      </c>
      <c r="B240" t="s">
        <v>85</v>
      </c>
      <c r="C240" t="s">
        <v>86</v>
      </c>
      <c r="D240" t="s">
        <v>37</v>
      </c>
      <c r="E240" t="s">
        <v>38</v>
      </c>
      <c r="F240" t="s">
        <v>100</v>
      </c>
      <c r="G240" t="s">
        <v>39</v>
      </c>
    </row>
    <row r="241" spans="1:7" ht="12.75">
      <c r="A241" t="s">
        <v>12</v>
      </c>
      <c r="B241" t="s">
        <v>112</v>
      </c>
      <c r="C241" t="s">
        <v>114</v>
      </c>
      <c r="D241" t="s">
        <v>114</v>
      </c>
      <c r="E241" t="s">
        <v>114</v>
      </c>
      <c r="F241" t="s">
        <v>114</v>
      </c>
      <c r="G241" t="s">
        <v>114</v>
      </c>
    </row>
    <row r="242" spans="1:7" ht="12.75">
      <c r="A242">
        <v>1983</v>
      </c>
      <c r="B242">
        <v>330</v>
      </c>
      <c r="C242">
        <v>77</v>
      </c>
      <c r="D242">
        <v>31</v>
      </c>
      <c r="E242">
        <v>2</v>
      </c>
      <c r="F242">
        <v>14</v>
      </c>
      <c r="G242">
        <v>4</v>
      </c>
    </row>
    <row r="243" spans="1:7" ht="12.75">
      <c r="A243">
        <v>1985</v>
      </c>
      <c r="B243">
        <v>593</v>
      </c>
      <c r="C243">
        <v>155</v>
      </c>
      <c r="D243">
        <v>27</v>
      </c>
      <c r="E243">
        <v>3</v>
      </c>
      <c r="F243">
        <v>28</v>
      </c>
      <c r="G243">
        <v>2</v>
      </c>
    </row>
    <row r="244" spans="1:7" ht="12.75">
      <c r="A244">
        <v>1986</v>
      </c>
      <c r="B244">
        <v>336</v>
      </c>
      <c r="C244">
        <v>125</v>
      </c>
      <c r="D244">
        <v>31</v>
      </c>
      <c r="E244">
        <v>1</v>
      </c>
      <c r="F244">
        <v>14</v>
      </c>
      <c r="G244">
        <v>2</v>
      </c>
    </row>
    <row r="245" spans="1:7" ht="12.75">
      <c r="A245">
        <v>1987</v>
      </c>
      <c r="B245">
        <v>297</v>
      </c>
      <c r="C245">
        <v>114</v>
      </c>
      <c r="D245">
        <v>20</v>
      </c>
      <c r="E245">
        <v>3</v>
      </c>
      <c r="F245">
        <v>21</v>
      </c>
      <c r="G245">
        <v>6</v>
      </c>
    </row>
    <row r="246" spans="1:7" ht="12.75">
      <c r="A246">
        <v>1988</v>
      </c>
      <c r="B246">
        <v>178</v>
      </c>
      <c r="C246">
        <v>66</v>
      </c>
      <c r="D246">
        <v>10</v>
      </c>
      <c r="E246">
        <v>1</v>
      </c>
      <c r="F246">
        <v>7</v>
      </c>
      <c r="G246">
        <v>3</v>
      </c>
    </row>
    <row r="247" spans="1:7" ht="12.75">
      <c r="A247">
        <v>1989</v>
      </c>
      <c r="B247">
        <v>316</v>
      </c>
      <c r="C247">
        <v>126</v>
      </c>
      <c r="D247">
        <v>21</v>
      </c>
      <c r="E247">
        <v>4</v>
      </c>
      <c r="F247">
        <v>17</v>
      </c>
      <c r="G247">
        <v>2</v>
      </c>
    </row>
    <row r="248" spans="1:7" ht="12.75">
      <c r="A248">
        <v>1990</v>
      </c>
      <c r="B248">
        <v>367</v>
      </c>
      <c r="C248">
        <v>152</v>
      </c>
      <c r="D248">
        <v>36</v>
      </c>
      <c r="E248">
        <v>2</v>
      </c>
      <c r="F248">
        <v>23</v>
      </c>
      <c r="G248">
        <v>4</v>
      </c>
    </row>
    <row r="249" spans="1:7" ht="12.75">
      <c r="A249">
        <v>1991</v>
      </c>
      <c r="B249">
        <v>237</v>
      </c>
      <c r="C249">
        <v>114</v>
      </c>
      <c r="D249">
        <v>18</v>
      </c>
      <c r="E249">
        <v>3</v>
      </c>
      <c r="F249">
        <v>10</v>
      </c>
      <c r="G249">
        <v>1</v>
      </c>
    </row>
    <row r="250" spans="1:6" ht="12.75">
      <c r="A250">
        <v>1992</v>
      </c>
      <c r="B250">
        <v>64</v>
      </c>
      <c r="C250">
        <v>28</v>
      </c>
      <c r="D250">
        <v>4</v>
      </c>
      <c r="F250">
        <v>4</v>
      </c>
    </row>
    <row r="251" spans="1:6" ht="12.75">
      <c r="A251">
        <v>1993</v>
      </c>
      <c r="B251">
        <v>52</v>
      </c>
      <c r="C251">
        <v>27</v>
      </c>
      <c r="D251">
        <v>5</v>
      </c>
      <c r="F251">
        <v>2</v>
      </c>
    </row>
    <row r="252" spans="1:5" ht="12.75">
      <c r="A252">
        <v>1994</v>
      </c>
      <c r="B252">
        <v>48</v>
      </c>
      <c r="C252">
        <v>16</v>
      </c>
      <c r="D252">
        <v>4</v>
      </c>
      <c r="E252">
        <v>1</v>
      </c>
    </row>
    <row r="253" spans="1:6" ht="12.75">
      <c r="A253">
        <v>1995</v>
      </c>
      <c r="B253">
        <v>69</v>
      </c>
      <c r="C253">
        <v>21</v>
      </c>
      <c r="D253">
        <v>5</v>
      </c>
      <c r="E253">
        <v>1</v>
      </c>
      <c r="F253">
        <v>2</v>
      </c>
    </row>
    <row r="254" spans="1:6" ht="12.75">
      <c r="A254">
        <v>1996</v>
      </c>
      <c r="B254">
        <v>51</v>
      </c>
      <c r="C254">
        <v>16</v>
      </c>
      <c r="D254">
        <v>9</v>
      </c>
      <c r="F254">
        <v>4</v>
      </c>
    </row>
    <row r="255" spans="1:4" ht="12.75">
      <c r="A255">
        <v>1997</v>
      </c>
      <c r="B255">
        <v>59</v>
      </c>
      <c r="C255">
        <v>17</v>
      </c>
      <c r="D255">
        <v>8</v>
      </c>
    </row>
    <row r="256" spans="1:6" ht="12.75">
      <c r="A256">
        <v>1998</v>
      </c>
      <c r="B256">
        <v>68</v>
      </c>
      <c r="C256">
        <v>13</v>
      </c>
      <c r="D256">
        <v>3</v>
      </c>
      <c r="E256">
        <v>1</v>
      </c>
      <c r="F256">
        <v>3</v>
      </c>
    </row>
    <row r="257" spans="1:6" ht="12.75">
      <c r="A257">
        <v>1999</v>
      </c>
      <c r="B257">
        <v>64</v>
      </c>
      <c r="C257">
        <v>13</v>
      </c>
      <c r="D257">
        <v>3</v>
      </c>
      <c r="E257">
        <v>1</v>
      </c>
      <c r="F257">
        <v>3</v>
      </c>
    </row>
    <row r="258" spans="1:7" ht="12.75">
      <c r="A258" t="s">
        <v>12</v>
      </c>
      <c r="B258" t="s">
        <v>112</v>
      </c>
      <c r="C258" t="s">
        <v>114</v>
      </c>
      <c r="D258" t="s">
        <v>114</v>
      </c>
      <c r="E258" t="s">
        <v>114</v>
      </c>
      <c r="F258" t="s">
        <v>114</v>
      </c>
      <c r="G258" t="s">
        <v>114</v>
      </c>
    </row>
    <row r="259" spans="1:6" ht="12.75">
      <c r="A259" t="s">
        <v>13</v>
      </c>
      <c r="B259" t="s">
        <v>14</v>
      </c>
      <c r="C259" t="s">
        <v>15</v>
      </c>
      <c r="D259" t="s">
        <v>15</v>
      </c>
      <c r="E259" t="s">
        <v>15</v>
      </c>
      <c r="F259" t="s">
        <v>16</v>
      </c>
    </row>
    <row r="260" spans="1:6" ht="12.75">
      <c r="A260" t="s">
        <v>13</v>
      </c>
      <c r="B260" t="s">
        <v>14</v>
      </c>
      <c r="C260" t="s">
        <v>15</v>
      </c>
      <c r="D260" t="s">
        <v>15</v>
      </c>
      <c r="E260" t="s">
        <v>15</v>
      </c>
      <c r="F260" t="s">
        <v>16</v>
      </c>
    </row>
    <row r="261" spans="1:7" ht="12.75">
      <c r="A261" t="s">
        <v>17</v>
      </c>
      <c r="B261" t="s">
        <v>30</v>
      </c>
      <c r="C261" t="s">
        <v>31</v>
      </c>
      <c r="D261" t="s">
        <v>46</v>
      </c>
      <c r="E261" t="s">
        <v>33</v>
      </c>
      <c r="F261" t="s">
        <v>34</v>
      </c>
      <c r="G261" t="s">
        <v>35</v>
      </c>
    </row>
    <row r="263" spans="1:7" ht="12.75">
      <c r="A263" t="s">
        <v>12</v>
      </c>
      <c r="B263" t="s">
        <v>112</v>
      </c>
      <c r="C263" t="s">
        <v>114</v>
      </c>
      <c r="D263" t="s">
        <v>114</v>
      </c>
      <c r="E263" t="s">
        <v>114</v>
      </c>
      <c r="F263" t="s">
        <v>114</v>
      </c>
      <c r="G263" t="s">
        <v>114</v>
      </c>
    </row>
    <row r="264" spans="4:5" ht="12.75">
      <c r="D264" t="s">
        <v>118</v>
      </c>
      <c r="E264" t="s">
        <v>36</v>
      </c>
    </row>
    <row r="265" spans="1:7" ht="12.75">
      <c r="A265" t="s">
        <v>99</v>
      </c>
      <c r="B265" t="s">
        <v>85</v>
      </c>
      <c r="C265" t="s">
        <v>86</v>
      </c>
      <c r="D265" t="s">
        <v>37</v>
      </c>
      <c r="E265" t="s">
        <v>38</v>
      </c>
      <c r="F265" t="s">
        <v>100</v>
      </c>
      <c r="G265" t="s">
        <v>39</v>
      </c>
    </row>
    <row r="266" spans="1:7" ht="12.75">
      <c r="A266" t="s">
        <v>12</v>
      </c>
      <c r="B266" t="s">
        <v>112</v>
      </c>
      <c r="C266" t="s">
        <v>114</v>
      </c>
      <c r="D266" t="s">
        <v>114</v>
      </c>
      <c r="E266" t="s">
        <v>114</v>
      </c>
      <c r="F266" t="s">
        <v>114</v>
      </c>
      <c r="G266" t="s">
        <v>114</v>
      </c>
    </row>
    <row r="267" spans="1:5" ht="12.75">
      <c r="A267">
        <v>1983</v>
      </c>
      <c r="B267">
        <v>22</v>
      </c>
      <c r="C267">
        <v>4</v>
      </c>
      <c r="E267">
        <v>1</v>
      </c>
    </row>
    <row r="268" spans="1:7" ht="12.75">
      <c r="A268">
        <v>1985</v>
      </c>
      <c r="B268">
        <v>188</v>
      </c>
      <c r="C268">
        <v>50</v>
      </c>
      <c r="D268">
        <v>6</v>
      </c>
      <c r="E268">
        <v>4</v>
      </c>
      <c r="F268">
        <v>10</v>
      </c>
      <c r="G268">
        <v>1</v>
      </c>
    </row>
    <row r="269" spans="1:7" ht="12.75">
      <c r="A269">
        <v>1986</v>
      </c>
      <c r="B269">
        <v>336</v>
      </c>
      <c r="C269">
        <v>70</v>
      </c>
      <c r="D269">
        <v>20</v>
      </c>
      <c r="E269">
        <v>1</v>
      </c>
      <c r="F269">
        <v>16</v>
      </c>
      <c r="G269">
        <v>3</v>
      </c>
    </row>
    <row r="270" spans="1:7" ht="12.75">
      <c r="A270">
        <v>1987</v>
      </c>
      <c r="B270">
        <v>244</v>
      </c>
      <c r="C270">
        <v>99</v>
      </c>
      <c r="D270">
        <v>22</v>
      </c>
      <c r="E270">
        <v>14</v>
      </c>
      <c r="F270">
        <v>32</v>
      </c>
      <c r="G270">
        <v>4</v>
      </c>
    </row>
    <row r="271" spans="1:7" ht="12.75">
      <c r="A271">
        <v>1988</v>
      </c>
      <c r="B271">
        <v>518</v>
      </c>
      <c r="C271">
        <v>407</v>
      </c>
      <c r="D271">
        <v>45</v>
      </c>
      <c r="E271">
        <v>7</v>
      </c>
      <c r="F271">
        <v>69</v>
      </c>
      <c r="G271">
        <v>6</v>
      </c>
    </row>
    <row r="272" spans="1:6" ht="12.75">
      <c r="A272">
        <v>1989</v>
      </c>
      <c r="B272">
        <v>44</v>
      </c>
      <c r="C272">
        <v>33</v>
      </c>
      <c r="D272">
        <v>3</v>
      </c>
      <c r="F272">
        <v>6</v>
      </c>
    </row>
    <row r="273" spans="1:6" ht="12.75">
      <c r="A273">
        <v>1990</v>
      </c>
      <c r="B273">
        <v>73</v>
      </c>
      <c r="C273">
        <v>59</v>
      </c>
      <c r="D273">
        <v>7</v>
      </c>
      <c r="F273">
        <v>23</v>
      </c>
    </row>
    <row r="274" spans="1:7" ht="12.75">
      <c r="A274">
        <v>1991</v>
      </c>
      <c r="B274">
        <v>130</v>
      </c>
      <c r="C274">
        <v>140</v>
      </c>
      <c r="D274">
        <v>8</v>
      </c>
      <c r="E274">
        <v>2</v>
      </c>
      <c r="F274">
        <v>34</v>
      </c>
      <c r="G274">
        <v>1</v>
      </c>
    </row>
    <row r="275" spans="1:7" ht="12.75">
      <c r="A275">
        <v>1992</v>
      </c>
      <c r="B275">
        <v>165</v>
      </c>
      <c r="C275">
        <v>223</v>
      </c>
      <c r="D275">
        <v>16</v>
      </c>
      <c r="E275">
        <v>3</v>
      </c>
      <c r="F275">
        <v>49</v>
      </c>
      <c r="G275">
        <v>1</v>
      </c>
    </row>
    <row r="276" spans="1:6" ht="12.75">
      <c r="A276">
        <v>1993</v>
      </c>
      <c r="B276">
        <v>193</v>
      </c>
      <c r="C276">
        <v>245</v>
      </c>
      <c r="D276">
        <v>16</v>
      </c>
      <c r="E276">
        <v>4</v>
      </c>
      <c r="F276">
        <v>49</v>
      </c>
    </row>
    <row r="277" spans="1:7" ht="12.75">
      <c r="A277">
        <v>1994</v>
      </c>
      <c r="B277">
        <v>266</v>
      </c>
      <c r="C277">
        <v>323</v>
      </c>
      <c r="D277">
        <v>21</v>
      </c>
      <c r="E277">
        <v>9</v>
      </c>
      <c r="F277">
        <v>67</v>
      </c>
      <c r="G277">
        <v>2</v>
      </c>
    </row>
    <row r="278" spans="1:6" ht="12.75">
      <c r="A278">
        <v>1995</v>
      </c>
      <c r="B278">
        <v>280</v>
      </c>
      <c r="C278">
        <v>312</v>
      </c>
      <c r="D278">
        <v>21</v>
      </c>
      <c r="E278">
        <v>6</v>
      </c>
      <c r="F278">
        <v>68</v>
      </c>
    </row>
    <row r="279" spans="1:7" ht="12.75">
      <c r="A279">
        <v>1996</v>
      </c>
      <c r="B279">
        <v>308</v>
      </c>
      <c r="C279">
        <v>340</v>
      </c>
      <c r="D279">
        <v>16</v>
      </c>
      <c r="E279">
        <v>2</v>
      </c>
      <c r="F279">
        <v>55</v>
      </c>
      <c r="G279">
        <v>1</v>
      </c>
    </row>
    <row r="280" spans="1:7" ht="12.75">
      <c r="A280">
        <v>1997</v>
      </c>
      <c r="B280">
        <v>340</v>
      </c>
      <c r="C280">
        <v>303</v>
      </c>
      <c r="D280">
        <v>23</v>
      </c>
      <c r="E280">
        <v>2</v>
      </c>
      <c r="F280">
        <v>62</v>
      </c>
      <c r="G280">
        <v>1</v>
      </c>
    </row>
    <row r="281" spans="1:7" ht="12.75">
      <c r="A281">
        <v>1998</v>
      </c>
      <c r="B281">
        <v>380</v>
      </c>
      <c r="C281">
        <v>281</v>
      </c>
      <c r="D281">
        <v>29</v>
      </c>
      <c r="E281">
        <v>2</v>
      </c>
      <c r="F281">
        <v>54</v>
      </c>
      <c r="G281">
        <v>3</v>
      </c>
    </row>
    <row r="282" spans="1:7" ht="12.75">
      <c r="A282">
        <v>1999</v>
      </c>
      <c r="B282">
        <v>358</v>
      </c>
      <c r="C282">
        <v>262</v>
      </c>
      <c r="D282">
        <v>25</v>
      </c>
      <c r="E282">
        <v>6</v>
      </c>
      <c r="F282">
        <v>47</v>
      </c>
      <c r="G282">
        <v>2</v>
      </c>
    </row>
    <row r="283" ht="12.75">
      <c r="A283" t="s">
        <v>119</v>
      </c>
    </row>
    <row r="284" ht="12.75">
      <c r="A284" t="s">
        <v>125</v>
      </c>
    </row>
    <row r="285" ht="12.75">
      <c r="A285" t="s">
        <v>125</v>
      </c>
    </row>
    <row r="286" ht="12.75">
      <c r="A286" t="s">
        <v>145</v>
      </c>
    </row>
    <row r="288" ht="12.75">
      <c r="A288" t="s">
        <v>119</v>
      </c>
    </row>
    <row r="289" ht="12.75">
      <c r="A289" t="s">
        <v>146</v>
      </c>
    </row>
    <row r="290" ht="12.75">
      <c r="A290" t="s">
        <v>147</v>
      </c>
    </row>
    <row r="291" ht="12.75">
      <c r="A291" t="s">
        <v>148</v>
      </c>
    </row>
    <row r="292" spans="1:6" ht="12.75">
      <c r="A292">
        <v>1983</v>
      </c>
      <c r="B292">
        <v>3845079</v>
      </c>
      <c r="C292">
        <v>115805</v>
      </c>
      <c r="D292">
        <v>61697</v>
      </c>
      <c r="E292">
        <v>135091</v>
      </c>
      <c r="F292">
        <v>142602</v>
      </c>
    </row>
    <row r="293" spans="1:6" ht="12.75">
      <c r="A293">
        <v>1984</v>
      </c>
      <c r="B293">
        <v>3868523</v>
      </c>
      <c r="C293">
        <v>118878</v>
      </c>
      <c r="D293">
        <v>62952</v>
      </c>
      <c r="E293">
        <v>142799</v>
      </c>
      <c r="F293">
        <v>150503</v>
      </c>
    </row>
    <row r="294" spans="1:6" ht="12.75">
      <c r="A294">
        <v>1985</v>
      </c>
      <c r="B294">
        <v>3902770</v>
      </c>
      <c r="C294">
        <v>122615</v>
      </c>
      <c r="D294">
        <v>64469</v>
      </c>
      <c r="E294">
        <v>151338</v>
      </c>
      <c r="F294">
        <v>158910</v>
      </c>
    </row>
    <row r="295" spans="1:6" ht="12.75">
      <c r="A295">
        <v>1986</v>
      </c>
      <c r="B295">
        <v>3933381</v>
      </c>
      <c r="C295">
        <v>125969</v>
      </c>
      <c r="D295">
        <v>66003</v>
      </c>
      <c r="E295">
        <v>159988</v>
      </c>
      <c r="F295">
        <v>167386</v>
      </c>
    </row>
    <row r="296" spans="1:6" ht="12.75">
      <c r="A296">
        <v>1987</v>
      </c>
      <c r="B296">
        <v>3986064</v>
      </c>
      <c r="C296">
        <v>130369</v>
      </c>
      <c r="D296">
        <v>68196</v>
      </c>
      <c r="E296">
        <v>169567</v>
      </c>
      <c r="F296">
        <v>177697</v>
      </c>
    </row>
    <row r="297" spans="1:6" ht="12.75">
      <c r="A297">
        <v>1988</v>
      </c>
      <c r="B297">
        <v>4062086</v>
      </c>
      <c r="C297">
        <v>135904</v>
      </c>
      <c r="D297">
        <v>70973</v>
      </c>
      <c r="E297">
        <v>180918</v>
      </c>
      <c r="F297">
        <v>190014</v>
      </c>
    </row>
    <row r="298" spans="1:6" ht="12.75">
      <c r="A298">
        <v>1989</v>
      </c>
      <c r="B298">
        <v>4136203</v>
      </c>
      <c r="C298">
        <v>141074</v>
      </c>
      <c r="D298">
        <v>73672</v>
      </c>
      <c r="E298">
        <v>192837</v>
      </c>
      <c r="F298">
        <v>202540</v>
      </c>
    </row>
    <row r="299" spans="1:6" ht="12.75">
      <c r="A299">
        <v>1990</v>
      </c>
      <c r="B299">
        <v>4250194</v>
      </c>
      <c r="C299">
        <v>147800</v>
      </c>
      <c r="D299">
        <v>77195</v>
      </c>
      <c r="E299">
        <v>207892</v>
      </c>
      <c r="F299">
        <v>217699</v>
      </c>
    </row>
    <row r="300" spans="1:6" ht="12.75">
      <c r="A300">
        <v>1991</v>
      </c>
      <c r="B300">
        <v>4331195</v>
      </c>
      <c r="C300">
        <v>151687</v>
      </c>
      <c r="D300">
        <v>79294</v>
      </c>
      <c r="E300">
        <v>220066</v>
      </c>
      <c r="F300">
        <v>231201</v>
      </c>
    </row>
    <row r="301" spans="1:6" ht="12.75">
      <c r="A301">
        <v>1992</v>
      </c>
      <c r="B301" s="2">
        <v>4418731</v>
      </c>
      <c r="C301" s="2">
        <v>157009</v>
      </c>
      <c r="D301">
        <v>81376</v>
      </c>
      <c r="E301" s="2">
        <v>234316</v>
      </c>
      <c r="F301" s="2">
        <v>247579</v>
      </c>
    </row>
    <row r="302" spans="1:6" ht="12.75">
      <c r="A302">
        <v>1993</v>
      </c>
      <c r="B302">
        <v>4492446</v>
      </c>
      <c r="C302">
        <v>160255</v>
      </c>
      <c r="D302">
        <v>83098</v>
      </c>
      <c r="E302">
        <v>247981</v>
      </c>
      <c r="F302">
        <v>263924</v>
      </c>
    </row>
    <row r="303" spans="1:6" ht="12.75">
      <c r="A303">
        <v>1994</v>
      </c>
      <c r="B303">
        <v>4543692</v>
      </c>
      <c r="C303">
        <v>164662</v>
      </c>
      <c r="D303">
        <v>84653</v>
      </c>
      <c r="E303">
        <v>261195</v>
      </c>
      <c r="F303">
        <v>280694</v>
      </c>
    </row>
    <row r="304" spans="1:6" ht="12.75">
      <c r="A304">
        <v>1995</v>
      </c>
      <c r="B304">
        <v>4601009</v>
      </c>
      <c r="C304">
        <v>169817</v>
      </c>
      <c r="D304">
        <v>86251</v>
      </c>
      <c r="E304">
        <v>274642</v>
      </c>
      <c r="F304">
        <v>299305</v>
      </c>
    </row>
    <row r="305" spans="1:6" ht="12.75">
      <c r="A305">
        <v>1996</v>
      </c>
      <c r="B305">
        <v>4643284</v>
      </c>
      <c r="C305">
        <v>175111</v>
      </c>
      <c r="D305">
        <v>87362</v>
      </c>
      <c r="E305">
        <v>286793</v>
      </c>
      <c r="F305">
        <v>317413</v>
      </c>
    </row>
    <row r="306" spans="1:6" ht="12.75">
      <c r="A306">
        <v>1997</v>
      </c>
      <c r="B306">
        <v>4696215</v>
      </c>
      <c r="C306">
        <v>180990</v>
      </c>
      <c r="D306">
        <v>88518</v>
      </c>
      <c r="E306">
        <v>300511</v>
      </c>
      <c r="F306">
        <v>337871</v>
      </c>
    </row>
    <row r="307" spans="1:6" ht="12.75">
      <c r="A307">
        <v>1998</v>
      </c>
      <c r="B307">
        <v>4739084</v>
      </c>
      <c r="C307">
        <v>183958</v>
      </c>
      <c r="D307">
        <v>90516</v>
      </c>
      <c r="E307">
        <v>316608</v>
      </c>
      <c r="F307">
        <v>357666</v>
      </c>
    </row>
    <row r="308" spans="1:6" ht="12.75">
      <c r="A308">
        <v>1999</v>
      </c>
      <c r="B308">
        <v>4769059</v>
      </c>
      <c r="C308">
        <v>188588</v>
      </c>
      <c r="D308">
        <v>92096</v>
      </c>
      <c r="E308">
        <v>329954</v>
      </c>
      <c r="F308">
        <v>376664</v>
      </c>
    </row>
    <row r="309" ht="12.75">
      <c r="A309" t="s">
        <v>119</v>
      </c>
    </row>
    <row r="310" ht="12.75">
      <c r="A310" t="s">
        <v>125</v>
      </c>
    </row>
    <row r="311" ht="12.75">
      <c r="A311" t="s">
        <v>125</v>
      </c>
    </row>
    <row r="312" ht="12.75">
      <c r="A312" t="s">
        <v>149</v>
      </c>
    </row>
    <row r="314" ht="12.75">
      <c r="A314" t="s">
        <v>150</v>
      </c>
    </row>
    <row r="315" ht="12.75">
      <c r="A315" t="s">
        <v>151</v>
      </c>
    </row>
    <row r="316" ht="12.75">
      <c r="A316" t="s">
        <v>152</v>
      </c>
    </row>
    <row r="317" ht="12.75">
      <c r="A317" t="s">
        <v>153</v>
      </c>
    </row>
    <row r="318" spans="1:4" ht="12.75">
      <c r="A318">
        <v>1983</v>
      </c>
      <c r="B318">
        <v>268</v>
      </c>
      <c r="C318">
        <v>84</v>
      </c>
      <c r="D318">
        <v>352</v>
      </c>
    </row>
    <row r="319" spans="1:4" ht="12.75">
      <c r="A319">
        <v>1985</v>
      </c>
      <c r="B319">
        <v>333</v>
      </c>
      <c r="C319">
        <v>61</v>
      </c>
      <c r="D319">
        <v>394</v>
      </c>
    </row>
    <row r="320" spans="1:4" ht="12.75">
      <c r="A320">
        <v>1986</v>
      </c>
      <c r="B320">
        <v>355</v>
      </c>
      <c r="C320">
        <v>80</v>
      </c>
      <c r="D320">
        <v>435</v>
      </c>
    </row>
    <row r="321" spans="1:4" ht="12.75">
      <c r="A321">
        <v>1987</v>
      </c>
      <c r="B321">
        <v>346</v>
      </c>
      <c r="C321">
        <v>77</v>
      </c>
      <c r="D321">
        <v>423</v>
      </c>
    </row>
    <row r="322" spans="1:4" ht="12.75">
      <c r="A322">
        <v>1988</v>
      </c>
      <c r="B322">
        <v>449</v>
      </c>
      <c r="C322" s="2">
        <v>122</v>
      </c>
      <c r="D322">
        <v>571</v>
      </c>
    </row>
    <row r="323" spans="1:4" ht="12.75">
      <c r="A323">
        <v>1989</v>
      </c>
      <c r="B323">
        <v>543</v>
      </c>
      <c r="C323">
        <v>112</v>
      </c>
      <c r="D323">
        <v>655</v>
      </c>
    </row>
    <row r="324" spans="1:4" ht="12.75">
      <c r="A324">
        <v>1990</v>
      </c>
      <c r="B324">
        <v>651</v>
      </c>
      <c r="C324">
        <v>151</v>
      </c>
      <c r="D324">
        <v>802</v>
      </c>
    </row>
    <row r="325" spans="1:4" ht="12.75">
      <c r="A325">
        <v>1991</v>
      </c>
      <c r="B325">
        <v>649</v>
      </c>
      <c r="C325">
        <v>165</v>
      </c>
      <c r="D325">
        <v>814</v>
      </c>
    </row>
    <row r="326" spans="1:4" ht="12.75">
      <c r="A326">
        <v>1992</v>
      </c>
      <c r="B326">
        <v>796</v>
      </c>
      <c r="C326">
        <v>184</v>
      </c>
      <c r="D326">
        <v>980</v>
      </c>
    </row>
    <row r="327" spans="1:4" ht="12.75">
      <c r="A327">
        <v>1993</v>
      </c>
      <c r="B327">
        <v>856</v>
      </c>
      <c r="C327">
        <v>211</v>
      </c>
      <c r="D327" s="2">
        <v>1067</v>
      </c>
    </row>
    <row r="328" spans="1:4" ht="12.75">
      <c r="A328">
        <v>1994</v>
      </c>
      <c r="B328">
        <v>832</v>
      </c>
      <c r="C328">
        <v>247</v>
      </c>
      <c r="D328" s="2">
        <v>1079</v>
      </c>
    </row>
    <row r="329" spans="1:4" ht="12.75">
      <c r="A329">
        <v>1995</v>
      </c>
      <c r="B329">
        <v>859</v>
      </c>
      <c r="C329">
        <v>244</v>
      </c>
      <c r="D329" s="2">
        <v>1103</v>
      </c>
    </row>
    <row r="330" spans="1:4" ht="12.75">
      <c r="A330">
        <v>1996</v>
      </c>
      <c r="B330">
        <v>859</v>
      </c>
      <c r="C330">
        <v>242</v>
      </c>
      <c r="D330" s="2">
        <v>1101</v>
      </c>
    </row>
    <row r="331" spans="1:4" ht="12.75">
      <c r="A331">
        <v>1997</v>
      </c>
      <c r="B331">
        <v>837</v>
      </c>
      <c r="C331">
        <v>232</v>
      </c>
      <c r="D331" s="2">
        <v>1069</v>
      </c>
    </row>
    <row r="332" spans="1:4" ht="12.75">
      <c r="A332">
        <v>1998</v>
      </c>
      <c r="B332">
        <v>871</v>
      </c>
      <c r="C332">
        <v>277</v>
      </c>
      <c r="D332" s="2">
        <v>1148</v>
      </c>
    </row>
    <row r="333" spans="1:4" ht="12.75">
      <c r="A333">
        <v>1999</v>
      </c>
      <c r="B333">
        <v>755</v>
      </c>
      <c r="C333">
        <v>252</v>
      </c>
      <c r="D333" s="2">
        <v>1007</v>
      </c>
    </row>
    <row r="334" spans="1:4" ht="12.75">
      <c r="A334" t="s">
        <v>1</v>
      </c>
      <c r="B334" t="s">
        <v>111</v>
      </c>
      <c r="C334" t="s">
        <v>112</v>
      </c>
      <c r="D334" t="s">
        <v>112</v>
      </c>
    </row>
    <row r="335" spans="1:4" ht="12.75">
      <c r="A335" t="s">
        <v>47</v>
      </c>
      <c r="B335" t="s">
        <v>48</v>
      </c>
      <c r="C335" t="s">
        <v>14</v>
      </c>
      <c r="D335" t="s">
        <v>49</v>
      </c>
    </row>
    <row r="336" spans="1:4" ht="12.75">
      <c r="A336" t="s">
        <v>47</v>
      </c>
      <c r="B336" t="s">
        <v>48</v>
      </c>
      <c r="C336" t="s">
        <v>14</v>
      </c>
      <c r="D336" t="s">
        <v>49</v>
      </c>
    </row>
    <row r="337" spans="1:4" ht="12.75">
      <c r="A337" t="s">
        <v>50</v>
      </c>
      <c r="B337" t="s">
        <v>51</v>
      </c>
      <c r="C337" t="s">
        <v>52</v>
      </c>
      <c r="D337" t="s">
        <v>53</v>
      </c>
    </row>
    <row r="339" spans="1:4" ht="12.75">
      <c r="A339" t="s">
        <v>1</v>
      </c>
      <c r="B339" t="s">
        <v>111</v>
      </c>
      <c r="C339" t="s">
        <v>112</v>
      </c>
      <c r="D339" t="s">
        <v>112</v>
      </c>
    </row>
    <row r="340" spans="2:4" ht="12.75">
      <c r="B340" t="s">
        <v>54</v>
      </c>
      <c r="C340" t="s">
        <v>55</v>
      </c>
      <c r="D340" t="s">
        <v>56</v>
      </c>
    </row>
    <row r="341" spans="1:4" ht="12.75">
      <c r="A341" t="s">
        <v>99</v>
      </c>
      <c r="B341" t="s">
        <v>85</v>
      </c>
      <c r="C341" t="s">
        <v>86</v>
      </c>
      <c r="D341" t="s">
        <v>87</v>
      </c>
    </row>
    <row r="342" spans="1:4" ht="12.75">
      <c r="A342" t="s">
        <v>1</v>
      </c>
      <c r="B342" t="s">
        <v>111</v>
      </c>
      <c r="C342" t="s">
        <v>112</v>
      </c>
      <c r="D342" t="s">
        <v>112</v>
      </c>
    </row>
    <row r="343" spans="1:4" ht="12.75">
      <c r="A343">
        <v>1983</v>
      </c>
      <c r="B343">
        <v>516</v>
      </c>
      <c r="C343">
        <v>135</v>
      </c>
      <c r="D343">
        <v>651</v>
      </c>
    </row>
    <row r="344" spans="1:4" ht="12.75">
      <c r="A344">
        <v>1985</v>
      </c>
      <c r="B344">
        <v>395</v>
      </c>
      <c r="C344">
        <v>74</v>
      </c>
      <c r="D344">
        <v>469</v>
      </c>
    </row>
    <row r="345" spans="1:4" ht="12.75">
      <c r="A345">
        <v>1986</v>
      </c>
      <c r="B345">
        <v>368</v>
      </c>
      <c r="C345">
        <v>131</v>
      </c>
      <c r="D345">
        <v>499</v>
      </c>
    </row>
    <row r="346" spans="1:4" ht="12.75">
      <c r="A346">
        <v>1987</v>
      </c>
      <c r="B346">
        <v>473</v>
      </c>
      <c r="C346">
        <v>119</v>
      </c>
      <c r="D346">
        <v>592</v>
      </c>
    </row>
    <row r="347" spans="1:4" ht="12.75">
      <c r="A347">
        <v>1988</v>
      </c>
      <c r="B347">
        <v>564</v>
      </c>
      <c r="C347">
        <v>167</v>
      </c>
      <c r="D347">
        <v>731</v>
      </c>
    </row>
    <row r="348" spans="1:4" ht="12.75">
      <c r="A348">
        <v>1989</v>
      </c>
      <c r="B348">
        <v>607</v>
      </c>
      <c r="C348">
        <v>184</v>
      </c>
      <c r="D348">
        <v>791</v>
      </c>
    </row>
    <row r="349" spans="1:4" ht="12.75">
      <c r="A349">
        <v>1990</v>
      </c>
      <c r="B349">
        <v>560</v>
      </c>
      <c r="C349">
        <v>161</v>
      </c>
      <c r="D349">
        <v>721</v>
      </c>
    </row>
    <row r="350" spans="1:4" ht="12.75">
      <c r="A350">
        <v>1991</v>
      </c>
      <c r="B350">
        <v>633</v>
      </c>
      <c r="C350">
        <v>199</v>
      </c>
      <c r="D350">
        <v>832</v>
      </c>
    </row>
    <row r="351" spans="1:4" ht="12.75">
      <c r="A351">
        <v>1992</v>
      </c>
      <c r="B351">
        <v>703</v>
      </c>
      <c r="C351">
        <v>241</v>
      </c>
      <c r="D351">
        <v>944</v>
      </c>
    </row>
    <row r="352" spans="1:4" ht="12.75">
      <c r="A352">
        <v>1993</v>
      </c>
      <c r="B352">
        <v>601</v>
      </c>
      <c r="C352">
        <v>217</v>
      </c>
      <c r="D352">
        <v>818</v>
      </c>
    </row>
    <row r="353" spans="1:4" ht="12.75">
      <c r="A353">
        <v>1994</v>
      </c>
      <c r="B353">
        <v>628</v>
      </c>
      <c r="C353">
        <v>222</v>
      </c>
      <c r="D353">
        <v>850</v>
      </c>
    </row>
    <row r="354" spans="1:4" ht="12.75">
      <c r="A354">
        <v>1995</v>
      </c>
      <c r="B354">
        <v>637</v>
      </c>
      <c r="C354">
        <v>184</v>
      </c>
      <c r="D354">
        <v>821</v>
      </c>
    </row>
    <row r="355" spans="1:4" ht="12.75">
      <c r="A355">
        <v>1996</v>
      </c>
      <c r="B355">
        <v>593</v>
      </c>
      <c r="C355">
        <v>212</v>
      </c>
      <c r="D355">
        <v>805</v>
      </c>
    </row>
    <row r="356" spans="1:4" ht="12.75">
      <c r="A356">
        <v>1997</v>
      </c>
      <c r="B356">
        <v>678</v>
      </c>
      <c r="C356">
        <v>225</v>
      </c>
      <c r="D356">
        <v>903</v>
      </c>
    </row>
    <row r="357" spans="1:4" ht="12.75">
      <c r="A357">
        <v>1998</v>
      </c>
      <c r="B357">
        <v>691</v>
      </c>
      <c r="C357">
        <v>229</v>
      </c>
      <c r="D357">
        <v>920</v>
      </c>
    </row>
    <row r="358" spans="1:4" ht="12.75">
      <c r="A358">
        <v>1999</v>
      </c>
      <c r="B358">
        <v>687</v>
      </c>
      <c r="C358">
        <v>193</v>
      </c>
      <c r="D358">
        <v>880</v>
      </c>
    </row>
    <row r="359" spans="1:4" ht="12.75">
      <c r="A359" t="s">
        <v>1</v>
      </c>
      <c r="B359" t="s">
        <v>111</v>
      </c>
      <c r="C359" t="s">
        <v>112</v>
      </c>
      <c r="D359" t="s">
        <v>112</v>
      </c>
    </row>
    <row r="360" spans="1:4" ht="12.75">
      <c r="A360" t="s">
        <v>47</v>
      </c>
      <c r="B360" t="s">
        <v>48</v>
      </c>
      <c r="C360" t="s">
        <v>14</v>
      </c>
      <c r="D360" t="s">
        <v>49</v>
      </c>
    </row>
    <row r="361" spans="1:4" ht="12.75">
      <c r="A361" t="s">
        <v>47</v>
      </c>
      <c r="B361" t="s">
        <v>48</v>
      </c>
      <c r="C361" t="s">
        <v>14</v>
      </c>
      <c r="D361" t="s">
        <v>49</v>
      </c>
    </row>
    <row r="362" spans="1:4" ht="12.75">
      <c r="A362" t="s">
        <v>50</v>
      </c>
      <c r="B362" t="s">
        <v>51</v>
      </c>
      <c r="C362" t="s">
        <v>52</v>
      </c>
      <c r="D362" t="s">
        <v>57</v>
      </c>
    </row>
    <row r="364" spans="1:4" ht="12.75">
      <c r="A364" t="s">
        <v>1</v>
      </c>
      <c r="B364" t="s">
        <v>111</v>
      </c>
      <c r="C364" t="s">
        <v>112</v>
      </c>
      <c r="D364" t="s">
        <v>112</v>
      </c>
    </row>
    <row r="365" spans="2:4" ht="12.75">
      <c r="B365" t="s">
        <v>54</v>
      </c>
      <c r="C365" t="s">
        <v>55</v>
      </c>
      <c r="D365" t="s">
        <v>56</v>
      </c>
    </row>
    <row r="366" spans="1:4" ht="12.75">
      <c r="A366" t="s">
        <v>99</v>
      </c>
      <c r="B366" t="s">
        <v>85</v>
      </c>
      <c r="C366" t="s">
        <v>86</v>
      </c>
      <c r="D366" t="s">
        <v>87</v>
      </c>
    </row>
    <row r="367" spans="1:4" ht="12.75">
      <c r="A367" t="s">
        <v>1</v>
      </c>
      <c r="B367" t="s">
        <v>111</v>
      </c>
      <c r="C367" t="s">
        <v>112</v>
      </c>
      <c r="D367" t="s">
        <v>112</v>
      </c>
    </row>
    <row r="368" spans="1:4" ht="12.75">
      <c r="A368">
        <v>1983</v>
      </c>
      <c r="B368">
        <v>217</v>
      </c>
      <c r="C368">
        <v>71</v>
      </c>
      <c r="D368">
        <v>288</v>
      </c>
    </row>
    <row r="369" spans="1:4" ht="12.75">
      <c r="A369">
        <v>1985</v>
      </c>
      <c r="B369">
        <v>75</v>
      </c>
      <c r="C369">
        <v>22</v>
      </c>
      <c r="D369">
        <v>97</v>
      </c>
    </row>
    <row r="370" spans="1:4" ht="12.75">
      <c r="A370">
        <v>1986</v>
      </c>
      <c r="B370">
        <v>52</v>
      </c>
      <c r="C370">
        <v>12</v>
      </c>
      <c r="D370">
        <v>64</v>
      </c>
    </row>
    <row r="371" spans="1:4" ht="12.75">
      <c r="A371">
        <v>1987</v>
      </c>
      <c r="B371">
        <v>58</v>
      </c>
      <c r="C371">
        <v>11</v>
      </c>
      <c r="D371">
        <v>69</v>
      </c>
    </row>
    <row r="372" spans="1:4" ht="12.75">
      <c r="A372">
        <v>1988</v>
      </c>
      <c r="B372">
        <v>88</v>
      </c>
      <c r="C372">
        <v>23</v>
      </c>
      <c r="D372">
        <v>111</v>
      </c>
    </row>
    <row r="373" spans="1:4" ht="12.75">
      <c r="A373">
        <v>1989</v>
      </c>
      <c r="B373">
        <v>131</v>
      </c>
      <c r="C373">
        <v>33</v>
      </c>
      <c r="D373">
        <v>164</v>
      </c>
    </row>
    <row r="374" spans="1:4" ht="12.75">
      <c r="A374">
        <v>1990</v>
      </c>
      <c r="B374">
        <v>135</v>
      </c>
      <c r="C374">
        <v>29</v>
      </c>
      <c r="D374">
        <v>164</v>
      </c>
    </row>
    <row r="375" spans="1:4" ht="12.75">
      <c r="A375">
        <v>1991</v>
      </c>
      <c r="B375">
        <v>138</v>
      </c>
      <c r="C375">
        <v>51</v>
      </c>
      <c r="D375">
        <v>189</v>
      </c>
    </row>
    <row r="376" spans="1:4" ht="12.75">
      <c r="A376">
        <v>1992</v>
      </c>
      <c r="B376">
        <v>178</v>
      </c>
      <c r="C376">
        <v>59</v>
      </c>
      <c r="D376">
        <v>237</v>
      </c>
    </row>
    <row r="377" spans="1:4" ht="12.75">
      <c r="A377">
        <v>1993</v>
      </c>
      <c r="B377">
        <v>215</v>
      </c>
      <c r="C377">
        <v>74</v>
      </c>
      <c r="D377">
        <v>289</v>
      </c>
    </row>
    <row r="378" spans="1:4" ht="12.75">
      <c r="A378">
        <v>1994</v>
      </c>
      <c r="B378">
        <v>212</v>
      </c>
      <c r="C378">
        <v>76</v>
      </c>
      <c r="D378">
        <v>288</v>
      </c>
    </row>
    <row r="379" spans="1:4" ht="12.75">
      <c r="A379">
        <v>1995</v>
      </c>
      <c r="B379">
        <v>231</v>
      </c>
      <c r="C379">
        <v>56</v>
      </c>
      <c r="D379">
        <v>287</v>
      </c>
    </row>
    <row r="380" spans="1:4" ht="12.75">
      <c r="A380">
        <v>1996</v>
      </c>
      <c r="B380">
        <v>297</v>
      </c>
      <c r="C380">
        <v>71</v>
      </c>
      <c r="D380">
        <v>368</v>
      </c>
    </row>
    <row r="381" spans="1:4" ht="12.75">
      <c r="A381">
        <v>1997</v>
      </c>
      <c r="B381">
        <v>300</v>
      </c>
      <c r="C381">
        <v>62</v>
      </c>
      <c r="D381">
        <v>362</v>
      </c>
    </row>
    <row r="382" spans="1:4" ht="12.75">
      <c r="A382">
        <v>1998</v>
      </c>
      <c r="B382">
        <v>294</v>
      </c>
      <c r="C382">
        <v>69</v>
      </c>
      <c r="D382">
        <v>363</v>
      </c>
    </row>
    <row r="383" spans="1:4" ht="12.75">
      <c r="A383">
        <v>1999</v>
      </c>
      <c r="B383">
        <v>361</v>
      </c>
      <c r="C383">
        <v>79</v>
      </c>
      <c r="D383">
        <v>440</v>
      </c>
    </row>
    <row r="384" spans="1:4" ht="12.75">
      <c r="A384" t="s">
        <v>1</v>
      </c>
      <c r="B384" t="s">
        <v>111</v>
      </c>
      <c r="C384" t="s">
        <v>112</v>
      </c>
      <c r="D384" t="s">
        <v>112</v>
      </c>
    </row>
    <row r="385" spans="1:4" ht="12.75">
      <c r="A385" t="s">
        <v>47</v>
      </c>
      <c r="B385" t="s">
        <v>48</v>
      </c>
      <c r="C385" t="s">
        <v>14</v>
      </c>
      <c r="D385" t="s">
        <v>49</v>
      </c>
    </row>
    <row r="386" spans="1:4" ht="12.75">
      <c r="A386" t="s">
        <v>47</v>
      </c>
      <c r="B386" t="s">
        <v>48</v>
      </c>
      <c r="C386" t="s">
        <v>14</v>
      </c>
      <c r="D386" t="s">
        <v>49</v>
      </c>
    </row>
    <row r="387" spans="1:4" ht="12.75">
      <c r="A387" t="s">
        <v>50</v>
      </c>
      <c r="B387" t="s">
        <v>51</v>
      </c>
      <c r="C387" t="s">
        <v>52</v>
      </c>
      <c r="D387" t="s">
        <v>58</v>
      </c>
    </row>
    <row r="389" spans="1:4" ht="12.75">
      <c r="A389" t="s">
        <v>1</v>
      </c>
      <c r="B389" t="s">
        <v>111</v>
      </c>
      <c r="C389" t="s">
        <v>112</v>
      </c>
      <c r="D389" t="s">
        <v>112</v>
      </c>
    </row>
    <row r="390" spans="2:4" ht="12.75">
      <c r="B390" t="s">
        <v>54</v>
      </c>
      <c r="C390" t="s">
        <v>55</v>
      </c>
      <c r="D390" t="s">
        <v>56</v>
      </c>
    </row>
    <row r="391" spans="1:4" ht="12.75">
      <c r="A391" t="s">
        <v>99</v>
      </c>
      <c r="B391" t="s">
        <v>85</v>
      </c>
      <c r="C391" t="s">
        <v>86</v>
      </c>
      <c r="D391" t="s">
        <v>87</v>
      </c>
    </row>
    <row r="392" spans="1:4" ht="12.75">
      <c r="A392" t="s">
        <v>1</v>
      </c>
      <c r="B392" t="s">
        <v>111</v>
      </c>
      <c r="C392" t="s">
        <v>112</v>
      </c>
      <c r="D392" t="s">
        <v>112</v>
      </c>
    </row>
    <row r="393" spans="1:4" ht="12.75">
      <c r="A393">
        <v>1983</v>
      </c>
      <c r="B393">
        <v>50</v>
      </c>
      <c r="C393">
        <v>16</v>
      </c>
      <c r="D393">
        <v>66</v>
      </c>
    </row>
    <row r="394" spans="1:4" ht="12.75">
      <c r="A394">
        <v>1985</v>
      </c>
      <c r="B394">
        <v>64</v>
      </c>
      <c r="C394">
        <v>7</v>
      </c>
      <c r="D394">
        <v>71</v>
      </c>
    </row>
    <row r="395" spans="1:4" ht="12.75">
      <c r="A395">
        <v>1986</v>
      </c>
      <c r="B395">
        <v>89</v>
      </c>
      <c r="C395">
        <v>21</v>
      </c>
      <c r="D395">
        <v>110</v>
      </c>
    </row>
    <row r="396" spans="1:4" ht="12.75">
      <c r="A396">
        <v>1987</v>
      </c>
      <c r="B396">
        <v>178</v>
      </c>
      <c r="C396">
        <v>80</v>
      </c>
      <c r="D396">
        <v>258</v>
      </c>
    </row>
    <row r="397" spans="1:4" ht="12.75">
      <c r="A397">
        <v>1988</v>
      </c>
      <c r="B397">
        <v>248</v>
      </c>
      <c r="C397">
        <v>121</v>
      </c>
      <c r="D397">
        <v>369</v>
      </c>
    </row>
    <row r="398" spans="1:4" ht="12.75">
      <c r="A398">
        <v>1989</v>
      </c>
      <c r="B398">
        <v>417</v>
      </c>
      <c r="C398">
        <v>283</v>
      </c>
      <c r="D398">
        <v>700</v>
      </c>
    </row>
    <row r="399" spans="1:4" ht="12.75">
      <c r="A399">
        <v>1990</v>
      </c>
      <c r="B399">
        <v>481</v>
      </c>
      <c r="C399">
        <v>324</v>
      </c>
      <c r="D399">
        <v>805</v>
      </c>
    </row>
    <row r="400" spans="1:4" ht="12.75">
      <c r="A400">
        <v>1991</v>
      </c>
      <c r="B400">
        <v>444</v>
      </c>
      <c r="C400">
        <v>475</v>
      </c>
      <c r="D400">
        <v>919</v>
      </c>
    </row>
    <row r="401" spans="1:4" ht="12.75">
      <c r="A401">
        <v>1992</v>
      </c>
      <c r="B401">
        <v>584</v>
      </c>
      <c r="C401">
        <v>534</v>
      </c>
      <c r="D401" s="2">
        <v>1118</v>
      </c>
    </row>
    <row r="402" spans="1:4" ht="12.75">
      <c r="A402">
        <v>1993</v>
      </c>
      <c r="B402">
        <v>508</v>
      </c>
      <c r="C402">
        <v>486</v>
      </c>
      <c r="D402">
        <v>994</v>
      </c>
    </row>
    <row r="403" spans="1:4" ht="12.75">
      <c r="A403">
        <v>1994</v>
      </c>
      <c r="B403">
        <v>515</v>
      </c>
      <c r="C403">
        <v>577</v>
      </c>
      <c r="D403" s="2">
        <v>1092</v>
      </c>
    </row>
    <row r="404" spans="1:4" ht="12.75">
      <c r="A404">
        <v>1995</v>
      </c>
      <c r="B404">
        <v>652</v>
      </c>
      <c r="C404">
        <v>740</v>
      </c>
      <c r="D404" s="2">
        <v>1392</v>
      </c>
    </row>
    <row r="405" spans="1:4" ht="12.75">
      <c r="A405">
        <v>1996</v>
      </c>
      <c r="B405">
        <v>699</v>
      </c>
      <c r="C405">
        <v>652</v>
      </c>
      <c r="D405" s="2">
        <v>1351</v>
      </c>
    </row>
    <row r="406" spans="1:4" ht="12.75">
      <c r="A406">
        <v>1997</v>
      </c>
      <c r="B406">
        <v>842</v>
      </c>
      <c r="C406">
        <v>558</v>
      </c>
      <c r="D406" s="2">
        <v>1400</v>
      </c>
    </row>
    <row r="407" spans="1:4" ht="12.75">
      <c r="A407">
        <v>1998</v>
      </c>
      <c r="B407">
        <v>906</v>
      </c>
      <c r="C407">
        <v>694</v>
      </c>
      <c r="D407" s="2">
        <v>1600</v>
      </c>
    </row>
    <row r="408" spans="1:4" ht="12.75">
      <c r="A408">
        <v>1999</v>
      </c>
      <c r="B408">
        <v>956</v>
      </c>
      <c r="C408">
        <v>592</v>
      </c>
      <c r="D408" s="2">
        <v>1548</v>
      </c>
    </row>
    <row r="409" spans="1:4" ht="12.75">
      <c r="A409" t="s">
        <v>1</v>
      </c>
      <c r="B409" t="s">
        <v>111</v>
      </c>
      <c r="C409" t="s">
        <v>112</v>
      </c>
      <c r="D409" t="s">
        <v>112</v>
      </c>
    </row>
    <row r="410" spans="1:4" ht="12.75">
      <c r="A410" t="s">
        <v>47</v>
      </c>
      <c r="B410" t="s">
        <v>48</v>
      </c>
      <c r="C410" t="s">
        <v>14</v>
      </c>
      <c r="D410" t="s">
        <v>49</v>
      </c>
    </row>
    <row r="411" spans="1:4" ht="12.75">
      <c r="A411" t="s">
        <v>47</v>
      </c>
      <c r="B411" t="s">
        <v>48</v>
      </c>
      <c r="C411" t="s">
        <v>14</v>
      </c>
      <c r="D411" t="s">
        <v>49</v>
      </c>
    </row>
    <row r="412" spans="1:4" ht="12.75">
      <c r="A412" t="s">
        <v>50</v>
      </c>
      <c r="B412" t="s">
        <v>51</v>
      </c>
      <c r="C412" t="s">
        <v>52</v>
      </c>
      <c r="D412" t="s">
        <v>59</v>
      </c>
    </row>
    <row r="414" spans="1:4" ht="12.75">
      <c r="A414" t="s">
        <v>1</v>
      </c>
      <c r="B414" t="s">
        <v>111</v>
      </c>
      <c r="C414" t="s">
        <v>112</v>
      </c>
      <c r="D414" t="s">
        <v>112</v>
      </c>
    </row>
    <row r="415" spans="2:4" ht="12.75">
      <c r="B415" t="s">
        <v>54</v>
      </c>
      <c r="C415" t="s">
        <v>55</v>
      </c>
      <c r="D415" t="s">
        <v>56</v>
      </c>
    </row>
    <row r="416" spans="1:4" ht="12.75">
      <c r="A416" t="s">
        <v>99</v>
      </c>
      <c r="B416" t="s">
        <v>85</v>
      </c>
      <c r="C416" t="s">
        <v>86</v>
      </c>
      <c r="D416" t="s">
        <v>87</v>
      </c>
    </row>
    <row r="417" spans="1:4" ht="12.75">
      <c r="A417" t="s">
        <v>1</v>
      </c>
      <c r="B417" t="s">
        <v>111</v>
      </c>
      <c r="C417" t="s">
        <v>112</v>
      </c>
      <c r="D417" t="s">
        <v>112</v>
      </c>
    </row>
    <row r="418" spans="1:4" ht="12.75">
      <c r="A418">
        <v>1983</v>
      </c>
      <c r="B418">
        <v>318</v>
      </c>
      <c r="C418">
        <v>48</v>
      </c>
      <c r="D418">
        <v>366</v>
      </c>
    </row>
    <row r="419" spans="1:4" ht="12.75">
      <c r="A419">
        <v>1985</v>
      </c>
      <c r="B419">
        <v>183</v>
      </c>
      <c r="C419">
        <v>21</v>
      </c>
      <c r="D419">
        <v>204</v>
      </c>
    </row>
    <row r="420" spans="1:4" ht="12.75">
      <c r="A420">
        <v>1986</v>
      </c>
      <c r="B420">
        <v>183</v>
      </c>
      <c r="C420">
        <v>21</v>
      </c>
      <c r="D420">
        <v>204</v>
      </c>
    </row>
    <row r="421" spans="1:4" ht="12.75">
      <c r="A421">
        <v>1987</v>
      </c>
      <c r="B421">
        <v>218</v>
      </c>
      <c r="C421">
        <v>45</v>
      </c>
      <c r="D421">
        <v>263</v>
      </c>
    </row>
    <row r="422" spans="1:4" ht="12.75">
      <c r="A422">
        <v>1988</v>
      </c>
      <c r="B422">
        <v>305</v>
      </c>
      <c r="C422">
        <v>33</v>
      </c>
      <c r="D422">
        <v>338</v>
      </c>
    </row>
    <row r="423" spans="1:4" ht="12.75">
      <c r="A423">
        <v>1989</v>
      </c>
      <c r="B423">
        <v>265</v>
      </c>
      <c r="C423">
        <v>51</v>
      </c>
      <c r="D423">
        <v>316</v>
      </c>
    </row>
    <row r="424" spans="1:4" ht="12.75">
      <c r="A424">
        <v>1990</v>
      </c>
      <c r="B424">
        <v>292</v>
      </c>
      <c r="C424">
        <v>44</v>
      </c>
      <c r="D424">
        <v>336</v>
      </c>
    </row>
    <row r="425" spans="1:4" ht="12.75">
      <c r="A425">
        <v>1991</v>
      </c>
      <c r="B425">
        <v>252</v>
      </c>
      <c r="C425">
        <v>48</v>
      </c>
      <c r="D425">
        <v>300</v>
      </c>
    </row>
    <row r="426" spans="1:4" ht="12.75">
      <c r="A426">
        <v>1992</v>
      </c>
      <c r="B426">
        <v>249</v>
      </c>
      <c r="C426">
        <v>51</v>
      </c>
      <c r="D426">
        <v>300</v>
      </c>
    </row>
    <row r="427" spans="1:4" ht="12.75">
      <c r="A427">
        <v>1993</v>
      </c>
      <c r="B427">
        <v>284</v>
      </c>
      <c r="C427">
        <v>52</v>
      </c>
      <c r="D427">
        <v>336</v>
      </c>
    </row>
    <row r="428" spans="1:4" ht="12.75">
      <c r="A428">
        <v>1994</v>
      </c>
      <c r="B428">
        <v>299</v>
      </c>
      <c r="C428">
        <v>68</v>
      </c>
      <c r="D428">
        <v>367</v>
      </c>
    </row>
    <row r="429" spans="1:4" ht="12.75">
      <c r="A429">
        <v>1995</v>
      </c>
      <c r="B429">
        <v>382</v>
      </c>
      <c r="C429">
        <v>78</v>
      </c>
      <c r="D429">
        <v>460</v>
      </c>
    </row>
    <row r="430" spans="1:4" ht="12.75">
      <c r="A430">
        <v>1996</v>
      </c>
      <c r="B430">
        <v>532</v>
      </c>
      <c r="C430">
        <v>116</v>
      </c>
      <c r="D430">
        <v>648</v>
      </c>
    </row>
    <row r="431" spans="1:4" ht="12.75">
      <c r="A431">
        <v>1997</v>
      </c>
      <c r="B431">
        <v>691</v>
      </c>
      <c r="C431">
        <v>156</v>
      </c>
      <c r="D431">
        <v>847</v>
      </c>
    </row>
    <row r="432" spans="1:4" ht="12.75">
      <c r="A432">
        <v>1998</v>
      </c>
      <c r="B432">
        <v>828</v>
      </c>
      <c r="C432">
        <v>169</v>
      </c>
      <c r="D432">
        <v>997</v>
      </c>
    </row>
    <row r="433" spans="1:4" ht="12.75">
      <c r="A433">
        <v>1999</v>
      </c>
      <c r="B433">
        <v>808</v>
      </c>
      <c r="C433">
        <v>158</v>
      </c>
      <c r="D433">
        <v>966</v>
      </c>
    </row>
    <row r="434" spans="1:4" ht="12.75">
      <c r="A434" t="s">
        <v>1</v>
      </c>
      <c r="B434" t="s">
        <v>111</v>
      </c>
      <c r="C434" t="s">
        <v>112</v>
      </c>
      <c r="D434" t="s">
        <v>112</v>
      </c>
    </row>
    <row r="435" spans="1:4" ht="12.75">
      <c r="A435" t="s">
        <v>47</v>
      </c>
      <c r="B435" t="s">
        <v>48</v>
      </c>
      <c r="C435" t="s">
        <v>14</v>
      </c>
      <c r="D435" t="s">
        <v>49</v>
      </c>
    </row>
    <row r="436" spans="1:4" ht="12.75">
      <c r="A436" t="s">
        <v>47</v>
      </c>
      <c r="B436" t="s">
        <v>48</v>
      </c>
      <c r="C436" t="s">
        <v>14</v>
      </c>
      <c r="D436" t="s">
        <v>49</v>
      </c>
    </row>
    <row r="437" spans="1:4" ht="12.75">
      <c r="A437" t="s">
        <v>50</v>
      </c>
      <c r="B437" t="s">
        <v>51</v>
      </c>
      <c r="C437" t="s">
        <v>52</v>
      </c>
      <c r="D437" t="s">
        <v>60</v>
      </c>
    </row>
    <row r="439" spans="1:4" ht="12.75">
      <c r="A439" t="s">
        <v>1</v>
      </c>
      <c r="B439" t="s">
        <v>111</v>
      </c>
      <c r="C439" t="s">
        <v>112</v>
      </c>
      <c r="D439" t="s">
        <v>112</v>
      </c>
    </row>
    <row r="440" spans="2:4" ht="12.75">
      <c r="B440" t="s">
        <v>54</v>
      </c>
      <c r="C440" t="s">
        <v>55</v>
      </c>
      <c r="D440" t="s">
        <v>56</v>
      </c>
    </row>
    <row r="441" spans="1:4" ht="12.75">
      <c r="A441" t="s">
        <v>99</v>
      </c>
      <c r="B441" t="s">
        <v>85</v>
      </c>
      <c r="C441" t="s">
        <v>86</v>
      </c>
      <c r="D441" t="s">
        <v>87</v>
      </c>
    </row>
    <row r="442" spans="1:4" ht="12.75">
      <c r="A442" t="s">
        <v>1</v>
      </c>
      <c r="B442" t="s">
        <v>111</v>
      </c>
      <c r="C442" t="s">
        <v>112</v>
      </c>
      <c r="D442" t="s">
        <v>112</v>
      </c>
    </row>
    <row r="443" spans="1:4" ht="12.75">
      <c r="A443">
        <v>1983</v>
      </c>
      <c r="B443" s="2">
        <v>1369</v>
      </c>
      <c r="C443">
        <v>354</v>
      </c>
      <c r="D443" s="2">
        <v>1723</v>
      </c>
    </row>
    <row r="444" spans="1:4" ht="12.75">
      <c r="A444">
        <v>1985</v>
      </c>
      <c r="B444" s="2">
        <v>1050</v>
      </c>
      <c r="C444">
        <v>185</v>
      </c>
      <c r="D444" s="2">
        <v>1235</v>
      </c>
    </row>
    <row r="445" spans="1:4" ht="12.75">
      <c r="A445">
        <v>1986</v>
      </c>
      <c r="B445" s="2">
        <v>1047</v>
      </c>
      <c r="C445">
        <v>265</v>
      </c>
      <c r="D445" s="2">
        <v>1312</v>
      </c>
    </row>
    <row r="446" spans="1:4" ht="12.75">
      <c r="A446">
        <v>1987</v>
      </c>
      <c r="B446" s="2">
        <v>1273</v>
      </c>
      <c r="C446">
        <v>332</v>
      </c>
      <c r="D446" s="2">
        <v>1605</v>
      </c>
    </row>
    <row r="447" spans="1:4" ht="12.75">
      <c r="A447">
        <v>1988</v>
      </c>
      <c r="B447" s="2">
        <v>1654</v>
      </c>
      <c r="C447">
        <v>466</v>
      </c>
      <c r="D447" s="2">
        <v>2120</v>
      </c>
    </row>
    <row r="448" spans="1:4" ht="12.75">
      <c r="A448">
        <v>1989</v>
      </c>
      <c r="B448" s="2">
        <v>1963</v>
      </c>
      <c r="C448">
        <v>663</v>
      </c>
      <c r="D448" s="2">
        <v>2626</v>
      </c>
    </row>
    <row r="449" spans="1:4" ht="12.75">
      <c r="A449">
        <v>1990</v>
      </c>
      <c r="B449" s="2">
        <v>2119</v>
      </c>
      <c r="C449">
        <v>709</v>
      </c>
      <c r="D449" s="2">
        <v>2828</v>
      </c>
    </row>
    <row r="450" spans="1:4" ht="12.75">
      <c r="A450">
        <v>1991</v>
      </c>
      <c r="B450" s="2">
        <v>2116</v>
      </c>
      <c r="C450">
        <v>938</v>
      </c>
      <c r="D450" s="2">
        <v>3054</v>
      </c>
    </row>
    <row r="451" spans="1:4" ht="12.75">
      <c r="A451">
        <v>1992</v>
      </c>
      <c r="B451" s="2">
        <v>2510</v>
      </c>
      <c r="C451" s="2">
        <v>1069</v>
      </c>
      <c r="D451" s="2">
        <v>3579</v>
      </c>
    </row>
    <row r="452" spans="1:4" ht="12.75">
      <c r="A452">
        <v>1993</v>
      </c>
      <c r="B452" s="2">
        <v>2464</v>
      </c>
      <c r="C452" s="2">
        <v>1040</v>
      </c>
      <c r="D452" s="2">
        <v>3504</v>
      </c>
    </row>
    <row r="453" spans="1:4" ht="12.75">
      <c r="A453">
        <v>1994</v>
      </c>
      <c r="B453" s="2">
        <v>2486</v>
      </c>
      <c r="C453" s="2">
        <v>1190</v>
      </c>
      <c r="D453" s="2">
        <v>3676</v>
      </c>
    </row>
    <row r="454" spans="1:4" ht="12.75">
      <c r="A454">
        <v>1995</v>
      </c>
      <c r="B454" s="2">
        <v>2761</v>
      </c>
      <c r="C454" s="2">
        <v>1302</v>
      </c>
      <c r="D454" s="2">
        <v>4063</v>
      </c>
    </row>
    <row r="455" spans="1:4" ht="12.75">
      <c r="A455">
        <v>1996</v>
      </c>
      <c r="B455" s="2">
        <v>2980</v>
      </c>
      <c r="C455" s="2">
        <v>1293</v>
      </c>
      <c r="D455" s="2">
        <v>4273</v>
      </c>
    </row>
    <row r="456" spans="1:4" ht="12.75">
      <c r="A456">
        <v>1997</v>
      </c>
      <c r="B456" s="2">
        <v>3348</v>
      </c>
      <c r="C456" s="2">
        <v>1233</v>
      </c>
      <c r="D456" s="2">
        <v>4581</v>
      </c>
    </row>
    <row r="457" spans="1:4" ht="12.75">
      <c r="A457">
        <v>1998</v>
      </c>
      <c r="B457" s="2">
        <v>3590</v>
      </c>
      <c r="C457" s="2">
        <v>1438</v>
      </c>
      <c r="D457" s="2">
        <v>5028</v>
      </c>
    </row>
    <row r="458" spans="1:4" ht="12.75">
      <c r="A458">
        <v>1999</v>
      </c>
      <c r="B458" s="2">
        <v>3567</v>
      </c>
      <c r="C458" s="2">
        <v>1274</v>
      </c>
      <c r="D458" s="2">
        <v>4841</v>
      </c>
    </row>
    <row r="459" ht="12.75">
      <c r="A459" t="s">
        <v>150</v>
      </c>
    </row>
    <row r="460" ht="12.75">
      <c r="A460" t="s">
        <v>154</v>
      </c>
    </row>
    <row r="462" ht="12.75">
      <c r="A462" t="s">
        <v>155</v>
      </c>
    </row>
    <row r="463" ht="12.75">
      <c r="A463" t="s">
        <v>156</v>
      </c>
    </row>
    <row r="464" ht="12.75">
      <c r="A464" t="s">
        <v>157</v>
      </c>
    </row>
    <row r="465" ht="12.75">
      <c r="A465" t="s">
        <v>158</v>
      </c>
    </row>
    <row r="466" ht="12.75">
      <c r="A466" t="s">
        <v>159</v>
      </c>
    </row>
    <row r="467" ht="12.75">
      <c r="A467" t="s">
        <v>160</v>
      </c>
    </row>
    <row r="468" ht="12.75">
      <c r="A468" t="s">
        <v>161</v>
      </c>
    </row>
    <row r="469" spans="1:6" ht="12.75">
      <c r="A469">
        <v>1983</v>
      </c>
      <c r="B469">
        <v>268</v>
      </c>
      <c r="C469">
        <v>516</v>
      </c>
      <c r="D469">
        <v>217</v>
      </c>
      <c r="E469">
        <v>50</v>
      </c>
      <c r="F469">
        <v>318</v>
      </c>
    </row>
    <row r="470" spans="1:6" ht="12.75">
      <c r="A470">
        <v>1985</v>
      </c>
      <c r="B470">
        <v>333</v>
      </c>
      <c r="C470">
        <v>395</v>
      </c>
      <c r="D470">
        <v>75</v>
      </c>
      <c r="E470">
        <v>64</v>
      </c>
      <c r="F470">
        <v>183</v>
      </c>
    </row>
    <row r="471" spans="1:6" ht="12.75">
      <c r="A471">
        <v>1986</v>
      </c>
      <c r="B471">
        <v>355</v>
      </c>
      <c r="C471">
        <v>368</v>
      </c>
      <c r="D471">
        <v>52</v>
      </c>
      <c r="E471">
        <v>89</v>
      </c>
      <c r="F471">
        <v>183</v>
      </c>
    </row>
    <row r="472" spans="1:6" ht="12.75">
      <c r="A472">
        <v>1987</v>
      </c>
      <c r="B472">
        <v>346</v>
      </c>
      <c r="C472">
        <v>473</v>
      </c>
      <c r="D472">
        <v>58</v>
      </c>
      <c r="E472">
        <v>178</v>
      </c>
      <c r="F472">
        <v>218</v>
      </c>
    </row>
    <row r="473" spans="1:6" ht="12.75">
      <c r="A473">
        <v>1988</v>
      </c>
      <c r="B473">
        <v>449</v>
      </c>
      <c r="C473">
        <v>564</v>
      </c>
      <c r="D473">
        <v>88</v>
      </c>
      <c r="E473">
        <v>248</v>
      </c>
      <c r="F473">
        <v>305</v>
      </c>
    </row>
    <row r="474" spans="1:6" ht="12.75">
      <c r="A474">
        <v>1989</v>
      </c>
      <c r="B474">
        <v>543</v>
      </c>
      <c r="C474">
        <v>607</v>
      </c>
      <c r="D474">
        <v>131</v>
      </c>
      <c r="E474">
        <v>417</v>
      </c>
      <c r="F474">
        <v>265</v>
      </c>
    </row>
    <row r="475" spans="1:6" ht="12.75">
      <c r="A475">
        <v>1990</v>
      </c>
      <c r="B475">
        <v>651</v>
      </c>
      <c r="C475">
        <v>560</v>
      </c>
      <c r="D475">
        <v>135</v>
      </c>
      <c r="E475">
        <v>481</v>
      </c>
      <c r="F475">
        <v>292</v>
      </c>
    </row>
    <row r="476" spans="1:6" ht="12.75">
      <c r="A476">
        <v>1991</v>
      </c>
      <c r="B476">
        <v>649</v>
      </c>
      <c r="C476">
        <v>633</v>
      </c>
      <c r="D476">
        <v>138</v>
      </c>
      <c r="E476">
        <v>444</v>
      </c>
      <c r="F476">
        <v>252</v>
      </c>
    </row>
    <row r="477" spans="1:6" ht="12.75">
      <c r="A477">
        <v>1992</v>
      </c>
      <c r="B477">
        <v>796</v>
      </c>
      <c r="C477">
        <v>703</v>
      </c>
      <c r="D477">
        <v>178</v>
      </c>
      <c r="E477">
        <v>584</v>
      </c>
      <c r="F477">
        <v>249</v>
      </c>
    </row>
    <row r="478" spans="1:6" ht="12.75">
      <c r="A478">
        <v>1993</v>
      </c>
      <c r="B478">
        <v>856</v>
      </c>
      <c r="C478">
        <v>601</v>
      </c>
      <c r="D478">
        <v>215</v>
      </c>
      <c r="E478">
        <v>508</v>
      </c>
      <c r="F478">
        <v>284</v>
      </c>
    </row>
    <row r="479" spans="1:6" ht="12.75">
      <c r="A479">
        <v>1994</v>
      </c>
      <c r="B479">
        <v>832</v>
      </c>
      <c r="C479">
        <v>628</v>
      </c>
      <c r="D479">
        <v>212</v>
      </c>
      <c r="E479">
        <v>515</v>
      </c>
      <c r="F479">
        <v>299</v>
      </c>
    </row>
    <row r="480" spans="1:6" ht="12.75">
      <c r="A480">
        <v>1995</v>
      </c>
      <c r="B480">
        <v>859</v>
      </c>
      <c r="C480">
        <v>637</v>
      </c>
      <c r="D480">
        <v>231</v>
      </c>
      <c r="E480">
        <v>652</v>
      </c>
      <c r="F480">
        <v>382</v>
      </c>
    </row>
    <row r="481" spans="1:6" ht="12.75">
      <c r="A481">
        <v>1996</v>
      </c>
      <c r="B481">
        <v>859</v>
      </c>
      <c r="C481">
        <v>593</v>
      </c>
      <c r="D481">
        <v>297</v>
      </c>
      <c r="E481">
        <v>699</v>
      </c>
      <c r="F481">
        <v>532</v>
      </c>
    </row>
    <row r="482" spans="1:6" ht="12.75">
      <c r="A482">
        <v>1997</v>
      </c>
      <c r="B482">
        <v>837</v>
      </c>
      <c r="C482">
        <v>678</v>
      </c>
      <c r="D482">
        <v>300</v>
      </c>
      <c r="E482">
        <v>842</v>
      </c>
      <c r="F482">
        <v>691</v>
      </c>
    </row>
    <row r="483" spans="1:6" ht="12.75">
      <c r="A483">
        <v>1998</v>
      </c>
      <c r="B483">
        <v>871</v>
      </c>
      <c r="C483">
        <v>691</v>
      </c>
      <c r="D483">
        <v>294</v>
      </c>
      <c r="E483">
        <v>906</v>
      </c>
      <c r="F483">
        <v>828</v>
      </c>
    </row>
    <row r="484" spans="1:6" ht="12.75">
      <c r="A484">
        <v>1999</v>
      </c>
      <c r="B484">
        <v>755</v>
      </c>
      <c r="C484">
        <v>687</v>
      </c>
      <c r="D484">
        <v>361</v>
      </c>
      <c r="E484">
        <v>956</v>
      </c>
      <c r="F484">
        <v>808</v>
      </c>
    </row>
    <row r="486" spans="1:6" ht="12.75">
      <c r="A486" t="s">
        <v>87</v>
      </c>
      <c r="B486" s="2">
        <v>10259</v>
      </c>
      <c r="C486" s="2">
        <v>9334</v>
      </c>
      <c r="D486" s="2">
        <v>2982</v>
      </c>
      <c r="E486" s="2">
        <v>7633</v>
      </c>
      <c r="F486" s="2">
        <v>6089</v>
      </c>
    </row>
    <row r="487" spans="1:6" ht="12.75">
      <c r="A487" t="s">
        <v>114</v>
      </c>
      <c r="B487" t="s">
        <v>112</v>
      </c>
      <c r="C487" t="s">
        <v>114</v>
      </c>
      <c r="D487" t="s">
        <v>114</v>
      </c>
      <c r="E487" t="s">
        <v>114</v>
      </c>
      <c r="F487" t="s">
        <v>114</v>
      </c>
    </row>
    <row r="488" ht="12.75">
      <c r="A488" t="s">
        <v>95</v>
      </c>
    </row>
    <row r="489" spans="1:6" ht="12.75">
      <c r="A489">
        <v>1983</v>
      </c>
      <c r="B489">
        <v>40</v>
      </c>
      <c r="C489">
        <v>159</v>
      </c>
      <c r="D489">
        <v>71</v>
      </c>
      <c r="E489">
        <v>19</v>
      </c>
      <c r="F489">
        <v>41</v>
      </c>
    </row>
    <row r="490" spans="1:6" ht="12.75">
      <c r="A490">
        <v>1985</v>
      </c>
      <c r="B490">
        <v>37</v>
      </c>
      <c r="C490">
        <v>111</v>
      </c>
      <c r="D490">
        <v>57</v>
      </c>
      <c r="E490">
        <v>7</v>
      </c>
      <c r="F490">
        <v>201</v>
      </c>
    </row>
    <row r="491" spans="1:6" ht="12.75">
      <c r="A491">
        <v>1986</v>
      </c>
      <c r="B491">
        <v>6</v>
      </c>
      <c r="C491">
        <v>6</v>
      </c>
      <c r="D491">
        <v>4</v>
      </c>
      <c r="E491">
        <v>1</v>
      </c>
      <c r="F491">
        <v>319</v>
      </c>
    </row>
    <row r="492" spans="1:6" ht="12.75">
      <c r="A492">
        <v>1987</v>
      </c>
      <c r="B492">
        <v>6</v>
      </c>
      <c r="C492">
        <v>5</v>
      </c>
      <c r="D492">
        <v>1</v>
      </c>
      <c r="F492">
        <v>209</v>
      </c>
    </row>
    <row r="493" spans="1:6" ht="12.75">
      <c r="A493">
        <v>1988</v>
      </c>
      <c r="B493">
        <v>4</v>
      </c>
      <c r="C493">
        <v>2</v>
      </c>
      <c r="D493">
        <v>2</v>
      </c>
      <c r="E493">
        <v>2</v>
      </c>
      <c r="F493">
        <v>130</v>
      </c>
    </row>
    <row r="494" spans="1:6" ht="12.75">
      <c r="A494">
        <v>1989</v>
      </c>
      <c r="B494">
        <v>1</v>
      </c>
      <c r="C494">
        <v>4</v>
      </c>
      <c r="D494">
        <v>1</v>
      </c>
      <c r="E494">
        <v>1</v>
      </c>
      <c r="F494">
        <v>281</v>
      </c>
    </row>
    <row r="495" spans="1:6" ht="12.75">
      <c r="A495">
        <v>1990</v>
      </c>
      <c r="B495">
        <v>11</v>
      </c>
      <c r="C495">
        <v>5</v>
      </c>
      <c r="D495">
        <v>1</v>
      </c>
      <c r="E495">
        <v>1</v>
      </c>
      <c r="F495">
        <v>334</v>
      </c>
    </row>
    <row r="496" spans="1:6" ht="12.75">
      <c r="A496">
        <v>1991</v>
      </c>
      <c r="B496">
        <v>9</v>
      </c>
      <c r="C496">
        <v>7</v>
      </c>
      <c r="D496">
        <v>1</v>
      </c>
      <c r="E496">
        <v>1</v>
      </c>
      <c r="F496">
        <v>211</v>
      </c>
    </row>
    <row r="497" spans="1:6" ht="12.75">
      <c r="A497">
        <v>1992</v>
      </c>
      <c r="C497">
        <v>1</v>
      </c>
      <c r="F497">
        <v>54</v>
      </c>
    </row>
    <row r="498" spans="1:6" ht="12.75">
      <c r="A498">
        <v>1993</v>
      </c>
      <c r="B498">
        <v>3</v>
      </c>
      <c r="C498">
        <v>1</v>
      </c>
      <c r="F498">
        <v>47</v>
      </c>
    </row>
    <row r="499" spans="1:6" ht="12.75">
      <c r="A499">
        <v>1994</v>
      </c>
      <c r="F499">
        <v>46</v>
      </c>
    </row>
    <row r="500" spans="1:6" ht="12.75">
      <c r="A500">
        <v>1995</v>
      </c>
      <c r="F500">
        <v>66</v>
      </c>
    </row>
    <row r="501" spans="1:6" ht="12.75">
      <c r="A501">
        <v>1996</v>
      </c>
      <c r="F501">
        <v>49</v>
      </c>
    </row>
    <row r="502" spans="1:6" ht="12.75">
      <c r="A502">
        <v>1997</v>
      </c>
      <c r="B502">
        <v>1</v>
      </c>
      <c r="F502">
        <v>57</v>
      </c>
    </row>
    <row r="503" spans="1:6" ht="12.75">
      <c r="A503">
        <v>1998</v>
      </c>
      <c r="F503">
        <v>68</v>
      </c>
    </row>
    <row r="504" spans="1:6" ht="12.75">
      <c r="A504">
        <v>1999</v>
      </c>
      <c r="C504">
        <v>1</v>
      </c>
      <c r="F504">
        <v>63</v>
      </c>
    </row>
    <row r="506" spans="1:6" ht="12.75">
      <c r="A506" t="s">
        <v>87</v>
      </c>
      <c r="B506">
        <v>118</v>
      </c>
      <c r="C506">
        <v>302</v>
      </c>
      <c r="D506">
        <v>138</v>
      </c>
      <c r="E506">
        <v>32</v>
      </c>
      <c r="F506" s="2">
        <v>2176</v>
      </c>
    </row>
    <row r="507" spans="1:6" ht="12.75">
      <c r="A507" t="s">
        <v>114</v>
      </c>
      <c r="B507" t="s">
        <v>112</v>
      </c>
      <c r="C507" t="s">
        <v>114</v>
      </c>
      <c r="D507" t="s">
        <v>114</v>
      </c>
      <c r="E507" t="s">
        <v>114</v>
      </c>
      <c r="F507" t="s">
        <v>114</v>
      </c>
    </row>
    <row r="508" ht="12.75">
      <c r="A508" t="s">
        <v>76</v>
      </c>
    </row>
    <row r="509" ht="12.75">
      <c r="A509">
        <v>1983</v>
      </c>
    </row>
    <row r="510" spans="1:6" ht="12.75">
      <c r="A510">
        <v>1985</v>
      </c>
      <c r="B510">
        <v>46</v>
      </c>
      <c r="C510">
        <v>58</v>
      </c>
      <c r="D510">
        <v>31</v>
      </c>
      <c r="E510">
        <v>14</v>
      </c>
      <c r="F510">
        <v>31</v>
      </c>
    </row>
    <row r="511" ht="12.75">
      <c r="A511">
        <v>1986</v>
      </c>
    </row>
    <row r="512" spans="1:6" ht="12.75">
      <c r="A512">
        <v>1987</v>
      </c>
      <c r="B512">
        <v>24</v>
      </c>
      <c r="C512">
        <v>18</v>
      </c>
      <c r="D512">
        <v>12</v>
      </c>
      <c r="E512">
        <v>5</v>
      </c>
      <c r="F512">
        <v>17</v>
      </c>
    </row>
    <row r="513" spans="1:6" ht="12.75">
      <c r="A513">
        <v>1988</v>
      </c>
      <c r="B513">
        <v>16</v>
      </c>
      <c r="C513">
        <v>9</v>
      </c>
      <c r="D513">
        <v>7</v>
      </c>
      <c r="E513">
        <v>2</v>
      </c>
      <c r="F513">
        <v>4</v>
      </c>
    </row>
    <row r="514" spans="1:6" ht="12.75">
      <c r="A514">
        <v>1989</v>
      </c>
      <c r="B514">
        <v>11</v>
      </c>
      <c r="C514">
        <v>7</v>
      </c>
      <c r="D514">
        <v>5</v>
      </c>
      <c r="E514">
        <v>1</v>
      </c>
      <c r="F514">
        <v>4</v>
      </c>
    </row>
    <row r="515" spans="1:6" ht="12.75">
      <c r="A515">
        <v>1990</v>
      </c>
      <c r="B515">
        <v>5</v>
      </c>
      <c r="C515">
        <v>5</v>
      </c>
      <c r="D515">
        <v>2</v>
      </c>
      <c r="E515">
        <v>1</v>
      </c>
      <c r="F515">
        <v>2</v>
      </c>
    </row>
    <row r="516" spans="1:6" ht="12.75">
      <c r="A516">
        <v>1991</v>
      </c>
      <c r="B516">
        <v>2</v>
      </c>
      <c r="C516">
        <v>4</v>
      </c>
      <c r="D516">
        <v>1</v>
      </c>
      <c r="F516">
        <v>1</v>
      </c>
    </row>
    <row r="517" spans="1:6" ht="12.75">
      <c r="A517">
        <v>1992</v>
      </c>
      <c r="B517">
        <v>6</v>
      </c>
      <c r="D517">
        <v>1</v>
      </c>
      <c r="F517">
        <v>2</v>
      </c>
    </row>
    <row r="518" spans="1:2" ht="12.75">
      <c r="A518">
        <v>1993</v>
      </c>
      <c r="B518">
        <v>1</v>
      </c>
    </row>
    <row r="519" spans="1:6" ht="12.75">
      <c r="A519">
        <v>1994</v>
      </c>
      <c r="C519">
        <v>1</v>
      </c>
      <c r="F519">
        <v>1</v>
      </c>
    </row>
    <row r="520" spans="1:4" ht="12.75">
      <c r="A520">
        <v>1995</v>
      </c>
      <c r="B520">
        <v>1</v>
      </c>
      <c r="C520">
        <v>1</v>
      </c>
      <c r="D520">
        <v>1</v>
      </c>
    </row>
    <row r="521" spans="1:6" ht="12.75">
      <c r="A521">
        <v>1996</v>
      </c>
      <c r="B521">
        <v>1</v>
      </c>
      <c r="F521">
        <v>1</v>
      </c>
    </row>
    <row r="522" spans="1:3" ht="12.75">
      <c r="A522">
        <v>1997</v>
      </c>
      <c r="C522">
        <v>1</v>
      </c>
    </row>
    <row r="523" ht="12.75">
      <c r="A523">
        <v>1998</v>
      </c>
    </row>
    <row r="524" ht="12.75">
      <c r="A524">
        <v>1999</v>
      </c>
    </row>
    <row r="526" spans="1:6" ht="12.75">
      <c r="A526" t="s">
        <v>87</v>
      </c>
      <c r="B526">
        <v>113</v>
      </c>
      <c r="C526">
        <v>104</v>
      </c>
      <c r="D526">
        <v>60</v>
      </c>
      <c r="E526">
        <v>23</v>
      </c>
      <c r="F526">
        <v>63</v>
      </c>
    </row>
    <row r="527" spans="1:6" ht="12.75">
      <c r="A527" t="s">
        <v>114</v>
      </c>
      <c r="B527" t="s">
        <v>112</v>
      </c>
      <c r="C527" t="s">
        <v>114</v>
      </c>
      <c r="D527" t="s">
        <v>114</v>
      </c>
      <c r="E527" t="s">
        <v>114</v>
      </c>
      <c r="F527" t="s">
        <v>114</v>
      </c>
    </row>
    <row r="528" ht="12.75">
      <c r="A528" t="s">
        <v>96</v>
      </c>
    </row>
    <row r="529" spans="1:4" ht="12.75">
      <c r="A529">
        <v>1983</v>
      </c>
      <c r="B529">
        <v>13</v>
      </c>
      <c r="C529">
        <v>7</v>
      </c>
      <c r="D529">
        <v>2</v>
      </c>
    </row>
    <row r="530" spans="1:6" ht="12.75">
      <c r="A530">
        <v>1985</v>
      </c>
      <c r="B530">
        <v>67</v>
      </c>
      <c r="C530">
        <v>56</v>
      </c>
      <c r="D530">
        <v>21</v>
      </c>
      <c r="E530">
        <v>5</v>
      </c>
      <c r="F530">
        <v>39</v>
      </c>
    </row>
    <row r="531" spans="1:6" ht="12.75">
      <c r="A531">
        <v>1986</v>
      </c>
      <c r="B531">
        <v>105</v>
      </c>
      <c r="C531">
        <v>90</v>
      </c>
      <c r="D531">
        <v>56</v>
      </c>
      <c r="E531">
        <v>19</v>
      </c>
      <c r="F531">
        <v>66</v>
      </c>
    </row>
    <row r="532" spans="1:6" ht="12.75">
      <c r="A532">
        <v>1987</v>
      </c>
      <c r="B532">
        <v>27</v>
      </c>
      <c r="C532">
        <v>112</v>
      </c>
      <c r="D532">
        <v>15</v>
      </c>
      <c r="E532">
        <v>44</v>
      </c>
      <c r="F532">
        <v>46</v>
      </c>
    </row>
    <row r="533" spans="1:6" ht="12.75">
      <c r="A533">
        <v>1988</v>
      </c>
      <c r="B533">
        <v>137</v>
      </c>
      <c r="C533">
        <v>221</v>
      </c>
      <c r="D533">
        <v>1</v>
      </c>
      <c r="E533">
        <v>55</v>
      </c>
      <c r="F533">
        <v>104</v>
      </c>
    </row>
    <row r="534" spans="1:6" ht="12.75">
      <c r="A534">
        <v>1989</v>
      </c>
      <c r="B534">
        <v>13</v>
      </c>
      <c r="C534">
        <v>6</v>
      </c>
      <c r="D534">
        <v>1</v>
      </c>
      <c r="E534">
        <v>4</v>
      </c>
      <c r="F534">
        <v>20</v>
      </c>
    </row>
    <row r="535" spans="1:6" ht="12.75">
      <c r="A535">
        <v>1990</v>
      </c>
      <c r="B535">
        <v>17</v>
      </c>
      <c r="C535">
        <v>6</v>
      </c>
      <c r="F535">
        <v>50</v>
      </c>
    </row>
    <row r="536" spans="1:6" ht="12.75">
      <c r="A536">
        <v>1991</v>
      </c>
      <c r="B536">
        <v>14</v>
      </c>
      <c r="C536">
        <v>4</v>
      </c>
      <c r="D536">
        <v>1</v>
      </c>
      <c r="E536">
        <v>5</v>
      </c>
      <c r="F536">
        <v>106</v>
      </c>
    </row>
    <row r="537" spans="1:6" ht="12.75">
      <c r="A537">
        <v>1992</v>
      </c>
      <c r="B537">
        <v>11</v>
      </c>
      <c r="C537">
        <v>2</v>
      </c>
      <c r="E537">
        <v>2</v>
      </c>
      <c r="F537">
        <v>150</v>
      </c>
    </row>
    <row r="538" spans="1:6" ht="12.75">
      <c r="A538">
        <v>1993</v>
      </c>
      <c r="B538">
        <v>6</v>
      </c>
      <c r="C538">
        <v>3</v>
      </c>
      <c r="D538">
        <v>1</v>
      </c>
      <c r="E538">
        <v>4</v>
      </c>
      <c r="F538">
        <v>179</v>
      </c>
    </row>
    <row r="539" spans="1:6" ht="12.75">
      <c r="A539">
        <v>1994</v>
      </c>
      <c r="B539">
        <v>6</v>
      </c>
      <c r="C539">
        <v>4</v>
      </c>
      <c r="D539">
        <v>2</v>
      </c>
      <c r="E539">
        <v>10</v>
      </c>
      <c r="F539">
        <v>244</v>
      </c>
    </row>
    <row r="540" spans="1:6" ht="12.75">
      <c r="A540">
        <v>1995</v>
      </c>
      <c r="B540">
        <v>12</v>
      </c>
      <c r="C540">
        <v>3</v>
      </c>
      <c r="D540">
        <v>1</v>
      </c>
      <c r="E540">
        <v>4</v>
      </c>
      <c r="F540">
        <v>260</v>
      </c>
    </row>
    <row r="541" spans="1:6" ht="12.75">
      <c r="A541">
        <v>1996</v>
      </c>
      <c r="B541">
        <v>9</v>
      </c>
      <c r="C541">
        <v>4</v>
      </c>
      <c r="E541">
        <v>3</v>
      </c>
      <c r="F541">
        <v>292</v>
      </c>
    </row>
    <row r="542" spans="1:6" ht="12.75">
      <c r="A542">
        <v>1997</v>
      </c>
      <c r="B542">
        <v>8</v>
      </c>
      <c r="C542">
        <v>1</v>
      </c>
      <c r="E542">
        <v>6</v>
      </c>
      <c r="F542">
        <v>325</v>
      </c>
    </row>
    <row r="543" spans="1:6" ht="12.75">
      <c r="A543">
        <v>1998</v>
      </c>
      <c r="B543">
        <v>13</v>
      </c>
      <c r="C543">
        <v>4</v>
      </c>
      <c r="D543">
        <v>2</v>
      </c>
      <c r="E543">
        <v>5</v>
      </c>
      <c r="F543">
        <v>356</v>
      </c>
    </row>
    <row r="544" spans="1:6" ht="12.75">
      <c r="A544">
        <v>1999</v>
      </c>
      <c r="B544">
        <v>7</v>
      </c>
      <c r="C544">
        <v>3</v>
      </c>
      <c r="D544">
        <v>2</v>
      </c>
      <c r="E544">
        <v>5</v>
      </c>
      <c r="F544">
        <v>341</v>
      </c>
    </row>
    <row r="546" spans="1:6" ht="12.75">
      <c r="A546" t="s">
        <v>87</v>
      </c>
      <c r="B546">
        <v>465</v>
      </c>
      <c r="C546">
        <v>526</v>
      </c>
      <c r="D546">
        <v>105</v>
      </c>
      <c r="E546">
        <v>171</v>
      </c>
      <c r="F546" s="2">
        <v>2578</v>
      </c>
    </row>
    <row r="547" spans="1:6" ht="12.75">
      <c r="A547" t="s">
        <v>114</v>
      </c>
      <c r="B547" t="s">
        <v>112</v>
      </c>
      <c r="C547" t="s">
        <v>114</v>
      </c>
      <c r="D547" t="s">
        <v>114</v>
      </c>
      <c r="E547" t="s">
        <v>114</v>
      </c>
      <c r="F547" t="s">
        <v>114</v>
      </c>
    </row>
    <row r="549" spans="1:6" ht="12.75">
      <c r="A549" t="s">
        <v>114</v>
      </c>
      <c r="B549" t="s">
        <v>112</v>
      </c>
      <c r="C549" t="s">
        <v>114</v>
      </c>
      <c r="D549" t="s">
        <v>114</v>
      </c>
      <c r="E549" t="s">
        <v>114</v>
      </c>
      <c r="F549" t="s">
        <v>114</v>
      </c>
    </row>
    <row r="550" ht="12.75">
      <c r="A550" t="s">
        <v>69</v>
      </c>
    </row>
    <row r="551" spans="1:6" ht="12.75">
      <c r="A551" t="s">
        <v>70</v>
      </c>
      <c r="B551" t="s">
        <v>61</v>
      </c>
      <c r="C551" t="s">
        <v>62</v>
      </c>
      <c r="D551" t="s">
        <v>63</v>
      </c>
      <c r="E551" t="s">
        <v>64</v>
      </c>
      <c r="F551" t="s">
        <v>71</v>
      </c>
    </row>
    <row r="552" spans="1:6" ht="12.75">
      <c r="A552" t="s">
        <v>72</v>
      </c>
      <c r="B552" t="s">
        <v>111</v>
      </c>
      <c r="C552" t="s">
        <v>114</v>
      </c>
      <c r="D552" t="e">
        <f>--Black,NH</f>
        <v>#NAME?</v>
      </c>
      <c r="E552" t="s">
        <v>112</v>
      </c>
      <c r="F552" t="s">
        <v>114</v>
      </c>
    </row>
    <row r="553" spans="1:6" ht="12.75">
      <c r="A553" t="s">
        <v>73</v>
      </c>
      <c r="B553" t="s">
        <v>74</v>
      </c>
      <c r="C553" t="s">
        <v>115</v>
      </c>
      <c r="D553" t="s">
        <v>116</v>
      </c>
      <c r="E553" t="s">
        <v>75</v>
      </c>
      <c r="F553" t="s">
        <v>117</v>
      </c>
    </row>
    <row r="554" spans="1:6" ht="12.75">
      <c r="A554" t="s">
        <v>114</v>
      </c>
      <c r="B554" t="s">
        <v>112</v>
      </c>
      <c r="C554" t="s">
        <v>114</v>
      </c>
      <c r="D554" t="s">
        <v>114</v>
      </c>
      <c r="E554" t="s">
        <v>114</v>
      </c>
      <c r="F554" t="s">
        <v>114</v>
      </c>
    </row>
    <row r="555" ht="12.75">
      <c r="A555" t="s">
        <v>98</v>
      </c>
    </row>
    <row r="556" spans="1:6" ht="12.75">
      <c r="A556">
        <v>1983</v>
      </c>
      <c r="B556">
        <v>84</v>
      </c>
      <c r="C556">
        <v>135</v>
      </c>
      <c r="D556">
        <v>71</v>
      </c>
      <c r="E556">
        <v>16</v>
      </c>
      <c r="F556">
        <v>48</v>
      </c>
    </row>
    <row r="557" spans="1:6" ht="12.75">
      <c r="A557">
        <v>1985</v>
      </c>
      <c r="B557">
        <v>61</v>
      </c>
      <c r="C557">
        <v>74</v>
      </c>
      <c r="D557">
        <v>22</v>
      </c>
      <c r="E557">
        <v>7</v>
      </c>
      <c r="F557">
        <v>21</v>
      </c>
    </row>
    <row r="558" spans="1:6" ht="12.75">
      <c r="A558">
        <v>1986</v>
      </c>
      <c r="B558">
        <v>80</v>
      </c>
      <c r="C558">
        <v>131</v>
      </c>
      <c r="D558">
        <v>12</v>
      </c>
      <c r="E558">
        <v>21</v>
      </c>
      <c r="F558">
        <v>21</v>
      </c>
    </row>
    <row r="559" spans="1:6" ht="12.75">
      <c r="A559">
        <v>1987</v>
      </c>
      <c r="B559">
        <v>77</v>
      </c>
      <c r="C559">
        <v>119</v>
      </c>
      <c r="D559">
        <v>11</v>
      </c>
      <c r="E559">
        <v>80</v>
      </c>
      <c r="F559">
        <v>45</v>
      </c>
    </row>
    <row r="560" spans="1:6" ht="12.75">
      <c r="A560">
        <v>1988</v>
      </c>
      <c r="B560">
        <v>122</v>
      </c>
      <c r="C560">
        <v>167</v>
      </c>
      <c r="D560">
        <v>23</v>
      </c>
      <c r="E560">
        <v>121</v>
      </c>
      <c r="F560">
        <v>33</v>
      </c>
    </row>
    <row r="561" spans="1:6" ht="12.75">
      <c r="A561">
        <v>1989</v>
      </c>
      <c r="B561">
        <v>112</v>
      </c>
      <c r="C561">
        <v>184</v>
      </c>
      <c r="D561">
        <v>33</v>
      </c>
      <c r="E561">
        <v>283</v>
      </c>
      <c r="F561">
        <v>51</v>
      </c>
    </row>
    <row r="562" spans="1:6" ht="12.75">
      <c r="A562">
        <v>1990</v>
      </c>
      <c r="B562">
        <v>151</v>
      </c>
      <c r="C562">
        <v>161</v>
      </c>
      <c r="D562">
        <v>29</v>
      </c>
      <c r="E562">
        <v>324</v>
      </c>
      <c r="F562">
        <v>44</v>
      </c>
    </row>
    <row r="563" spans="1:6" ht="12.75">
      <c r="A563">
        <v>1991</v>
      </c>
      <c r="B563">
        <v>165</v>
      </c>
      <c r="C563">
        <v>199</v>
      </c>
      <c r="D563">
        <v>51</v>
      </c>
      <c r="E563">
        <v>475</v>
      </c>
      <c r="F563">
        <v>48</v>
      </c>
    </row>
    <row r="564" spans="1:6" ht="12.75">
      <c r="A564">
        <v>1992</v>
      </c>
      <c r="B564">
        <v>184</v>
      </c>
      <c r="C564">
        <v>241</v>
      </c>
      <c r="D564">
        <v>59</v>
      </c>
      <c r="E564">
        <v>534</v>
      </c>
      <c r="F564">
        <v>51</v>
      </c>
    </row>
    <row r="565" spans="1:6" ht="12.75">
      <c r="A565">
        <v>1993</v>
      </c>
      <c r="B565">
        <v>211</v>
      </c>
      <c r="C565">
        <v>217</v>
      </c>
      <c r="D565">
        <v>74</v>
      </c>
      <c r="E565">
        <v>486</v>
      </c>
      <c r="F565">
        <v>52</v>
      </c>
    </row>
    <row r="566" spans="1:6" ht="12.75">
      <c r="A566">
        <v>1994</v>
      </c>
      <c r="B566">
        <v>247</v>
      </c>
      <c r="C566">
        <v>222</v>
      </c>
      <c r="D566">
        <v>76</v>
      </c>
      <c r="E566">
        <v>577</v>
      </c>
      <c r="F566">
        <v>68</v>
      </c>
    </row>
    <row r="567" spans="1:6" ht="12.75">
      <c r="A567">
        <v>1995</v>
      </c>
      <c r="B567">
        <v>244</v>
      </c>
      <c r="C567">
        <v>184</v>
      </c>
      <c r="D567">
        <v>56</v>
      </c>
      <c r="E567">
        <v>740</v>
      </c>
      <c r="F567">
        <v>78</v>
      </c>
    </row>
    <row r="568" spans="1:6" ht="12.75">
      <c r="A568">
        <v>1996</v>
      </c>
      <c r="B568">
        <v>242</v>
      </c>
      <c r="C568">
        <v>212</v>
      </c>
      <c r="D568">
        <v>71</v>
      </c>
      <c r="E568">
        <v>652</v>
      </c>
      <c r="F568">
        <v>116</v>
      </c>
    </row>
    <row r="569" spans="1:6" ht="12.75">
      <c r="A569">
        <v>1997</v>
      </c>
      <c r="B569">
        <v>232</v>
      </c>
      <c r="C569">
        <v>225</v>
      </c>
      <c r="D569">
        <v>62</v>
      </c>
      <c r="E569">
        <v>558</v>
      </c>
      <c r="F569">
        <v>156</v>
      </c>
    </row>
    <row r="570" spans="1:6" ht="12.75">
      <c r="A570">
        <v>1998</v>
      </c>
      <c r="B570">
        <v>277</v>
      </c>
      <c r="C570">
        <v>229</v>
      </c>
      <c r="D570">
        <v>69</v>
      </c>
      <c r="E570">
        <v>694</v>
      </c>
      <c r="F570">
        <v>169</v>
      </c>
    </row>
    <row r="571" spans="1:6" ht="12.75">
      <c r="A571">
        <v>1999</v>
      </c>
      <c r="B571">
        <v>252</v>
      </c>
      <c r="C571">
        <v>193</v>
      </c>
      <c r="D571">
        <v>79</v>
      </c>
      <c r="E571">
        <v>592</v>
      </c>
      <c r="F571">
        <v>158</v>
      </c>
    </row>
    <row r="573" spans="1:6" ht="12.75">
      <c r="A573" t="s">
        <v>87</v>
      </c>
      <c r="B573" s="2">
        <v>2741</v>
      </c>
      <c r="C573" s="2">
        <v>2893</v>
      </c>
      <c r="D573">
        <v>798</v>
      </c>
      <c r="E573" s="2">
        <v>6160</v>
      </c>
      <c r="F573" s="2">
        <v>1159</v>
      </c>
    </row>
    <row r="574" spans="1:6" ht="12.75">
      <c r="A574" t="s">
        <v>114</v>
      </c>
      <c r="B574" t="s">
        <v>112</v>
      </c>
      <c r="C574" t="s">
        <v>114</v>
      </c>
      <c r="D574" t="s">
        <v>114</v>
      </c>
      <c r="E574" t="s">
        <v>114</v>
      </c>
      <c r="F574" t="s">
        <v>114</v>
      </c>
    </row>
    <row r="575" ht="12.75">
      <c r="A575" t="s">
        <v>95</v>
      </c>
    </row>
    <row r="576" spans="1:6" ht="12.75">
      <c r="A576">
        <v>1983</v>
      </c>
      <c r="B576">
        <v>19</v>
      </c>
      <c r="C576">
        <v>32</v>
      </c>
      <c r="D576">
        <v>11</v>
      </c>
      <c r="E576">
        <v>10</v>
      </c>
      <c r="F576">
        <v>5</v>
      </c>
    </row>
    <row r="577" spans="1:6" ht="12.75">
      <c r="A577">
        <v>1985</v>
      </c>
      <c r="B577">
        <v>13</v>
      </c>
      <c r="C577">
        <v>39</v>
      </c>
      <c r="D577">
        <v>15</v>
      </c>
      <c r="E577">
        <v>3</v>
      </c>
      <c r="F577">
        <v>70</v>
      </c>
    </row>
    <row r="578" spans="1:6" ht="12.75">
      <c r="A578">
        <v>1986</v>
      </c>
      <c r="B578">
        <v>3</v>
      </c>
      <c r="C578">
        <v>1</v>
      </c>
      <c r="F578">
        <v>121</v>
      </c>
    </row>
    <row r="579" spans="1:6" ht="12.75">
      <c r="A579">
        <v>1987</v>
      </c>
      <c r="B579">
        <v>3</v>
      </c>
      <c r="C579">
        <v>4</v>
      </c>
      <c r="F579">
        <v>95</v>
      </c>
    </row>
    <row r="580" spans="1:6" ht="12.75">
      <c r="A580">
        <v>1988</v>
      </c>
      <c r="B580">
        <v>1</v>
      </c>
      <c r="F580">
        <v>62</v>
      </c>
    </row>
    <row r="581" spans="1:6" ht="12.75">
      <c r="A581">
        <v>1989</v>
      </c>
      <c r="C581">
        <v>2</v>
      </c>
      <c r="F581">
        <v>122</v>
      </c>
    </row>
    <row r="582" spans="1:6" ht="12.75">
      <c r="A582">
        <v>1990</v>
      </c>
      <c r="B582">
        <v>5</v>
      </c>
      <c r="C582">
        <v>1</v>
      </c>
      <c r="D582">
        <v>1</v>
      </c>
      <c r="E582">
        <v>2</v>
      </c>
      <c r="F582">
        <v>142</v>
      </c>
    </row>
    <row r="583" spans="1:6" ht="12.75">
      <c r="A583">
        <v>1991</v>
      </c>
      <c r="B583">
        <v>6</v>
      </c>
      <c r="C583">
        <v>2</v>
      </c>
      <c r="D583">
        <v>1</v>
      </c>
      <c r="E583">
        <v>4</v>
      </c>
      <c r="F583">
        <v>100</v>
      </c>
    </row>
    <row r="584" spans="1:6" ht="12.75">
      <c r="A584">
        <v>1992</v>
      </c>
      <c r="C584">
        <v>1</v>
      </c>
      <c r="F584">
        <v>26</v>
      </c>
    </row>
    <row r="585" spans="1:6" ht="12.75">
      <c r="A585">
        <v>1993</v>
      </c>
      <c r="B585">
        <v>3</v>
      </c>
      <c r="F585">
        <v>24</v>
      </c>
    </row>
    <row r="586" spans="1:6" ht="12.75">
      <c r="A586">
        <v>1994</v>
      </c>
      <c r="C586">
        <v>1</v>
      </c>
      <c r="F586">
        <v>15</v>
      </c>
    </row>
    <row r="587" spans="1:6" ht="12.75">
      <c r="A587">
        <v>1995</v>
      </c>
      <c r="F587">
        <v>21</v>
      </c>
    </row>
    <row r="588" spans="1:6" ht="12.75">
      <c r="A588">
        <v>1996</v>
      </c>
      <c r="F588">
        <v>16</v>
      </c>
    </row>
    <row r="589" spans="1:6" ht="12.75">
      <c r="A589">
        <v>1997</v>
      </c>
      <c r="F589">
        <v>17</v>
      </c>
    </row>
    <row r="590" spans="1:6" ht="12.75">
      <c r="A590">
        <v>1998</v>
      </c>
      <c r="F590">
        <v>13</v>
      </c>
    </row>
    <row r="591" spans="1:6" ht="12.75">
      <c r="A591">
        <v>1999</v>
      </c>
      <c r="F591">
        <v>13</v>
      </c>
    </row>
    <row r="593" spans="1:6" ht="12.75">
      <c r="A593" t="s">
        <v>87</v>
      </c>
      <c r="B593">
        <v>53</v>
      </c>
      <c r="C593">
        <v>83</v>
      </c>
      <c r="D593">
        <v>28</v>
      </c>
      <c r="E593">
        <v>19</v>
      </c>
      <c r="F593">
        <v>862</v>
      </c>
    </row>
    <row r="594" spans="1:6" ht="12.75">
      <c r="A594" t="s">
        <v>114</v>
      </c>
      <c r="B594" t="s">
        <v>112</v>
      </c>
      <c r="C594" t="s">
        <v>114</v>
      </c>
      <c r="D594" t="s">
        <v>114</v>
      </c>
      <c r="E594" t="s">
        <v>114</v>
      </c>
      <c r="F594" t="s">
        <v>114</v>
      </c>
    </row>
    <row r="595" ht="12.75">
      <c r="A595" t="s">
        <v>76</v>
      </c>
    </row>
    <row r="596" ht="12.75">
      <c r="A596">
        <v>1983</v>
      </c>
    </row>
    <row r="597" spans="1:6" ht="12.75">
      <c r="A597">
        <v>1985</v>
      </c>
      <c r="C597">
        <v>9</v>
      </c>
      <c r="D597">
        <v>3</v>
      </c>
      <c r="E597">
        <v>2</v>
      </c>
      <c r="F597">
        <v>1</v>
      </c>
    </row>
    <row r="598" ht="12.75">
      <c r="A598">
        <v>1986</v>
      </c>
    </row>
    <row r="599" spans="1:6" ht="12.75">
      <c r="A599">
        <v>1987</v>
      </c>
      <c r="B599">
        <v>3</v>
      </c>
      <c r="C599">
        <v>4</v>
      </c>
      <c r="D599">
        <v>2</v>
      </c>
      <c r="E599">
        <v>2</v>
      </c>
      <c r="F599">
        <v>1</v>
      </c>
    </row>
    <row r="600" spans="1:6" ht="12.75">
      <c r="A600">
        <v>1988</v>
      </c>
      <c r="B600">
        <v>1</v>
      </c>
      <c r="E600">
        <v>1</v>
      </c>
      <c r="F600">
        <v>1</v>
      </c>
    </row>
    <row r="601" spans="1:6" ht="12.75">
      <c r="A601">
        <v>1989</v>
      </c>
      <c r="D601">
        <v>1</v>
      </c>
      <c r="F601">
        <v>1</v>
      </c>
    </row>
    <row r="602" spans="1:4" ht="12.75">
      <c r="A602">
        <v>1990</v>
      </c>
      <c r="D602">
        <v>1</v>
      </c>
    </row>
    <row r="603" spans="1:6" ht="12.75">
      <c r="A603">
        <v>1991</v>
      </c>
      <c r="F603">
        <v>1</v>
      </c>
    </row>
    <row r="604" spans="1:2" ht="12.75">
      <c r="A604">
        <v>1992</v>
      </c>
      <c r="B604">
        <v>1</v>
      </c>
    </row>
    <row r="605" ht="12.75">
      <c r="A605">
        <v>1993</v>
      </c>
    </row>
    <row r="606" ht="12.75">
      <c r="A606">
        <v>1994</v>
      </c>
    </row>
    <row r="607" ht="12.75">
      <c r="A607">
        <v>1995</v>
      </c>
    </row>
    <row r="608" ht="12.75">
      <c r="A608">
        <v>1996</v>
      </c>
    </row>
    <row r="609" ht="12.75">
      <c r="A609">
        <v>1997</v>
      </c>
    </row>
    <row r="610" ht="12.75">
      <c r="A610">
        <v>1998</v>
      </c>
    </row>
    <row r="611" ht="12.75">
      <c r="A611">
        <v>1999</v>
      </c>
    </row>
    <row r="613" spans="1:6" ht="12.75">
      <c r="A613" t="s">
        <v>87</v>
      </c>
      <c r="B613">
        <v>5</v>
      </c>
      <c r="C613">
        <v>13</v>
      </c>
      <c r="D613">
        <v>7</v>
      </c>
      <c r="E613">
        <v>5</v>
      </c>
      <c r="F613">
        <v>5</v>
      </c>
    </row>
    <row r="614" spans="1:6" ht="12.75">
      <c r="A614" t="s">
        <v>114</v>
      </c>
      <c r="B614" t="s">
        <v>112</v>
      </c>
      <c r="C614" t="s">
        <v>114</v>
      </c>
      <c r="D614" t="s">
        <v>114</v>
      </c>
      <c r="E614" t="s">
        <v>114</v>
      </c>
      <c r="F614" t="s">
        <v>114</v>
      </c>
    </row>
    <row r="615" ht="12.75">
      <c r="A615" t="s">
        <v>96</v>
      </c>
    </row>
    <row r="616" spans="1:6" ht="12.75">
      <c r="A616">
        <v>1983</v>
      </c>
      <c r="B616">
        <v>1</v>
      </c>
      <c r="C616">
        <v>2</v>
      </c>
      <c r="F616">
        <v>1</v>
      </c>
    </row>
    <row r="617" spans="1:6" ht="12.75">
      <c r="A617">
        <v>1985</v>
      </c>
      <c r="B617">
        <v>11</v>
      </c>
      <c r="C617">
        <v>18</v>
      </c>
      <c r="D617">
        <v>14</v>
      </c>
      <c r="F617">
        <v>7</v>
      </c>
    </row>
    <row r="618" spans="1:6" ht="12.75">
      <c r="A618">
        <v>1986</v>
      </c>
      <c r="B618">
        <v>8</v>
      </c>
      <c r="C618">
        <v>31</v>
      </c>
      <c r="D618">
        <v>23</v>
      </c>
      <c r="E618">
        <v>2</v>
      </c>
      <c r="F618">
        <v>6</v>
      </c>
    </row>
    <row r="619" spans="1:6" ht="12.75">
      <c r="A619">
        <v>1987</v>
      </c>
      <c r="B619">
        <v>8</v>
      </c>
      <c r="C619">
        <v>56</v>
      </c>
      <c r="D619">
        <v>2</v>
      </c>
      <c r="E619">
        <v>12</v>
      </c>
      <c r="F619">
        <v>21</v>
      </c>
    </row>
    <row r="620" spans="1:6" ht="12.75">
      <c r="A620">
        <v>1988</v>
      </c>
      <c r="B620">
        <v>118</v>
      </c>
      <c r="C620">
        <v>208</v>
      </c>
      <c r="D620">
        <v>1</v>
      </c>
      <c r="E620">
        <v>34</v>
      </c>
      <c r="F620">
        <v>46</v>
      </c>
    </row>
    <row r="621" spans="1:6" ht="12.75">
      <c r="A621">
        <v>1989</v>
      </c>
      <c r="B621">
        <v>14</v>
      </c>
      <c r="C621">
        <v>6</v>
      </c>
      <c r="D621">
        <v>1</v>
      </c>
      <c r="E621">
        <v>1</v>
      </c>
      <c r="F621">
        <v>11</v>
      </c>
    </row>
    <row r="622" spans="1:6" ht="12.75">
      <c r="A622">
        <v>1990</v>
      </c>
      <c r="B622">
        <v>3</v>
      </c>
      <c r="C622">
        <v>5</v>
      </c>
      <c r="D622">
        <v>1</v>
      </c>
      <c r="F622">
        <v>50</v>
      </c>
    </row>
    <row r="623" spans="1:6" ht="12.75">
      <c r="A623">
        <v>1991</v>
      </c>
      <c r="C623">
        <v>1</v>
      </c>
      <c r="E623">
        <v>1</v>
      </c>
      <c r="F623">
        <v>138</v>
      </c>
    </row>
    <row r="624" spans="1:6" ht="12.75">
      <c r="A624">
        <v>1992</v>
      </c>
      <c r="B624">
        <v>2</v>
      </c>
      <c r="C624">
        <v>1</v>
      </c>
      <c r="E624">
        <v>3</v>
      </c>
      <c r="F624">
        <v>217</v>
      </c>
    </row>
    <row r="625" spans="1:6" ht="12.75">
      <c r="A625">
        <v>1993</v>
      </c>
      <c r="B625">
        <v>1</v>
      </c>
      <c r="C625">
        <v>1</v>
      </c>
      <c r="D625">
        <v>1</v>
      </c>
      <c r="E625">
        <v>4</v>
      </c>
      <c r="F625">
        <v>238</v>
      </c>
    </row>
    <row r="626" spans="1:6" ht="12.75">
      <c r="A626">
        <v>1994</v>
      </c>
      <c r="B626">
        <v>4</v>
      </c>
      <c r="E626">
        <v>7</v>
      </c>
      <c r="F626">
        <v>312</v>
      </c>
    </row>
    <row r="627" spans="1:6" ht="12.75">
      <c r="A627">
        <v>1995</v>
      </c>
      <c r="B627">
        <v>1</v>
      </c>
      <c r="C627">
        <v>1</v>
      </c>
      <c r="D627">
        <v>1</v>
      </c>
      <c r="E627">
        <v>11</v>
      </c>
      <c r="F627">
        <v>298</v>
      </c>
    </row>
    <row r="628" spans="1:6" ht="12.75">
      <c r="A628">
        <v>1996</v>
      </c>
      <c r="B628">
        <v>4</v>
      </c>
      <c r="C628">
        <v>3</v>
      </c>
      <c r="E628">
        <v>6</v>
      </c>
      <c r="F628">
        <v>327</v>
      </c>
    </row>
    <row r="629" spans="1:6" ht="12.75">
      <c r="A629">
        <v>1997</v>
      </c>
      <c r="C629">
        <v>2</v>
      </c>
      <c r="E629">
        <v>4</v>
      </c>
      <c r="F629">
        <v>297</v>
      </c>
    </row>
    <row r="630" spans="1:6" ht="12.75">
      <c r="A630">
        <v>1998</v>
      </c>
      <c r="B630">
        <v>1</v>
      </c>
      <c r="D630">
        <v>1</v>
      </c>
      <c r="E630">
        <v>4</v>
      </c>
      <c r="F630">
        <v>275</v>
      </c>
    </row>
    <row r="631" spans="1:6" ht="12.75">
      <c r="A631">
        <v>1999</v>
      </c>
      <c r="B631">
        <v>1</v>
      </c>
      <c r="C631">
        <v>1</v>
      </c>
      <c r="E631">
        <v>4</v>
      </c>
      <c r="F631">
        <v>256</v>
      </c>
    </row>
    <row r="633" spans="1:6" ht="12.75">
      <c r="A633" t="s">
        <v>87</v>
      </c>
      <c r="B633">
        <v>177</v>
      </c>
      <c r="C633">
        <v>336</v>
      </c>
      <c r="D633">
        <v>45</v>
      </c>
      <c r="E633">
        <v>93</v>
      </c>
      <c r="F633" s="2">
        <v>2500</v>
      </c>
    </row>
    <row r="634" spans="1:6" ht="12.75">
      <c r="A634" t="s">
        <v>114</v>
      </c>
      <c r="B634" t="s">
        <v>112</v>
      </c>
      <c r="C634" t="s">
        <v>114</v>
      </c>
      <c r="D634" t="s">
        <v>114</v>
      </c>
      <c r="E634" t="s">
        <v>114</v>
      </c>
      <c r="F634" t="s">
        <v>114</v>
      </c>
    </row>
    <row r="636" spans="1:6" ht="12.75">
      <c r="A636" t="s">
        <v>114</v>
      </c>
      <c r="B636" t="s">
        <v>112</v>
      </c>
      <c r="C636" t="s">
        <v>114</v>
      </c>
      <c r="D636" t="s">
        <v>114</v>
      </c>
      <c r="E636" t="s">
        <v>114</v>
      </c>
      <c r="F636" t="s">
        <v>114</v>
      </c>
    </row>
    <row r="637" ht="12.75">
      <c r="A637" t="s">
        <v>69</v>
      </c>
    </row>
    <row r="638" spans="1:6" ht="12.75">
      <c r="A638" t="s">
        <v>70</v>
      </c>
      <c r="B638" t="s">
        <v>61</v>
      </c>
      <c r="C638" t="s">
        <v>62</v>
      </c>
      <c r="D638" t="s">
        <v>63</v>
      </c>
      <c r="E638" t="s">
        <v>64</v>
      </c>
      <c r="F638" t="s">
        <v>71</v>
      </c>
    </row>
    <row r="639" spans="1:6" ht="12.75">
      <c r="A639" t="s">
        <v>72</v>
      </c>
      <c r="B639" t="s">
        <v>111</v>
      </c>
      <c r="C639" t="s">
        <v>114</v>
      </c>
      <c r="D639" t="e">
        <f>-Amerind,N</f>
        <v>#NAME?</v>
      </c>
      <c r="E639" t="s">
        <v>65</v>
      </c>
      <c r="F639" t="s">
        <v>114</v>
      </c>
    </row>
    <row r="640" spans="1:6" ht="12.75">
      <c r="A640" t="s">
        <v>73</v>
      </c>
      <c r="B640" t="s">
        <v>74</v>
      </c>
      <c r="C640" t="s">
        <v>115</v>
      </c>
      <c r="D640" t="s">
        <v>116</v>
      </c>
      <c r="E640" t="s">
        <v>75</v>
      </c>
      <c r="F640" t="s">
        <v>117</v>
      </c>
    </row>
    <row r="641" spans="1:6" ht="12.75">
      <c r="A641" t="s">
        <v>114</v>
      </c>
      <c r="B641" t="s">
        <v>112</v>
      </c>
      <c r="C641" t="s">
        <v>114</v>
      </c>
      <c r="D641" t="s">
        <v>114</v>
      </c>
      <c r="E641" t="s">
        <v>114</v>
      </c>
      <c r="F641" t="s">
        <v>114</v>
      </c>
    </row>
    <row r="642" ht="12.75">
      <c r="A642" t="s">
        <v>98</v>
      </c>
    </row>
    <row r="643" spans="1:6" ht="12.75">
      <c r="A643">
        <v>1983</v>
      </c>
      <c r="B643">
        <v>16</v>
      </c>
      <c r="C643">
        <v>14</v>
      </c>
      <c r="D643">
        <v>10</v>
      </c>
      <c r="E643">
        <v>2</v>
      </c>
      <c r="F643">
        <v>12</v>
      </c>
    </row>
    <row r="644" spans="1:6" ht="12.75">
      <c r="A644">
        <v>1985</v>
      </c>
      <c r="B644">
        <v>17</v>
      </c>
      <c r="C644">
        <v>10</v>
      </c>
      <c r="D644">
        <v>6</v>
      </c>
      <c r="E644">
        <v>1</v>
      </c>
      <c r="F644">
        <v>6</v>
      </c>
    </row>
    <row r="645" spans="1:6" ht="12.75">
      <c r="A645">
        <v>1986</v>
      </c>
      <c r="B645">
        <v>16</v>
      </c>
      <c r="C645">
        <v>16</v>
      </c>
      <c r="D645">
        <v>2</v>
      </c>
      <c r="E645">
        <v>1</v>
      </c>
      <c r="F645">
        <v>7</v>
      </c>
    </row>
    <row r="646" spans="1:6" ht="12.75">
      <c r="A646">
        <v>1987</v>
      </c>
      <c r="B646">
        <v>25</v>
      </c>
      <c r="C646">
        <v>21</v>
      </c>
      <c r="D646">
        <v>1</v>
      </c>
      <c r="E646">
        <v>3</v>
      </c>
      <c r="F646">
        <v>10</v>
      </c>
    </row>
    <row r="647" spans="1:6" ht="12.75">
      <c r="A647">
        <v>1988</v>
      </c>
      <c r="B647">
        <v>27</v>
      </c>
      <c r="C647">
        <v>19</v>
      </c>
      <c r="D647">
        <v>1</v>
      </c>
      <c r="E647">
        <v>13</v>
      </c>
      <c r="F647">
        <v>13</v>
      </c>
    </row>
    <row r="648" spans="1:6" ht="12.75">
      <c r="A648">
        <v>1989</v>
      </c>
      <c r="B648">
        <v>24</v>
      </c>
      <c r="C648">
        <v>32</v>
      </c>
      <c r="D648">
        <v>4</v>
      </c>
      <c r="E648">
        <v>31</v>
      </c>
      <c r="F648">
        <v>15</v>
      </c>
    </row>
    <row r="649" spans="1:6" ht="12.75">
      <c r="A649">
        <v>1990</v>
      </c>
      <c r="B649">
        <v>38</v>
      </c>
      <c r="C649">
        <v>20</v>
      </c>
      <c r="D649">
        <v>2</v>
      </c>
      <c r="E649">
        <v>27</v>
      </c>
      <c r="F649">
        <v>17</v>
      </c>
    </row>
    <row r="650" spans="1:6" ht="12.75">
      <c r="A650">
        <v>1991</v>
      </c>
      <c r="B650">
        <v>35</v>
      </c>
      <c r="C650">
        <v>35</v>
      </c>
      <c r="D650">
        <v>4</v>
      </c>
      <c r="E650">
        <v>29</v>
      </c>
      <c r="F650">
        <v>14</v>
      </c>
    </row>
    <row r="651" spans="1:6" ht="12.75">
      <c r="A651">
        <v>1992</v>
      </c>
      <c r="B651">
        <v>60</v>
      </c>
      <c r="C651">
        <v>44</v>
      </c>
      <c r="D651">
        <v>4</v>
      </c>
      <c r="E651">
        <v>33</v>
      </c>
      <c r="F651">
        <v>9</v>
      </c>
    </row>
    <row r="652" spans="1:6" ht="12.75">
      <c r="A652">
        <v>1993</v>
      </c>
      <c r="B652">
        <v>46</v>
      </c>
      <c r="C652">
        <v>20</v>
      </c>
      <c r="D652">
        <v>6</v>
      </c>
      <c r="E652">
        <v>27</v>
      </c>
      <c r="F652">
        <v>12</v>
      </c>
    </row>
    <row r="653" spans="1:6" ht="12.75">
      <c r="A653">
        <v>1994</v>
      </c>
      <c r="B653">
        <v>32</v>
      </c>
      <c r="C653">
        <v>31</v>
      </c>
      <c r="D653">
        <v>7</v>
      </c>
      <c r="E653">
        <v>35</v>
      </c>
      <c r="F653">
        <v>13</v>
      </c>
    </row>
    <row r="654" spans="1:6" ht="12.75">
      <c r="A654">
        <v>1995</v>
      </c>
      <c r="B654">
        <v>55</v>
      </c>
      <c r="C654">
        <v>27</v>
      </c>
      <c r="D654">
        <v>6</v>
      </c>
      <c r="E654">
        <v>34</v>
      </c>
      <c r="F654">
        <v>19</v>
      </c>
    </row>
    <row r="655" spans="1:6" ht="12.75">
      <c r="A655">
        <v>1996</v>
      </c>
      <c r="B655">
        <v>58</v>
      </c>
      <c r="C655">
        <v>28</v>
      </c>
      <c r="D655">
        <v>9</v>
      </c>
      <c r="E655">
        <v>34</v>
      </c>
      <c r="F655">
        <v>23</v>
      </c>
    </row>
    <row r="656" spans="1:6" ht="12.75">
      <c r="A656">
        <v>1997</v>
      </c>
      <c r="B656">
        <v>60</v>
      </c>
      <c r="C656">
        <v>39</v>
      </c>
      <c r="D656">
        <v>14</v>
      </c>
      <c r="E656">
        <v>36</v>
      </c>
      <c r="F656">
        <v>28</v>
      </c>
    </row>
    <row r="657" spans="1:6" ht="12.75">
      <c r="A657">
        <v>1998</v>
      </c>
      <c r="B657">
        <v>45</v>
      </c>
      <c r="C657">
        <v>37</v>
      </c>
      <c r="D657">
        <v>14</v>
      </c>
      <c r="E657">
        <v>44</v>
      </c>
      <c r="F657">
        <v>33</v>
      </c>
    </row>
    <row r="658" spans="1:6" ht="12.75">
      <c r="A658">
        <v>1999</v>
      </c>
      <c r="B658">
        <v>69</v>
      </c>
      <c r="C658">
        <v>41</v>
      </c>
      <c r="D658">
        <v>18</v>
      </c>
      <c r="E658">
        <v>43</v>
      </c>
      <c r="F658">
        <v>37</v>
      </c>
    </row>
    <row r="660" spans="1:6" ht="12.75">
      <c r="A660" t="s">
        <v>87</v>
      </c>
      <c r="B660">
        <v>623</v>
      </c>
      <c r="C660">
        <v>434</v>
      </c>
      <c r="D660">
        <v>108</v>
      </c>
      <c r="E660">
        <v>393</v>
      </c>
      <c r="F660">
        <v>268</v>
      </c>
    </row>
    <row r="661" spans="1:6" ht="12.75">
      <c r="A661" t="s">
        <v>114</v>
      </c>
      <c r="B661" t="s">
        <v>112</v>
      </c>
      <c r="C661" t="s">
        <v>114</v>
      </c>
      <c r="D661" t="s">
        <v>114</v>
      </c>
      <c r="E661" t="s">
        <v>114</v>
      </c>
      <c r="F661" t="s">
        <v>114</v>
      </c>
    </row>
    <row r="662" ht="12.75">
      <c r="A662" t="s">
        <v>95</v>
      </c>
    </row>
    <row r="663" spans="1:6" ht="12.75">
      <c r="A663">
        <v>1983</v>
      </c>
      <c r="B663">
        <v>6</v>
      </c>
      <c r="C663">
        <v>20</v>
      </c>
      <c r="D663">
        <v>3</v>
      </c>
      <c r="F663">
        <v>2</v>
      </c>
    </row>
    <row r="664" spans="1:6" ht="12.75">
      <c r="A664">
        <v>1985</v>
      </c>
      <c r="B664">
        <v>3</v>
      </c>
      <c r="C664">
        <v>7</v>
      </c>
      <c r="E664">
        <v>1</v>
      </c>
      <c r="F664">
        <v>12</v>
      </c>
    </row>
    <row r="665" spans="1:6" ht="12.75">
      <c r="A665">
        <v>1986</v>
      </c>
      <c r="C665">
        <v>1</v>
      </c>
      <c r="F665">
        <v>30</v>
      </c>
    </row>
    <row r="666" spans="1:6" ht="12.75">
      <c r="A666">
        <v>1987</v>
      </c>
      <c r="B666">
        <v>1</v>
      </c>
      <c r="C666">
        <v>1</v>
      </c>
      <c r="F666">
        <v>14</v>
      </c>
    </row>
    <row r="667" spans="1:6" ht="12.75">
      <c r="A667">
        <v>1988</v>
      </c>
      <c r="F667">
        <v>7</v>
      </c>
    </row>
    <row r="668" spans="1:6" ht="12.75">
      <c r="A668">
        <v>1989</v>
      </c>
      <c r="F668">
        <v>20</v>
      </c>
    </row>
    <row r="669" spans="1:6" ht="12.75">
      <c r="A669">
        <v>1990</v>
      </c>
      <c r="B669">
        <v>3</v>
      </c>
      <c r="F669">
        <v>33</v>
      </c>
    </row>
    <row r="670" spans="1:6" ht="12.75">
      <c r="A670">
        <v>1991</v>
      </c>
      <c r="F670">
        <v>18</v>
      </c>
    </row>
    <row r="671" spans="1:6" ht="12.75">
      <c r="A671">
        <v>1992</v>
      </c>
      <c r="F671">
        <v>4</v>
      </c>
    </row>
    <row r="672" spans="1:6" ht="12.75">
      <c r="A672">
        <v>1993</v>
      </c>
      <c r="F672">
        <v>5</v>
      </c>
    </row>
    <row r="673" spans="1:6" ht="12.75">
      <c r="A673">
        <v>1994</v>
      </c>
      <c r="F673">
        <v>4</v>
      </c>
    </row>
    <row r="674" spans="1:6" ht="12.75">
      <c r="A674">
        <v>1995</v>
      </c>
      <c r="F674">
        <v>5</v>
      </c>
    </row>
    <row r="675" spans="1:6" ht="12.75">
      <c r="A675">
        <v>1996</v>
      </c>
      <c r="C675">
        <v>1</v>
      </c>
      <c r="F675">
        <v>8</v>
      </c>
    </row>
    <row r="676" spans="1:6" ht="12.75">
      <c r="A676">
        <v>1997</v>
      </c>
      <c r="F676">
        <v>8</v>
      </c>
    </row>
    <row r="677" spans="1:6" ht="12.75">
      <c r="A677">
        <v>1998</v>
      </c>
      <c r="F677">
        <v>3</v>
      </c>
    </row>
    <row r="678" spans="1:6" ht="12.75">
      <c r="A678">
        <v>1999</v>
      </c>
      <c r="F678">
        <v>3</v>
      </c>
    </row>
    <row r="680" spans="1:6" ht="12.75">
      <c r="A680" t="s">
        <v>87</v>
      </c>
      <c r="B680">
        <v>13</v>
      </c>
      <c r="C680">
        <v>30</v>
      </c>
      <c r="D680">
        <v>3</v>
      </c>
      <c r="E680">
        <v>1</v>
      </c>
      <c r="F680">
        <v>176</v>
      </c>
    </row>
    <row r="681" spans="1:6" ht="12.75">
      <c r="A681" t="s">
        <v>114</v>
      </c>
      <c r="B681" t="s">
        <v>112</v>
      </c>
      <c r="C681" t="s">
        <v>114</v>
      </c>
      <c r="D681" t="s">
        <v>114</v>
      </c>
      <c r="E681" t="s">
        <v>114</v>
      </c>
      <c r="F681" t="s">
        <v>114</v>
      </c>
    </row>
    <row r="682" ht="12.75">
      <c r="A682" t="s">
        <v>76</v>
      </c>
    </row>
    <row r="683" ht="12.75">
      <c r="A683">
        <v>1983</v>
      </c>
    </row>
    <row r="684" spans="1:6" ht="12.75">
      <c r="A684">
        <v>1985</v>
      </c>
      <c r="C684">
        <v>2</v>
      </c>
      <c r="F684">
        <v>2</v>
      </c>
    </row>
    <row r="685" ht="12.75">
      <c r="A685">
        <v>1986</v>
      </c>
    </row>
    <row r="686" spans="1:4" ht="12.75">
      <c r="A686">
        <v>1987</v>
      </c>
      <c r="B686">
        <v>3</v>
      </c>
      <c r="D686">
        <v>1</v>
      </c>
    </row>
    <row r="687" spans="1:3" ht="12.75">
      <c r="A687">
        <v>1988</v>
      </c>
      <c r="B687">
        <v>2</v>
      </c>
      <c r="C687">
        <v>1</v>
      </c>
    </row>
    <row r="688" spans="1:3" ht="12.75">
      <c r="A688">
        <v>1989</v>
      </c>
      <c r="C688">
        <v>1</v>
      </c>
    </row>
    <row r="689" ht="12.75">
      <c r="A689">
        <v>1990</v>
      </c>
    </row>
    <row r="690" ht="12.75">
      <c r="A690">
        <v>1991</v>
      </c>
    </row>
    <row r="691" ht="12.75">
      <c r="A691">
        <v>1992</v>
      </c>
    </row>
    <row r="692" ht="12.75">
      <c r="A692">
        <v>1993</v>
      </c>
    </row>
    <row r="693" ht="12.75">
      <c r="A693">
        <v>1994</v>
      </c>
    </row>
    <row r="694" ht="12.75">
      <c r="A694">
        <v>1995</v>
      </c>
    </row>
    <row r="695" ht="12.75">
      <c r="A695">
        <v>1996</v>
      </c>
    </row>
    <row r="696" ht="12.75">
      <c r="A696">
        <v>1997</v>
      </c>
    </row>
    <row r="697" ht="12.75">
      <c r="A697">
        <v>1998</v>
      </c>
    </row>
    <row r="698" ht="12.75">
      <c r="A698">
        <v>1999</v>
      </c>
    </row>
    <row r="700" spans="1:6" ht="12.75">
      <c r="A700" t="s">
        <v>87</v>
      </c>
      <c r="B700">
        <v>5</v>
      </c>
      <c r="C700">
        <v>4</v>
      </c>
      <c r="D700">
        <v>1</v>
      </c>
      <c r="F700">
        <v>2</v>
      </c>
    </row>
    <row r="701" spans="1:6" ht="12.75">
      <c r="A701" t="s">
        <v>114</v>
      </c>
      <c r="B701" t="s">
        <v>112</v>
      </c>
      <c r="C701" t="s">
        <v>114</v>
      </c>
      <c r="D701" t="s">
        <v>114</v>
      </c>
      <c r="E701" t="s">
        <v>114</v>
      </c>
      <c r="F701" t="s">
        <v>114</v>
      </c>
    </row>
    <row r="702" ht="12.75">
      <c r="A702" t="s">
        <v>96</v>
      </c>
    </row>
    <row r="703" ht="12.75">
      <c r="A703">
        <v>1983</v>
      </c>
    </row>
    <row r="704" spans="1:6" ht="12.75">
      <c r="A704">
        <v>1985</v>
      </c>
      <c r="B704">
        <v>3</v>
      </c>
      <c r="C704">
        <v>1</v>
      </c>
      <c r="D704">
        <v>1</v>
      </c>
      <c r="F704">
        <v>1</v>
      </c>
    </row>
    <row r="705" spans="1:6" ht="12.75">
      <c r="A705">
        <v>1986</v>
      </c>
      <c r="B705">
        <v>2</v>
      </c>
      <c r="C705">
        <v>11</v>
      </c>
      <c r="D705">
        <v>3</v>
      </c>
      <c r="E705">
        <v>1</v>
      </c>
      <c r="F705">
        <v>3</v>
      </c>
    </row>
    <row r="706" spans="1:6" ht="12.75">
      <c r="A706">
        <v>1987</v>
      </c>
      <c r="B706">
        <v>16</v>
      </c>
      <c r="C706">
        <v>4</v>
      </c>
      <c r="E706">
        <v>1</v>
      </c>
      <c r="F706">
        <v>1</v>
      </c>
    </row>
    <row r="707" spans="1:6" ht="12.75">
      <c r="A707">
        <v>1988</v>
      </c>
      <c r="B707">
        <v>25</v>
      </c>
      <c r="C707">
        <v>9</v>
      </c>
      <c r="D707">
        <v>2</v>
      </c>
      <c r="E707">
        <v>1</v>
      </c>
      <c r="F707">
        <v>8</v>
      </c>
    </row>
    <row r="708" spans="1:6" ht="12.75">
      <c r="A708">
        <v>1989</v>
      </c>
      <c r="B708">
        <v>2</v>
      </c>
      <c r="F708">
        <v>1</v>
      </c>
    </row>
    <row r="709" spans="1:6" ht="12.75">
      <c r="A709">
        <v>1990</v>
      </c>
      <c r="F709">
        <v>7</v>
      </c>
    </row>
    <row r="710" spans="1:6" ht="12.75">
      <c r="A710">
        <v>1991</v>
      </c>
      <c r="B710">
        <v>2</v>
      </c>
      <c r="F710">
        <v>6</v>
      </c>
    </row>
    <row r="711" spans="1:6" ht="12.75">
      <c r="A711">
        <v>1992</v>
      </c>
      <c r="B711">
        <v>1</v>
      </c>
      <c r="F711">
        <v>15</v>
      </c>
    </row>
    <row r="712" spans="1:6" ht="12.75">
      <c r="A712">
        <v>1993</v>
      </c>
      <c r="E712">
        <v>1</v>
      </c>
      <c r="F712">
        <v>15</v>
      </c>
    </row>
    <row r="713" spans="1:6" ht="12.75">
      <c r="A713">
        <v>1994</v>
      </c>
      <c r="B713">
        <v>1</v>
      </c>
      <c r="E713">
        <v>1</v>
      </c>
      <c r="F713">
        <v>19</v>
      </c>
    </row>
    <row r="714" spans="1:6" ht="12.75">
      <c r="A714">
        <v>1995</v>
      </c>
      <c r="F714">
        <v>21</v>
      </c>
    </row>
    <row r="715" spans="1:6" ht="12.75">
      <c r="A715">
        <v>1996</v>
      </c>
      <c r="F715">
        <v>16</v>
      </c>
    </row>
    <row r="716" spans="1:6" ht="12.75">
      <c r="A716">
        <v>1997</v>
      </c>
      <c r="C716">
        <v>1</v>
      </c>
      <c r="F716">
        <v>22</v>
      </c>
    </row>
    <row r="717" spans="1:6" ht="12.75">
      <c r="A717">
        <v>1998</v>
      </c>
      <c r="D717">
        <v>1</v>
      </c>
      <c r="F717">
        <v>28</v>
      </c>
    </row>
    <row r="718" spans="1:6" ht="12.75">
      <c r="A718">
        <v>1999</v>
      </c>
      <c r="E718">
        <v>1</v>
      </c>
      <c r="F718">
        <v>24</v>
      </c>
    </row>
    <row r="720" spans="1:6" ht="12.75">
      <c r="A720" t="s">
        <v>87</v>
      </c>
      <c r="B720">
        <v>52</v>
      </c>
      <c r="C720">
        <v>26</v>
      </c>
      <c r="D720">
        <v>7</v>
      </c>
      <c r="E720">
        <v>6</v>
      </c>
      <c r="F720">
        <v>187</v>
      </c>
    </row>
    <row r="721" spans="1:6" ht="12.75">
      <c r="A721" t="s">
        <v>114</v>
      </c>
      <c r="B721" t="s">
        <v>112</v>
      </c>
      <c r="C721" t="s">
        <v>114</v>
      </c>
      <c r="D721" t="s">
        <v>114</v>
      </c>
      <c r="E721" t="s">
        <v>114</v>
      </c>
      <c r="F721" t="s">
        <v>114</v>
      </c>
    </row>
    <row r="723" spans="1:6" ht="12.75">
      <c r="A723" t="s">
        <v>114</v>
      </c>
      <c r="B723" t="s">
        <v>112</v>
      </c>
      <c r="C723" t="s">
        <v>114</v>
      </c>
      <c r="D723" t="s">
        <v>114</v>
      </c>
      <c r="E723" t="s">
        <v>114</v>
      </c>
      <c r="F723" t="s">
        <v>114</v>
      </c>
    </row>
    <row r="724" ht="12.75">
      <c r="A724" t="s">
        <v>69</v>
      </c>
    </row>
    <row r="725" spans="1:6" ht="12.75">
      <c r="A725" t="s">
        <v>70</v>
      </c>
      <c r="B725" t="s">
        <v>61</v>
      </c>
      <c r="C725" t="s">
        <v>62</v>
      </c>
      <c r="D725" t="s">
        <v>63</v>
      </c>
      <c r="E725" t="s">
        <v>64</v>
      </c>
      <c r="F725" t="s">
        <v>71</v>
      </c>
    </row>
    <row r="726" spans="1:6" ht="12.75">
      <c r="A726" t="s">
        <v>72</v>
      </c>
      <c r="B726" t="s">
        <v>111</v>
      </c>
      <c r="C726" t="s">
        <v>114</v>
      </c>
      <c r="D726" t="s">
        <v>66</v>
      </c>
      <c r="E726" t="s">
        <v>65</v>
      </c>
      <c r="F726" t="s">
        <v>114</v>
      </c>
    </row>
    <row r="727" spans="1:6" ht="12.75">
      <c r="A727" t="s">
        <v>73</v>
      </c>
      <c r="B727" t="s">
        <v>74</v>
      </c>
      <c r="C727" t="s">
        <v>115</v>
      </c>
      <c r="D727" t="s">
        <v>116</v>
      </c>
      <c r="E727" t="s">
        <v>75</v>
      </c>
      <c r="F727" t="s">
        <v>117</v>
      </c>
    </row>
    <row r="728" spans="1:6" ht="12.75">
      <c r="A728" t="s">
        <v>114</v>
      </c>
      <c r="B728" t="s">
        <v>112</v>
      </c>
      <c r="C728" t="s">
        <v>114</v>
      </c>
      <c r="D728" t="s">
        <v>114</v>
      </c>
      <c r="E728" t="s">
        <v>114</v>
      </c>
      <c r="F728" t="s">
        <v>114</v>
      </c>
    </row>
    <row r="729" ht="12.75">
      <c r="A729" t="s">
        <v>98</v>
      </c>
    </row>
    <row r="730" spans="1:4" ht="12.75">
      <c r="A730">
        <v>1983</v>
      </c>
      <c r="B730">
        <v>6</v>
      </c>
      <c r="C730">
        <v>2</v>
      </c>
      <c r="D730">
        <v>2</v>
      </c>
    </row>
    <row r="731" spans="1:6" ht="12.75">
      <c r="A731">
        <v>1985</v>
      </c>
      <c r="B731">
        <v>8</v>
      </c>
      <c r="C731">
        <v>3</v>
      </c>
      <c r="D731">
        <v>1</v>
      </c>
      <c r="E731">
        <v>1</v>
      </c>
      <c r="F731">
        <v>1</v>
      </c>
    </row>
    <row r="732" spans="1:5" ht="12.75">
      <c r="A732">
        <v>1986</v>
      </c>
      <c r="B732">
        <v>4</v>
      </c>
      <c r="C732">
        <v>2</v>
      </c>
      <c r="E732">
        <v>1</v>
      </c>
    </row>
    <row r="733" spans="1:6" ht="12.75">
      <c r="A733">
        <v>1987</v>
      </c>
      <c r="B733">
        <v>9</v>
      </c>
      <c r="C733">
        <v>7</v>
      </c>
      <c r="D733">
        <v>1</v>
      </c>
      <c r="E733">
        <v>2</v>
      </c>
      <c r="F733">
        <v>3</v>
      </c>
    </row>
    <row r="734" spans="1:6" ht="12.75">
      <c r="A734">
        <v>1988</v>
      </c>
      <c r="B734">
        <v>12</v>
      </c>
      <c r="C734">
        <v>8</v>
      </c>
      <c r="D734">
        <v>1</v>
      </c>
      <c r="E734">
        <v>4</v>
      </c>
      <c r="F734">
        <v>2</v>
      </c>
    </row>
    <row r="735" spans="1:6" ht="12.75">
      <c r="A735">
        <v>1989</v>
      </c>
      <c r="B735">
        <v>10</v>
      </c>
      <c r="C735">
        <v>7</v>
      </c>
      <c r="D735">
        <v>2</v>
      </c>
      <c r="E735">
        <v>7</v>
      </c>
      <c r="F735">
        <v>2</v>
      </c>
    </row>
    <row r="736" spans="1:6" ht="12.75">
      <c r="A736">
        <v>1990</v>
      </c>
      <c r="B736">
        <v>9</v>
      </c>
      <c r="C736">
        <v>9</v>
      </c>
      <c r="E736">
        <v>5</v>
      </c>
      <c r="F736">
        <v>3</v>
      </c>
    </row>
    <row r="737" spans="1:6" ht="12.75">
      <c r="A737">
        <v>1991</v>
      </c>
      <c r="B737">
        <v>26</v>
      </c>
      <c r="C737">
        <v>16</v>
      </c>
      <c r="D737">
        <v>3</v>
      </c>
      <c r="E737">
        <v>9</v>
      </c>
      <c r="F737">
        <v>7</v>
      </c>
    </row>
    <row r="738" spans="1:6" ht="12.75">
      <c r="A738">
        <v>1992</v>
      </c>
      <c r="B738">
        <v>36</v>
      </c>
      <c r="C738">
        <v>19</v>
      </c>
      <c r="D738">
        <v>4</v>
      </c>
      <c r="E738">
        <v>19</v>
      </c>
      <c r="F738">
        <v>3</v>
      </c>
    </row>
    <row r="739" spans="1:6" ht="12.75">
      <c r="A739">
        <v>1993</v>
      </c>
      <c r="B739">
        <v>45</v>
      </c>
      <c r="C739">
        <v>29</v>
      </c>
      <c r="D739">
        <v>1</v>
      </c>
      <c r="E739">
        <v>20</v>
      </c>
      <c r="F739">
        <v>5</v>
      </c>
    </row>
    <row r="740" spans="1:6" ht="12.75">
      <c r="A740">
        <v>1994</v>
      </c>
      <c r="B740">
        <v>49</v>
      </c>
      <c r="C740">
        <v>30</v>
      </c>
      <c r="D740">
        <v>7</v>
      </c>
      <c r="E740">
        <v>17</v>
      </c>
      <c r="F740">
        <v>9</v>
      </c>
    </row>
    <row r="741" spans="1:6" ht="12.75">
      <c r="A741">
        <v>1995</v>
      </c>
      <c r="B741">
        <v>58</v>
      </c>
      <c r="C741">
        <v>30</v>
      </c>
      <c r="D741">
        <v>4</v>
      </c>
      <c r="E741">
        <v>16</v>
      </c>
      <c r="F741">
        <v>9</v>
      </c>
    </row>
    <row r="742" spans="1:6" ht="12.75">
      <c r="A742">
        <v>1996</v>
      </c>
      <c r="B742">
        <v>45</v>
      </c>
      <c r="C742">
        <v>29</v>
      </c>
      <c r="D742">
        <v>3</v>
      </c>
      <c r="E742">
        <v>18</v>
      </c>
      <c r="F742">
        <v>16</v>
      </c>
    </row>
    <row r="743" spans="1:6" ht="12.75">
      <c r="A743">
        <v>1997</v>
      </c>
      <c r="B743">
        <v>41</v>
      </c>
      <c r="C743">
        <v>14</v>
      </c>
      <c r="D743">
        <v>7</v>
      </c>
      <c r="E743">
        <v>21</v>
      </c>
      <c r="F743">
        <v>16</v>
      </c>
    </row>
    <row r="744" spans="1:6" ht="12.75">
      <c r="A744">
        <v>1998</v>
      </c>
      <c r="B744">
        <v>38</v>
      </c>
      <c r="C744">
        <v>31</v>
      </c>
      <c r="D744">
        <v>8</v>
      </c>
      <c r="E744">
        <v>26</v>
      </c>
      <c r="F744">
        <v>25</v>
      </c>
    </row>
    <row r="745" spans="1:6" ht="12.75">
      <c r="A745">
        <v>1999</v>
      </c>
      <c r="B745">
        <v>30</v>
      </c>
      <c r="C745">
        <v>34</v>
      </c>
      <c r="D745">
        <v>5</v>
      </c>
      <c r="E745">
        <v>28</v>
      </c>
      <c r="F745">
        <v>13</v>
      </c>
    </row>
    <row r="747" spans="1:6" ht="12.75">
      <c r="A747" t="s">
        <v>87</v>
      </c>
      <c r="B747">
        <v>426</v>
      </c>
      <c r="C747">
        <v>270</v>
      </c>
      <c r="D747">
        <v>49</v>
      </c>
      <c r="E747">
        <v>194</v>
      </c>
      <c r="F747">
        <v>114</v>
      </c>
    </row>
    <row r="748" spans="1:6" ht="12.75">
      <c r="A748" t="s">
        <v>114</v>
      </c>
      <c r="B748" t="s">
        <v>112</v>
      </c>
      <c r="C748" t="s">
        <v>114</v>
      </c>
      <c r="D748" t="s">
        <v>114</v>
      </c>
      <c r="E748" t="s">
        <v>114</v>
      </c>
      <c r="F748" t="s">
        <v>114</v>
      </c>
    </row>
    <row r="749" ht="12.75">
      <c r="A749" t="s">
        <v>95</v>
      </c>
    </row>
    <row r="750" spans="1:3" ht="12.75">
      <c r="A750">
        <v>1983</v>
      </c>
      <c r="B750">
        <v>1</v>
      </c>
      <c r="C750">
        <v>1</v>
      </c>
    </row>
    <row r="751" spans="1:6" ht="12.75">
      <c r="A751">
        <v>1985</v>
      </c>
      <c r="F751">
        <v>3</v>
      </c>
    </row>
    <row r="752" spans="1:6" ht="12.75">
      <c r="A752">
        <v>1986</v>
      </c>
      <c r="F752">
        <v>1</v>
      </c>
    </row>
    <row r="753" spans="1:6" ht="12.75">
      <c r="A753">
        <v>1987</v>
      </c>
      <c r="F753">
        <v>2</v>
      </c>
    </row>
    <row r="754" spans="1:6" ht="12.75">
      <c r="A754">
        <v>1988</v>
      </c>
      <c r="F754">
        <v>1</v>
      </c>
    </row>
    <row r="755" spans="1:6" ht="12.75">
      <c r="A755">
        <v>1989</v>
      </c>
      <c r="F755">
        <v>2</v>
      </c>
    </row>
    <row r="756" spans="1:6" ht="12.75">
      <c r="A756">
        <v>1990</v>
      </c>
      <c r="F756">
        <v>2</v>
      </c>
    </row>
    <row r="757" spans="1:6" ht="12.75">
      <c r="A757">
        <v>1991</v>
      </c>
      <c r="F757">
        <v>3</v>
      </c>
    </row>
    <row r="758" ht="12.75">
      <c r="A758">
        <v>1992</v>
      </c>
    </row>
    <row r="759" ht="12.75">
      <c r="A759">
        <v>1993</v>
      </c>
    </row>
    <row r="760" spans="1:6" ht="12.75">
      <c r="A760">
        <v>1994</v>
      </c>
      <c r="F760">
        <v>1</v>
      </c>
    </row>
    <row r="761" spans="1:6" ht="12.75">
      <c r="A761">
        <v>1995</v>
      </c>
      <c r="F761">
        <v>1</v>
      </c>
    </row>
    <row r="762" ht="12.75">
      <c r="A762">
        <v>1996</v>
      </c>
    </row>
    <row r="763" ht="12.75">
      <c r="A763">
        <v>1997</v>
      </c>
    </row>
    <row r="764" spans="1:6" ht="12.75">
      <c r="A764">
        <v>1998</v>
      </c>
      <c r="F764">
        <v>1</v>
      </c>
    </row>
    <row r="765" spans="1:6" ht="12.75">
      <c r="A765">
        <v>1999</v>
      </c>
      <c r="F765">
        <v>1</v>
      </c>
    </row>
    <row r="767" spans="1:6" ht="12.75">
      <c r="A767" t="s">
        <v>87</v>
      </c>
      <c r="B767">
        <v>1</v>
      </c>
      <c r="C767">
        <v>1</v>
      </c>
      <c r="F767">
        <v>18</v>
      </c>
    </row>
    <row r="768" spans="1:6" ht="12.75">
      <c r="A768" t="s">
        <v>114</v>
      </c>
      <c r="B768" t="s">
        <v>112</v>
      </c>
      <c r="C768" t="s">
        <v>114</v>
      </c>
      <c r="D768" t="s">
        <v>114</v>
      </c>
      <c r="E768" t="s">
        <v>114</v>
      </c>
      <c r="F768" t="s">
        <v>114</v>
      </c>
    </row>
    <row r="769" ht="12.75">
      <c r="A769" t="s">
        <v>76</v>
      </c>
    </row>
    <row r="770" ht="12.75">
      <c r="A770">
        <v>1983</v>
      </c>
    </row>
    <row r="771" ht="12.75">
      <c r="A771">
        <v>1985</v>
      </c>
    </row>
    <row r="772" ht="12.75">
      <c r="A772">
        <v>1986</v>
      </c>
    </row>
    <row r="773" spans="1:2" ht="12.75">
      <c r="A773">
        <v>1987</v>
      </c>
      <c r="B773">
        <v>1</v>
      </c>
    </row>
    <row r="774" ht="12.75">
      <c r="A774">
        <v>1988</v>
      </c>
    </row>
    <row r="775" spans="1:6" ht="12.75">
      <c r="A775">
        <v>1989</v>
      </c>
      <c r="C775">
        <v>1</v>
      </c>
      <c r="F775">
        <v>1</v>
      </c>
    </row>
    <row r="776" ht="12.75">
      <c r="A776">
        <v>1990</v>
      </c>
    </row>
    <row r="777" ht="12.75">
      <c r="A777">
        <v>1991</v>
      </c>
    </row>
    <row r="778" ht="12.75">
      <c r="A778">
        <v>1992</v>
      </c>
    </row>
    <row r="779" ht="12.75">
      <c r="A779">
        <v>1993</v>
      </c>
    </row>
    <row r="780" ht="12.75">
      <c r="A780">
        <v>1994</v>
      </c>
    </row>
    <row r="781" ht="12.75">
      <c r="A781">
        <v>1995</v>
      </c>
    </row>
    <row r="782" ht="12.75">
      <c r="A782">
        <v>1996</v>
      </c>
    </row>
    <row r="783" ht="12.75">
      <c r="A783">
        <v>1997</v>
      </c>
    </row>
    <row r="784" ht="12.75">
      <c r="A784">
        <v>1998</v>
      </c>
    </row>
    <row r="785" ht="12.75">
      <c r="A785">
        <v>1999</v>
      </c>
    </row>
    <row r="787" spans="1:6" ht="12.75">
      <c r="A787" t="s">
        <v>87</v>
      </c>
      <c r="B787">
        <v>1</v>
      </c>
      <c r="C787">
        <v>1</v>
      </c>
      <c r="F787">
        <v>1</v>
      </c>
    </row>
    <row r="788" spans="1:6" ht="12.75">
      <c r="A788" t="s">
        <v>114</v>
      </c>
      <c r="B788" t="s">
        <v>112</v>
      </c>
      <c r="C788" t="s">
        <v>114</v>
      </c>
      <c r="D788" t="s">
        <v>114</v>
      </c>
      <c r="E788" t="s">
        <v>114</v>
      </c>
      <c r="F788" t="s">
        <v>114</v>
      </c>
    </row>
    <row r="789" ht="12.75">
      <c r="A789" t="s">
        <v>96</v>
      </c>
    </row>
    <row r="790" spans="1:2" ht="12.75">
      <c r="A790">
        <v>1983</v>
      </c>
      <c r="B790">
        <v>1</v>
      </c>
    </row>
    <row r="791" spans="1:4" ht="12.75">
      <c r="A791">
        <v>1985</v>
      </c>
      <c r="C791">
        <v>1</v>
      </c>
      <c r="D791">
        <v>3</v>
      </c>
    </row>
    <row r="792" spans="1:6" ht="12.75">
      <c r="A792">
        <v>1986</v>
      </c>
      <c r="F792">
        <v>1</v>
      </c>
    </row>
    <row r="793" spans="1:6" ht="12.75">
      <c r="A793">
        <v>1987</v>
      </c>
      <c r="B793">
        <v>2</v>
      </c>
      <c r="E793">
        <v>11</v>
      </c>
      <c r="F793">
        <v>1</v>
      </c>
    </row>
    <row r="794" spans="1:5" ht="12.75">
      <c r="A794">
        <v>1988</v>
      </c>
      <c r="B794">
        <v>1</v>
      </c>
      <c r="E794">
        <v>6</v>
      </c>
    </row>
    <row r="795" ht="12.75">
      <c r="A795">
        <v>1989</v>
      </c>
    </row>
    <row r="796" ht="12.75">
      <c r="A796">
        <v>1990</v>
      </c>
    </row>
    <row r="797" spans="1:6" ht="12.75">
      <c r="A797">
        <v>1991</v>
      </c>
      <c r="F797">
        <v>2</v>
      </c>
    </row>
    <row r="798" spans="1:6" ht="12.75">
      <c r="A798">
        <v>1992</v>
      </c>
      <c r="F798">
        <v>3</v>
      </c>
    </row>
    <row r="799" spans="1:6" ht="12.75">
      <c r="A799">
        <v>1993</v>
      </c>
      <c r="E799">
        <v>1</v>
      </c>
      <c r="F799">
        <v>3</v>
      </c>
    </row>
    <row r="800" spans="1:6" ht="12.75">
      <c r="A800">
        <v>1994</v>
      </c>
      <c r="E800">
        <v>1</v>
      </c>
      <c r="F800">
        <v>8</v>
      </c>
    </row>
    <row r="801" spans="1:6" ht="12.75">
      <c r="A801">
        <v>1995</v>
      </c>
      <c r="F801">
        <v>6</v>
      </c>
    </row>
    <row r="802" spans="1:6" ht="12.75">
      <c r="A802">
        <v>1996</v>
      </c>
      <c r="F802">
        <v>2</v>
      </c>
    </row>
    <row r="803" spans="1:6" ht="12.75">
      <c r="A803">
        <v>1997</v>
      </c>
      <c r="F803">
        <v>2</v>
      </c>
    </row>
    <row r="804" spans="1:6" ht="12.75">
      <c r="A804">
        <v>1998</v>
      </c>
      <c r="F804">
        <v>2</v>
      </c>
    </row>
    <row r="805" spans="1:6" ht="12.75">
      <c r="A805">
        <v>1999</v>
      </c>
      <c r="F805">
        <v>6</v>
      </c>
    </row>
    <row r="807" spans="1:6" ht="12.75">
      <c r="A807" t="s">
        <v>87</v>
      </c>
      <c r="B807">
        <v>4</v>
      </c>
      <c r="C807">
        <v>1</v>
      </c>
      <c r="D807">
        <v>3</v>
      </c>
      <c r="E807">
        <v>19</v>
      </c>
      <c r="F807">
        <v>36</v>
      </c>
    </row>
    <row r="808" spans="1:6" ht="12.75">
      <c r="A808" t="s">
        <v>114</v>
      </c>
      <c r="B808" t="s">
        <v>112</v>
      </c>
      <c r="C808" t="s">
        <v>114</v>
      </c>
      <c r="D808" t="s">
        <v>114</v>
      </c>
      <c r="E808" t="s">
        <v>114</v>
      </c>
      <c r="F808" t="s">
        <v>114</v>
      </c>
    </row>
    <row r="810" spans="1:6" ht="12.75">
      <c r="A810" t="s">
        <v>114</v>
      </c>
      <c r="B810" t="s">
        <v>112</v>
      </c>
      <c r="C810" t="s">
        <v>114</v>
      </c>
      <c r="D810" t="s">
        <v>114</v>
      </c>
      <c r="E810" t="s">
        <v>114</v>
      </c>
      <c r="F810" t="s">
        <v>114</v>
      </c>
    </row>
    <row r="811" ht="12.75">
      <c r="A811" t="s">
        <v>69</v>
      </c>
    </row>
    <row r="812" spans="1:6" ht="12.75">
      <c r="A812" t="s">
        <v>70</v>
      </c>
      <c r="B812" t="s">
        <v>61</v>
      </c>
      <c r="C812" t="s">
        <v>62</v>
      </c>
      <c r="D812" t="s">
        <v>63</v>
      </c>
      <c r="E812" t="s">
        <v>64</v>
      </c>
      <c r="F812" t="s">
        <v>71</v>
      </c>
    </row>
    <row r="813" spans="1:6" ht="12.75">
      <c r="A813" t="s">
        <v>72</v>
      </c>
      <c r="B813" t="s">
        <v>111</v>
      </c>
      <c r="C813" t="s">
        <v>114</v>
      </c>
      <c r="D813" t="e">
        <f>--Hisp,All</f>
        <v>#NAME?</v>
      </c>
      <c r="E813" t="s">
        <v>112</v>
      </c>
      <c r="F813" t="s">
        <v>114</v>
      </c>
    </row>
    <row r="814" spans="1:6" ht="12.75">
      <c r="A814" t="s">
        <v>73</v>
      </c>
      <c r="B814" t="s">
        <v>74</v>
      </c>
      <c r="C814" t="s">
        <v>115</v>
      </c>
      <c r="D814" t="s">
        <v>116</v>
      </c>
      <c r="E814" t="s">
        <v>75</v>
      </c>
      <c r="F814" t="s">
        <v>117</v>
      </c>
    </row>
    <row r="815" spans="1:6" ht="12.75">
      <c r="A815" t="s">
        <v>114</v>
      </c>
      <c r="B815" t="s">
        <v>112</v>
      </c>
      <c r="C815" t="s">
        <v>114</v>
      </c>
      <c r="D815" t="s">
        <v>114</v>
      </c>
      <c r="E815" t="s">
        <v>114</v>
      </c>
      <c r="F815" t="s">
        <v>114</v>
      </c>
    </row>
    <row r="816" ht="12.75">
      <c r="A816" t="s">
        <v>98</v>
      </c>
    </row>
    <row r="817" spans="1:6" ht="12.75">
      <c r="A817">
        <v>1983</v>
      </c>
      <c r="B817">
        <v>31</v>
      </c>
      <c r="C817">
        <v>37</v>
      </c>
      <c r="D817">
        <v>8</v>
      </c>
      <c r="E817">
        <v>33</v>
      </c>
      <c r="F817">
        <v>21</v>
      </c>
    </row>
    <row r="818" spans="1:6" ht="12.75">
      <c r="A818">
        <v>1985</v>
      </c>
      <c r="B818">
        <v>47</v>
      </c>
      <c r="C818">
        <v>39</v>
      </c>
      <c r="D818">
        <v>2</v>
      </c>
      <c r="E818">
        <v>28</v>
      </c>
      <c r="F818">
        <v>14</v>
      </c>
    </row>
    <row r="819" spans="1:6" ht="12.75">
      <c r="A819">
        <v>1986</v>
      </c>
      <c r="B819">
        <v>32</v>
      </c>
      <c r="C819">
        <v>28</v>
      </c>
      <c r="E819">
        <v>67</v>
      </c>
      <c r="F819">
        <v>8</v>
      </c>
    </row>
    <row r="820" spans="1:6" ht="12.75">
      <c r="A820">
        <v>1987</v>
      </c>
      <c r="B820">
        <v>65</v>
      </c>
      <c r="C820">
        <v>34</v>
      </c>
      <c r="E820">
        <v>129</v>
      </c>
      <c r="F820">
        <v>17</v>
      </c>
    </row>
    <row r="821" spans="1:6" ht="12.75">
      <c r="A821">
        <v>1988</v>
      </c>
      <c r="B821">
        <v>65</v>
      </c>
      <c r="C821">
        <v>45</v>
      </c>
      <c r="D821">
        <v>2</v>
      </c>
      <c r="E821">
        <v>273</v>
      </c>
      <c r="F821">
        <v>22</v>
      </c>
    </row>
    <row r="822" spans="1:6" ht="12.75">
      <c r="A822">
        <v>1989</v>
      </c>
      <c r="B822">
        <v>67</v>
      </c>
      <c r="C822">
        <v>32</v>
      </c>
      <c r="D822">
        <v>4</v>
      </c>
      <c r="E822">
        <v>509</v>
      </c>
      <c r="F822">
        <v>22</v>
      </c>
    </row>
    <row r="823" spans="1:6" ht="12.75">
      <c r="A823">
        <v>1990</v>
      </c>
      <c r="B823">
        <v>87</v>
      </c>
      <c r="C823">
        <v>50</v>
      </c>
      <c r="D823">
        <v>11</v>
      </c>
      <c r="E823">
        <v>595</v>
      </c>
      <c r="F823">
        <v>22</v>
      </c>
    </row>
    <row r="824" spans="1:6" ht="12.75">
      <c r="A824">
        <v>1991</v>
      </c>
      <c r="B824">
        <v>125</v>
      </c>
      <c r="C824">
        <v>76</v>
      </c>
      <c r="D824">
        <v>5</v>
      </c>
      <c r="E824">
        <v>579</v>
      </c>
      <c r="F824">
        <v>14</v>
      </c>
    </row>
    <row r="825" spans="1:6" ht="12.75">
      <c r="A825">
        <v>1992</v>
      </c>
      <c r="B825">
        <v>144</v>
      </c>
      <c r="C825">
        <v>74</v>
      </c>
      <c r="D825">
        <v>12</v>
      </c>
      <c r="E825">
        <v>711</v>
      </c>
      <c r="F825">
        <v>23</v>
      </c>
    </row>
    <row r="826" spans="1:6" ht="12.75">
      <c r="A826">
        <v>1993</v>
      </c>
      <c r="B826">
        <v>165</v>
      </c>
      <c r="C826">
        <v>68</v>
      </c>
      <c r="D826">
        <v>15</v>
      </c>
      <c r="E826">
        <v>677</v>
      </c>
      <c r="F826">
        <v>35</v>
      </c>
    </row>
    <row r="827" spans="1:6" ht="12.75">
      <c r="A827">
        <v>1994</v>
      </c>
      <c r="B827">
        <v>171</v>
      </c>
      <c r="C827">
        <v>68</v>
      </c>
      <c r="D827">
        <v>10</v>
      </c>
      <c r="E827">
        <v>683</v>
      </c>
      <c r="F827">
        <v>34</v>
      </c>
    </row>
    <row r="828" spans="1:6" ht="12.75">
      <c r="A828">
        <v>1995</v>
      </c>
      <c r="B828">
        <v>178</v>
      </c>
      <c r="C828">
        <v>59</v>
      </c>
      <c r="D828">
        <v>11</v>
      </c>
      <c r="E828">
        <v>669</v>
      </c>
      <c r="F828">
        <v>30</v>
      </c>
    </row>
    <row r="829" spans="1:6" ht="12.75">
      <c r="A829">
        <v>1996</v>
      </c>
      <c r="B829">
        <v>190</v>
      </c>
      <c r="C829">
        <v>80</v>
      </c>
      <c r="D829">
        <v>14</v>
      </c>
      <c r="E829">
        <v>647</v>
      </c>
      <c r="F829">
        <v>49</v>
      </c>
    </row>
    <row r="830" spans="1:6" ht="12.75">
      <c r="A830">
        <v>1997</v>
      </c>
      <c r="B830">
        <v>204</v>
      </c>
      <c r="C830">
        <v>88</v>
      </c>
      <c r="D830">
        <v>13</v>
      </c>
      <c r="E830">
        <v>550</v>
      </c>
      <c r="F830">
        <v>76</v>
      </c>
    </row>
    <row r="831" spans="1:6" ht="12.75">
      <c r="A831">
        <v>1998</v>
      </c>
      <c r="B831">
        <v>204</v>
      </c>
      <c r="C831">
        <v>90</v>
      </c>
      <c r="D831">
        <v>17</v>
      </c>
      <c r="E831">
        <v>449</v>
      </c>
      <c r="F831">
        <v>85</v>
      </c>
    </row>
    <row r="832" spans="1:6" ht="12.75">
      <c r="A832">
        <v>1999</v>
      </c>
      <c r="B832">
        <v>196</v>
      </c>
      <c r="C832">
        <v>104</v>
      </c>
      <c r="D832">
        <v>21</v>
      </c>
      <c r="E832">
        <v>427</v>
      </c>
      <c r="F832">
        <v>90</v>
      </c>
    </row>
    <row r="834" spans="1:6" ht="12.75">
      <c r="A834" t="s">
        <v>87</v>
      </c>
      <c r="B834" s="2">
        <v>1971</v>
      </c>
      <c r="C834">
        <v>972</v>
      </c>
      <c r="D834">
        <v>145</v>
      </c>
      <c r="E834" s="2">
        <v>7026</v>
      </c>
      <c r="F834">
        <v>562</v>
      </c>
    </row>
    <row r="835" spans="1:6" ht="12.75">
      <c r="A835" t="s">
        <v>114</v>
      </c>
      <c r="B835" t="s">
        <v>112</v>
      </c>
      <c r="C835" t="s">
        <v>114</v>
      </c>
      <c r="D835" t="s">
        <v>114</v>
      </c>
      <c r="E835" t="s">
        <v>114</v>
      </c>
      <c r="F835" t="s">
        <v>114</v>
      </c>
    </row>
    <row r="836" ht="12.75">
      <c r="A836" t="s">
        <v>95</v>
      </c>
    </row>
    <row r="837" spans="1:6" ht="12.75">
      <c r="A837">
        <v>1983</v>
      </c>
      <c r="B837">
        <v>3</v>
      </c>
      <c r="C837">
        <v>8</v>
      </c>
      <c r="E837">
        <v>1</v>
      </c>
      <c r="F837">
        <v>2</v>
      </c>
    </row>
    <row r="838" spans="1:6" ht="12.75">
      <c r="A838">
        <v>1985</v>
      </c>
      <c r="B838">
        <v>1</v>
      </c>
      <c r="C838">
        <v>5</v>
      </c>
      <c r="D838">
        <v>2</v>
      </c>
      <c r="F838">
        <v>9</v>
      </c>
    </row>
    <row r="839" spans="1:6" ht="12.75">
      <c r="A839">
        <v>1986</v>
      </c>
      <c r="B839">
        <v>1</v>
      </c>
      <c r="F839">
        <v>13</v>
      </c>
    </row>
    <row r="840" spans="1:6" ht="12.75">
      <c r="A840">
        <v>1987</v>
      </c>
      <c r="C840">
        <v>1</v>
      </c>
      <c r="F840">
        <v>15</v>
      </c>
    </row>
    <row r="841" spans="1:6" ht="12.75">
      <c r="A841">
        <v>1988</v>
      </c>
      <c r="F841">
        <v>7</v>
      </c>
    </row>
    <row r="842" spans="1:6" ht="12.75">
      <c r="A842">
        <v>1989</v>
      </c>
      <c r="B842">
        <v>1</v>
      </c>
      <c r="F842">
        <v>16</v>
      </c>
    </row>
    <row r="843" spans="1:6" ht="12.75">
      <c r="A843">
        <v>1990</v>
      </c>
      <c r="E843">
        <v>1</v>
      </c>
      <c r="F843">
        <v>21</v>
      </c>
    </row>
    <row r="844" spans="1:6" ht="12.75">
      <c r="A844">
        <v>1991</v>
      </c>
      <c r="F844">
        <v>10</v>
      </c>
    </row>
    <row r="845" spans="1:6" ht="12.75">
      <c r="A845">
        <v>1992</v>
      </c>
      <c r="F845">
        <v>4</v>
      </c>
    </row>
    <row r="846" spans="1:6" ht="12.75">
      <c r="A846">
        <v>1993</v>
      </c>
      <c r="F846">
        <v>2</v>
      </c>
    </row>
    <row r="847" ht="12.75">
      <c r="A847">
        <v>1994</v>
      </c>
    </row>
    <row r="848" spans="1:6" ht="12.75">
      <c r="A848">
        <v>1995</v>
      </c>
      <c r="C848">
        <v>1</v>
      </c>
      <c r="F848">
        <v>1</v>
      </c>
    </row>
    <row r="849" spans="1:6" ht="12.75">
      <c r="A849">
        <v>1996</v>
      </c>
      <c r="B849">
        <v>1</v>
      </c>
      <c r="F849">
        <v>3</v>
      </c>
    </row>
    <row r="850" ht="12.75">
      <c r="A850">
        <v>1997</v>
      </c>
    </row>
    <row r="851" spans="1:6" ht="12.75">
      <c r="A851">
        <v>1998</v>
      </c>
      <c r="F851">
        <v>3</v>
      </c>
    </row>
    <row r="852" spans="1:6" ht="12.75">
      <c r="A852">
        <v>1999</v>
      </c>
      <c r="F852">
        <v>3</v>
      </c>
    </row>
    <row r="854" spans="1:6" ht="12.75">
      <c r="A854" t="s">
        <v>87</v>
      </c>
      <c r="B854">
        <v>7</v>
      </c>
      <c r="C854">
        <v>15</v>
      </c>
      <c r="D854">
        <v>2</v>
      </c>
      <c r="E854">
        <v>2</v>
      </c>
      <c r="F854">
        <v>109</v>
      </c>
    </row>
    <row r="855" spans="1:6" ht="12.75">
      <c r="A855" t="s">
        <v>114</v>
      </c>
      <c r="B855" t="s">
        <v>112</v>
      </c>
      <c r="C855" t="s">
        <v>114</v>
      </c>
      <c r="D855" t="s">
        <v>114</v>
      </c>
      <c r="E855" t="s">
        <v>114</v>
      </c>
      <c r="F855" t="s">
        <v>114</v>
      </c>
    </row>
    <row r="856" ht="12.75">
      <c r="A856" t="s">
        <v>76</v>
      </c>
    </row>
    <row r="857" ht="12.75">
      <c r="A857">
        <v>1983</v>
      </c>
    </row>
    <row r="858" spans="1:6" ht="12.75">
      <c r="A858">
        <v>1985</v>
      </c>
      <c r="B858">
        <v>1</v>
      </c>
      <c r="C858">
        <v>4</v>
      </c>
      <c r="D858">
        <v>1</v>
      </c>
      <c r="E858">
        <v>4</v>
      </c>
      <c r="F858">
        <v>1</v>
      </c>
    </row>
    <row r="859" ht="12.75">
      <c r="A859">
        <v>1986</v>
      </c>
    </row>
    <row r="860" spans="1:4" ht="12.75">
      <c r="A860">
        <v>1987</v>
      </c>
      <c r="B860">
        <v>2</v>
      </c>
      <c r="C860">
        <v>2</v>
      </c>
      <c r="D860">
        <v>1</v>
      </c>
    </row>
    <row r="861" ht="12.75">
      <c r="A861">
        <v>1988</v>
      </c>
    </row>
    <row r="862" ht="12.75">
      <c r="A862">
        <v>1989</v>
      </c>
    </row>
    <row r="863" spans="1:6" ht="12.75">
      <c r="A863">
        <v>1990</v>
      </c>
      <c r="F863">
        <v>1</v>
      </c>
    </row>
    <row r="864" ht="12.75">
      <c r="A864">
        <v>1991</v>
      </c>
    </row>
    <row r="865" ht="12.75">
      <c r="A865">
        <v>1992</v>
      </c>
    </row>
    <row r="866" ht="12.75">
      <c r="A866">
        <v>1993</v>
      </c>
    </row>
    <row r="867" ht="12.75">
      <c r="A867">
        <v>1994</v>
      </c>
    </row>
    <row r="868" ht="12.75">
      <c r="A868">
        <v>1995</v>
      </c>
    </row>
    <row r="869" ht="12.75">
      <c r="A869">
        <v>1996</v>
      </c>
    </row>
    <row r="870" ht="12.75">
      <c r="A870">
        <v>1997</v>
      </c>
    </row>
    <row r="871" ht="12.75">
      <c r="A871">
        <v>1998</v>
      </c>
    </row>
    <row r="872" ht="12.75">
      <c r="A872">
        <v>1999</v>
      </c>
    </row>
    <row r="874" spans="1:6" ht="12.75">
      <c r="A874" t="s">
        <v>87</v>
      </c>
      <c r="B874">
        <v>3</v>
      </c>
      <c r="C874">
        <v>6</v>
      </c>
      <c r="D874">
        <v>2</v>
      </c>
      <c r="E874">
        <v>4</v>
      </c>
      <c r="F874">
        <v>2</v>
      </c>
    </row>
    <row r="875" spans="1:6" ht="12.75">
      <c r="A875" t="s">
        <v>114</v>
      </c>
      <c r="B875" t="s">
        <v>112</v>
      </c>
      <c r="C875" t="s">
        <v>114</v>
      </c>
      <c r="D875" t="s">
        <v>114</v>
      </c>
      <c r="E875" t="s">
        <v>114</v>
      </c>
      <c r="F875" t="s">
        <v>114</v>
      </c>
    </row>
    <row r="876" ht="12.75">
      <c r="A876" t="s">
        <v>96</v>
      </c>
    </row>
    <row r="877" ht="12.75">
      <c r="A877">
        <v>1983</v>
      </c>
    </row>
    <row r="878" spans="1:6" ht="12.75">
      <c r="A878">
        <v>1985</v>
      </c>
      <c r="B878">
        <v>2</v>
      </c>
      <c r="C878">
        <v>1</v>
      </c>
      <c r="D878">
        <v>2</v>
      </c>
      <c r="F878">
        <v>5</v>
      </c>
    </row>
    <row r="879" spans="1:6" ht="12.75">
      <c r="A879">
        <v>1986</v>
      </c>
      <c r="B879">
        <v>3</v>
      </c>
      <c r="C879">
        <v>6</v>
      </c>
      <c r="D879">
        <v>1</v>
      </c>
      <c r="E879">
        <v>4</v>
      </c>
      <c r="F879">
        <v>2</v>
      </c>
    </row>
    <row r="880" spans="1:6" ht="12.75">
      <c r="A880">
        <v>1987</v>
      </c>
      <c r="C880">
        <v>15</v>
      </c>
      <c r="E880">
        <v>16</v>
      </c>
      <c r="F880">
        <v>1</v>
      </c>
    </row>
    <row r="881" spans="1:6" ht="12.75">
      <c r="A881">
        <v>1988</v>
      </c>
      <c r="B881">
        <v>17</v>
      </c>
      <c r="C881">
        <v>20</v>
      </c>
      <c r="E881">
        <v>19</v>
      </c>
      <c r="F881">
        <v>13</v>
      </c>
    </row>
    <row r="882" spans="1:6" ht="12.75">
      <c r="A882">
        <v>1989</v>
      </c>
      <c r="B882">
        <v>2</v>
      </c>
      <c r="F882">
        <v>4</v>
      </c>
    </row>
    <row r="883" spans="1:6" ht="12.75">
      <c r="A883">
        <v>1990</v>
      </c>
      <c r="F883">
        <v>23</v>
      </c>
    </row>
    <row r="884" spans="1:6" ht="12.75">
      <c r="A884">
        <v>1991</v>
      </c>
      <c r="B884">
        <v>1</v>
      </c>
      <c r="E884">
        <v>1</v>
      </c>
      <c r="F884">
        <v>32</v>
      </c>
    </row>
    <row r="885" spans="1:6" ht="12.75">
      <c r="A885">
        <v>1992</v>
      </c>
      <c r="E885">
        <v>1</v>
      </c>
      <c r="F885">
        <v>48</v>
      </c>
    </row>
    <row r="886" spans="1:6" ht="12.75">
      <c r="A886">
        <v>1993</v>
      </c>
      <c r="E886">
        <v>2</v>
      </c>
      <c r="F886">
        <v>47</v>
      </c>
    </row>
    <row r="887" spans="1:6" ht="12.75">
      <c r="A887">
        <v>1994</v>
      </c>
      <c r="B887">
        <v>1</v>
      </c>
      <c r="E887">
        <v>4</v>
      </c>
      <c r="F887">
        <v>62</v>
      </c>
    </row>
    <row r="888" spans="1:6" ht="12.75">
      <c r="A888">
        <v>1995</v>
      </c>
      <c r="B888">
        <v>1</v>
      </c>
      <c r="E888">
        <v>2</v>
      </c>
      <c r="F888">
        <v>65</v>
      </c>
    </row>
    <row r="889" spans="1:6" ht="12.75">
      <c r="A889">
        <v>1996</v>
      </c>
      <c r="B889">
        <v>1</v>
      </c>
      <c r="C889">
        <v>1</v>
      </c>
      <c r="E889">
        <v>2</v>
      </c>
      <c r="F889">
        <v>51</v>
      </c>
    </row>
    <row r="890" spans="1:6" ht="12.75">
      <c r="A890">
        <v>1997</v>
      </c>
      <c r="B890">
        <v>2</v>
      </c>
      <c r="E890">
        <v>3</v>
      </c>
      <c r="F890">
        <v>57</v>
      </c>
    </row>
    <row r="891" spans="1:6" ht="12.75">
      <c r="A891">
        <v>1998</v>
      </c>
      <c r="B891">
        <v>1</v>
      </c>
      <c r="E891">
        <v>2</v>
      </c>
      <c r="F891">
        <v>51</v>
      </c>
    </row>
    <row r="892" spans="1:6" ht="12.75">
      <c r="A892">
        <v>1999</v>
      </c>
      <c r="E892">
        <v>2</v>
      </c>
      <c r="F892">
        <v>45</v>
      </c>
    </row>
    <row r="894" spans="1:6" ht="12.75">
      <c r="A894" t="s">
        <v>87</v>
      </c>
      <c r="B894">
        <v>31</v>
      </c>
      <c r="C894">
        <v>43</v>
      </c>
      <c r="D894">
        <v>3</v>
      </c>
      <c r="E894">
        <v>58</v>
      </c>
      <c r="F894">
        <v>506</v>
      </c>
    </row>
    <row r="895" spans="1:6" ht="12.75">
      <c r="A895" t="s">
        <v>114</v>
      </c>
      <c r="B895" t="s">
        <v>112</v>
      </c>
      <c r="C895" t="s">
        <v>114</v>
      </c>
      <c r="D895" t="s">
        <v>114</v>
      </c>
      <c r="E895" t="s">
        <v>114</v>
      </c>
      <c r="F895" t="s">
        <v>114</v>
      </c>
    </row>
    <row r="897" spans="1:6" ht="12.75">
      <c r="A897" t="s">
        <v>114</v>
      </c>
      <c r="B897" t="s">
        <v>112</v>
      </c>
      <c r="C897" t="s">
        <v>114</v>
      </c>
      <c r="D897" t="s">
        <v>114</v>
      </c>
      <c r="E897" t="s">
        <v>114</v>
      </c>
      <c r="F897" t="s">
        <v>114</v>
      </c>
    </row>
    <row r="898" ht="12.75">
      <c r="A898" t="s">
        <v>69</v>
      </c>
    </row>
    <row r="899" spans="1:6" ht="12.75">
      <c r="A899" t="s">
        <v>70</v>
      </c>
      <c r="B899" t="s">
        <v>61</v>
      </c>
      <c r="C899" t="s">
        <v>62</v>
      </c>
      <c r="D899" t="s">
        <v>63</v>
      </c>
      <c r="E899" t="s">
        <v>64</v>
      </c>
      <c r="F899" t="s">
        <v>71</v>
      </c>
    </row>
    <row r="900" spans="1:6" ht="12.75">
      <c r="A900" t="s">
        <v>72</v>
      </c>
      <c r="B900" t="s">
        <v>111</v>
      </c>
      <c r="C900" t="s">
        <v>114</v>
      </c>
      <c r="D900" t="s">
        <v>67</v>
      </c>
      <c r="E900" t="s">
        <v>68</v>
      </c>
      <c r="F900" t="s">
        <v>114</v>
      </c>
    </row>
    <row r="901" spans="1:6" ht="12.75">
      <c r="A901" t="s">
        <v>73</v>
      </c>
      <c r="B901" t="s">
        <v>74</v>
      </c>
      <c r="C901" t="s">
        <v>115</v>
      </c>
      <c r="D901" t="s">
        <v>116</v>
      </c>
      <c r="E901" t="s">
        <v>75</v>
      </c>
      <c r="F901" t="s">
        <v>117</v>
      </c>
    </row>
    <row r="902" spans="1:6" ht="12.75">
      <c r="A902" t="s">
        <v>114</v>
      </c>
      <c r="B902" t="s">
        <v>112</v>
      </c>
      <c r="C902" t="s">
        <v>114</v>
      </c>
      <c r="D902" t="s">
        <v>114</v>
      </c>
      <c r="E902" t="s">
        <v>114</v>
      </c>
      <c r="F902" t="s">
        <v>114</v>
      </c>
    </row>
    <row r="903" ht="12.75">
      <c r="A903" t="s">
        <v>98</v>
      </c>
    </row>
    <row r="904" spans="1:6" ht="12.75">
      <c r="A904">
        <v>1983</v>
      </c>
      <c r="B904">
        <v>15</v>
      </c>
      <c r="C904">
        <v>20</v>
      </c>
      <c r="D904">
        <v>16</v>
      </c>
      <c r="E904">
        <v>2</v>
      </c>
      <c r="F904">
        <v>8</v>
      </c>
    </row>
    <row r="905" spans="1:6" ht="12.75">
      <c r="A905">
        <v>1985</v>
      </c>
      <c r="B905">
        <v>3</v>
      </c>
      <c r="C905">
        <v>5</v>
      </c>
      <c r="E905">
        <v>1</v>
      </c>
      <c r="F905">
        <v>1</v>
      </c>
    </row>
    <row r="906" spans="1:6" ht="12.75">
      <c r="A906">
        <v>1986</v>
      </c>
      <c r="B906">
        <v>6</v>
      </c>
      <c r="D906">
        <v>1</v>
      </c>
      <c r="E906">
        <v>1</v>
      </c>
      <c r="F906">
        <v>3</v>
      </c>
    </row>
    <row r="907" spans="1:6" ht="12.75">
      <c r="A907">
        <v>1987</v>
      </c>
      <c r="B907">
        <v>6</v>
      </c>
      <c r="C907">
        <v>2</v>
      </c>
      <c r="E907">
        <v>4</v>
      </c>
      <c r="F907">
        <v>1</v>
      </c>
    </row>
    <row r="908" spans="1:6" ht="12.75">
      <c r="A908">
        <v>1988</v>
      </c>
      <c r="B908">
        <v>8</v>
      </c>
      <c r="C908">
        <v>5</v>
      </c>
      <c r="D908">
        <v>1</v>
      </c>
      <c r="E908">
        <v>4</v>
      </c>
      <c r="F908">
        <v>2</v>
      </c>
    </row>
    <row r="909" spans="1:6" ht="12.75">
      <c r="A909">
        <v>1989</v>
      </c>
      <c r="B909">
        <v>15</v>
      </c>
      <c r="C909">
        <v>5</v>
      </c>
      <c r="D909">
        <v>2</v>
      </c>
      <c r="E909">
        <v>17</v>
      </c>
      <c r="F909">
        <v>4</v>
      </c>
    </row>
    <row r="910" spans="1:6" ht="12.75">
      <c r="A910">
        <v>1990</v>
      </c>
      <c r="B910">
        <v>6</v>
      </c>
      <c r="C910">
        <v>2</v>
      </c>
      <c r="E910">
        <v>12</v>
      </c>
      <c r="F910">
        <v>1</v>
      </c>
    </row>
    <row r="911" spans="1:5" ht="12.75">
      <c r="A911">
        <v>1991</v>
      </c>
      <c r="B911">
        <v>6</v>
      </c>
      <c r="C911">
        <v>4</v>
      </c>
      <c r="E911">
        <v>1</v>
      </c>
    </row>
    <row r="912" spans="1:6" ht="12.75">
      <c r="A912">
        <v>1992</v>
      </c>
      <c r="C912">
        <v>1</v>
      </c>
      <c r="E912">
        <v>2</v>
      </c>
      <c r="F912">
        <v>1</v>
      </c>
    </row>
    <row r="913" spans="1:6" ht="12.75">
      <c r="A913">
        <v>1993</v>
      </c>
      <c r="B913">
        <v>2</v>
      </c>
      <c r="C913">
        <v>2</v>
      </c>
      <c r="D913">
        <v>1</v>
      </c>
      <c r="E913">
        <v>1</v>
      </c>
      <c r="F913">
        <v>1</v>
      </c>
    </row>
    <row r="914" spans="1:6" ht="12.75">
      <c r="A914">
        <v>1994</v>
      </c>
      <c r="B914">
        <v>3</v>
      </c>
      <c r="C914">
        <v>2</v>
      </c>
      <c r="E914">
        <v>2</v>
      </c>
      <c r="F914">
        <v>1</v>
      </c>
    </row>
    <row r="915" spans="1:6" ht="12.75">
      <c r="A915">
        <v>1995</v>
      </c>
      <c r="B915">
        <v>1</v>
      </c>
      <c r="C915">
        <v>3</v>
      </c>
      <c r="E915">
        <v>3</v>
      </c>
      <c r="F915">
        <v>2</v>
      </c>
    </row>
    <row r="916" spans="1:6" ht="12.75">
      <c r="A916">
        <v>1996</v>
      </c>
      <c r="B916">
        <v>5</v>
      </c>
      <c r="D916">
        <v>1</v>
      </c>
      <c r="E916">
        <v>3</v>
      </c>
      <c r="F916">
        <v>1</v>
      </c>
    </row>
    <row r="917" spans="1:6" ht="12.75">
      <c r="A917">
        <v>1997</v>
      </c>
      <c r="B917">
        <v>4</v>
      </c>
      <c r="C917">
        <v>2</v>
      </c>
      <c r="D917">
        <v>1</v>
      </c>
      <c r="E917">
        <v>2</v>
      </c>
      <c r="F917">
        <v>2</v>
      </c>
    </row>
    <row r="918" spans="1:6" ht="12.75">
      <c r="A918">
        <v>1998</v>
      </c>
      <c r="B918">
        <v>10</v>
      </c>
      <c r="C918">
        <v>2</v>
      </c>
      <c r="D918">
        <v>1</v>
      </c>
      <c r="E918">
        <v>4</v>
      </c>
      <c r="F918">
        <v>2</v>
      </c>
    </row>
    <row r="919" spans="1:6" ht="12.75">
      <c r="A919">
        <v>1999</v>
      </c>
      <c r="B919">
        <v>5</v>
      </c>
      <c r="D919">
        <v>2</v>
      </c>
      <c r="E919">
        <v>2</v>
      </c>
      <c r="F919">
        <v>4</v>
      </c>
    </row>
    <row r="921" spans="1:6" ht="12.75">
      <c r="A921" t="s">
        <v>87</v>
      </c>
      <c r="B921">
        <v>95</v>
      </c>
      <c r="C921">
        <v>55</v>
      </c>
      <c r="D921">
        <v>26</v>
      </c>
      <c r="E921">
        <v>61</v>
      </c>
      <c r="F921">
        <v>34</v>
      </c>
    </row>
    <row r="922" spans="1:6" ht="12.75">
      <c r="A922" t="s">
        <v>114</v>
      </c>
      <c r="B922" t="s">
        <v>112</v>
      </c>
      <c r="C922" t="s">
        <v>114</v>
      </c>
      <c r="D922" t="s">
        <v>114</v>
      </c>
      <c r="E922" t="s">
        <v>114</v>
      </c>
      <c r="F922" t="s">
        <v>114</v>
      </c>
    </row>
    <row r="923" ht="12.75">
      <c r="A923" t="s">
        <v>95</v>
      </c>
    </row>
    <row r="924" spans="1:4" ht="12.75">
      <c r="A924">
        <v>1983</v>
      </c>
      <c r="B924">
        <v>1</v>
      </c>
      <c r="C924">
        <v>2</v>
      </c>
      <c r="D924">
        <v>1</v>
      </c>
    </row>
    <row r="925" spans="1:6" ht="12.75">
      <c r="A925">
        <v>1985</v>
      </c>
      <c r="B925">
        <v>1</v>
      </c>
      <c r="F925">
        <v>1</v>
      </c>
    </row>
    <row r="926" spans="1:6" ht="12.75">
      <c r="A926">
        <v>1986</v>
      </c>
      <c r="F926">
        <v>2</v>
      </c>
    </row>
    <row r="927" spans="1:6" ht="12.75">
      <c r="A927">
        <v>1987</v>
      </c>
      <c r="C927">
        <v>1</v>
      </c>
      <c r="F927">
        <v>5</v>
      </c>
    </row>
    <row r="928" spans="1:6" ht="12.75">
      <c r="A928">
        <v>1988</v>
      </c>
      <c r="F928">
        <v>3</v>
      </c>
    </row>
    <row r="929" spans="1:6" ht="12.75">
      <c r="A929">
        <v>1989</v>
      </c>
      <c r="F929">
        <v>2</v>
      </c>
    </row>
    <row r="930" spans="1:6" ht="12.75">
      <c r="A930">
        <v>1990</v>
      </c>
      <c r="F930">
        <v>4</v>
      </c>
    </row>
    <row r="931" spans="1:6" ht="12.75">
      <c r="A931">
        <v>1991</v>
      </c>
      <c r="F931">
        <v>1</v>
      </c>
    </row>
    <row r="932" ht="12.75">
      <c r="A932">
        <v>1992</v>
      </c>
    </row>
    <row r="933" ht="12.75">
      <c r="A933">
        <v>1993</v>
      </c>
    </row>
    <row r="934" ht="12.75">
      <c r="A934">
        <v>1994</v>
      </c>
    </row>
    <row r="935" ht="12.75">
      <c r="A935">
        <v>1995</v>
      </c>
    </row>
    <row r="936" ht="12.75">
      <c r="A936">
        <v>1996</v>
      </c>
    </row>
    <row r="937" ht="12.75">
      <c r="A937">
        <v>1997</v>
      </c>
    </row>
    <row r="938" ht="12.75">
      <c r="A938">
        <v>1998</v>
      </c>
    </row>
    <row r="939" ht="12.75">
      <c r="A939">
        <v>1999</v>
      </c>
    </row>
    <row r="941" spans="1:6" ht="12.75">
      <c r="A941" t="s">
        <v>87</v>
      </c>
      <c r="B941">
        <v>2</v>
      </c>
      <c r="C941">
        <v>3</v>
      </c>
      <c r="D941">
        <v>1</v>
      </c>
      <c r="F941">
        <v>18</v>
      </c>
    </row>
    <row r="942" spans="1:6" ht="12.75">
      <c r="A942" t="s">
        <v>114</v>
      </c>
      <c r="B942" t="s">
        <v>112</v>
      </c>
      <c r="C942" t="s">
        <v>114</v>
      </c>
      <c r="D942" t="s">
        <v>114</v>
      </c>
      <c r="E942" t="s">
        <v>114</v>
      </c>
      <c r="F942" t="s">
        <v>114</v>
      </c>
    </row>
    <row r="943" ht="12.75">
      <c r="A943" t="s">
        <v>76</v>
      </c>
    </row>
    <row r="944" ht="12.75">
      <c r="A944">
        <v>1983</v>
      </c>
    </row>
    <row r="945" ht="12.75">
      <c r="A945">
        <v>1985</v>
      </c>
    </row>
    <row r="946" ht="12.75">
      <c r="A946">
        <v>1986</v>
      </c>
    </row>
    <row r="947" ht="12.75">
      <c r="A947">
        <v>1987</v>
      </c>
    </row>
    <row r="948" ht="12.75">
      <c r="A948">
        <v>1988</v>
      </c>
    </row>
    <row r="949" ht="12.75">
      <c r="A949">
        <v>1989</v>
      </c>
    </row>
    <row r="950" ht="12.75">
      <c r="A950">
        <v>1990</v>
      </c>
    </row>
    <row r="951" ht="12.75">
      <c r="A951">
        <v>1991</v>
      </c>
    </row>
    <row r="952" ht="12.75">
      <c r="A952">
        <v>1992</v>
      </c>
    </row>
    <row r="953" ht="12.75">
      <c r="A953">
        <v>1993</v>
      </c>
    </row>
    <row r="954" ht="12.75">
      <c r="A954">
        <v>1994</v>
      </c>
    </row>
    <row r="955" ht="12.75">
      <c r="A955">
        <v>1995</v>
      </c>
    </row>
    <row r="956" ht="12.75">
      <c r="A956">
        <v>1996</v>
      </c>
    </row>
    <row r="957" ht="12.75">
      <c r="A957">
        <v>1997</v>
      </c>
    </row>
    <row r="958" ht="12.75">
      <c r="A958">
        <v>1998</v>
      </c>
    </row>
    <row r="959" ht="12.75">
      <c r="A959">
        <v>1999</v>
      </c>
    </row>
    <row r="961" ht="12.75">
      <c r="A961" t="s">
        <v>87</v>
      </c>
    </row>
    <row r="962" spans="1:6" ht="12.75">
      <c r="A962" t="s">
        <v>114</v>
      </c>
      <c r="B962" t="s">
        <v>112</v>
      </c>
      <c r="C962" t="s">
        <v>114</v>
      </c>
      <c r="D962" t="s">
        <v>114</v>
      </c>
      <c r="E962" t="s">
        <v>114</v>
      </c>
      <c r="F962" t="s">
        <v>114</v>
      </c>
    </row>
    <row r="963" ht="12.75">
      <c r="A963" t="s">
        <v>96</v>
      </c>
    </row>
    <row r="964" ht="12.75">
      <c r="A964">
        <v>1983</v>
      </c>
    </row>
    <row r="965" spans="1:6" ht="12.75">
      <c r="A965">
        <v>1985</v>
      </c>
      <c r="F965">
        <v>1</v>
      </c>
    </row>
    <row r="966" spans="1:6" ht="12.75">
      <c r="A966">
        <v>1986</v>
      </c>
      <c r="B966">
        <v>1</v>
      </c>
      <c r="E966">
        <v>1</v>
      </c>
      <c r="F966">
        <v>1</v>
      </c>
    </row>
    <row r="967" spans="1:6" ht="12.75">
      <c r="A967">
        <v>1987</v>
      </c>
      <c r="C967">
        <v>1</v>
      </c>
      <c r="E967">
        <v>1</v>
      </c>
      <c r="F967">
        <v>2</v>
      </c>
    </row>
    <row r="968" spans="1:6" ht="12.75">
      <c r="A968">
        <v>1988</v>
      </c>
      <c r="B968">
        <v>1</v>
      </c>
      <c r="C968">
        <v>2</v>
      </c>
      <c r="E968">
        <v>2</v>
      </c>
      <c r="F968">
        <v>1</v>
      </c>
    </row>
    <row r="969" ht="12.75">
      <c r="A969">
        <v>1989</v>
      </c>
    </row>
    <row r="970" ht="12.75">
      <c r="A970">
        <v>1990</v>
      </c>
    </row>
    <row r="971" spans="1:6" ht="12.75">
      <c r="A971">
        <v>1991</v>
      </c>
      <c r="F971">
        <v>1</v>
      </c>
    </row>
    <row r="972" spans="1:6" ht="12.75">
      <c r="A972">
        <v>1992</v>
      </c>
      <c r="F972">
        <v>1</v>
      </c>
    </row>
    <row r="973" ht="12.75">
      <c r="A973">
        <v>1993</v>
      </c>
    </row>
    <row r="974" spans="1:6" ht="12.75">
      <c r="A974">
        <v>1994</v>
      </c>
      <c r="F974">
        <v>2</v>
      </c>
    </row>
    <row r="975" ht="12.75">
      <c r="A975">
        <v>1995</v>
      </c>
    </row>
    <row r="976" spans="1:4" ht="12.75">
      <c r="A976">
        <v>1996</v>
      </c>
      <c r="D976">
        <v>1</v>
      </c>
    </row>
    <row r="977" spans="1:6" ht="12.75">
      <c r="A977">
        <v>1997</v>
      </c>
      <c r="F977">
        <v>1</v>
      </c>
    </row>
    <row r="978" spans="1:6" ht="12.75">
      <c r="A978">
        <v>1998</v>
      </c>
      <c r="F978">
        <v>3</v>
      </c>
    </row>
    <row r="979" spans="1:6" ht="12.75">
      <c r="A979">
        <v>1999</v>
      </c>
      <c r="F979">
        <v>2</v>
      </c>
    </row>
    <row r="980" ht="12.75">
      <c r="A980" t="s">
        <v>162</v>
      </c>
    </row>
    <row r="981" ht="12.75">
      <c r="A981" t="s">
        <v>0</v>
      </c>
    </row>
    <row r="982" ht="12.75">
      <c r="A982" t="s">
        <v>155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Wisc-Madison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Jyocom</dc:creator>
  <cp:keywords/>
  <dc:description/>
  <cp:lastModifiedBy>Jyocom</cp:lastModifiedBy>
  <cp:lastPrinted>2002-12-17T16:09:23Z</cp:lastPrinted>
  <dcterms:created xsi:type="dcterms:W3CDTF">2002-11-27T18:07:23Z</dcterms:created>
  <dcterms:modified xsi:type="dcterms:W3CDTF">2003-05-22T14:41:23Z</dcterms:modified>
  <cp:category/>
  <cp:version/>
  <cp:contentType/>
  <cp:contentStatus/>
</cp:coreProperties>
</file>