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VA_NEW_V" sheetId="3" r:id="rId3"/>
    <sheet name="VA_NEW_V_PC" sheetId="4" r:id="rId4"/>
    <sheet name="VA_NEW_R" sheetId="5" r:id="rId5"/>
    <sheet name="VA_NEW_R_PC" sheetId="6" r:id="rId6"/>
    <sheet name="VA_NEW_L" sheetId="7" r:id="rId7"/>
    <sheet name="VA_NEW_L_PC" sheetId="8" r:id="rId8"/>
    <sheet name="VA_NEW_D" sheetId="9" r:id="rId9"/>
    <sheet name="VA_NEW_D_PC" sheetId="10" r:id="rId10"/>
    <sheet name="VA_NEW_O" sheetId="11" r:id="rId11"/>
    <sheet name="VA_NEW_O_PC" sheetId="12" r:id="rId12"/>
    <sheet name="VA_NEW_T" sheetId="13" r:id="rId13"/>
    <sheet name="VA_NEW_T_PC" sheetId="14" r:id="rId14"/>
    <sheet name="VA_NEW_%" sheetId="15" r:id="rId15"/>
    <sheet name="VA_NEW_BNH_%" sheetId="16" r:id="rId16"/>
    <sheet name="VA_NEW_WNH_%" sheetId="17" r:id="rId17"/>
    <sheet name="VA_ADMIT_%" sheetId="18" r:id="rId18"/>
    <sheet name="VA_ADMIT_N" sheetId="19" r:id="rId19"/>
    <sheet name="VA_RACE_TOT" sheetId="20" r:id="rId20"/>
    <sheet name="VA_RACE_TOT_D" sheetId="21" r:id="rId21"/>
    <sheet name="VA_RACE_TOT_PC" sheetId="22" r:id="rId22"/>
    <sheet name="VA_RACE_TOT_PC_D" sheetId="23" r:id="rId23"/>
    <sheet name="VA_RACE_NEW" sheetId="24" r:id="rId24"/>
    <sheet name="VA_RACE_NEW_D" sheetId="25" r:id="rId25"/>
    <sheet name="VA_RACE_NEW_PC" sheetId="26" r:id="rId26"/>
    <sheet name="VA_RACE_NEW_PC_D" sheetId="27" r:id="rId27"/>
    <sheet name="VA_RACE_PP" sheetId="28" r:id="rId28"/>
    <sheet name="VA_RACE_PP_D" sheetId="29" r:id="rId29"/>
    <sheet name="VA_RACE_PP_PC" sheetId="30" r:id="rId30"/>
    <sheet name="VA_RACE_PP_PC_D" sheetId="31" r:id="rId31"/>
    <sheet name="VA_RACE_OTHER" sheetId="32" r:id="rId32"/>
    <sheet name="UT_RACE_OTHER_D" sheetId="33" r:id="rId33"/>
    <sheet name="VA_RACE_OTHER_PC" sheetId="34" r:id="rId34"/>
    <sheet name="VA_RACE_OTH_PC_D" sheetId="35" r:id="rId35"/>
    <sheet name="VA_RACE_PP+OTH" sheetId="36" r:id="rId36"/>
    <sheet name="VA_RACE_PP+OTH_D" sheetId="37" r:id="rId37"/>
    <sheet name="VA_RACE_PP+OTH_PC" sheetId="38" r:id="rId38"/>
    <sheet name="VA_RACE_PP+OTH_PC_D" sheetId="39" r:id="rId39"/>
    <sheet name="VA_RACE_%_TOT" sheetId="40" r:id="rId40"/>
    <sheet name="VA_RACEBAL_%_TOT" sheetId="41" r:id="rId41"/>
    <sheet name="VA_RACEBAL_TOT" sheetId="42" r:id="rId42"/>
    <sheet name="VA_RACEBAL_TOT_PC" sheetId="43" r:id="rId43"/>
    <sheet name="VA_RACEBAL_%_NEW" sheetId="44" r:id="rId44"/>
    <sheet name="VA_RACEBAL_NEW" sheetId="45" r:id="rId45"/>
    <sheet name="VA_RACEBAL_NEW_PC" sheetId="46" r:id="rId46"/>
    <sheet name="VA_Data1" sheetId="47" r:id="rId47"/>
    <sheet name="VA_Data2" sheetId="48" r:id="rId48"/>
    <sheet name="VA_Data3" sheetId="49" r:id="rId49"/>
    <sheet name="VA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<sst xmlns="http://schemas.openxmlformats.org/spreadsheetml/2006/main" count="1740" uniqueCount="189">
  <si>
    <t>VA: ta</t>
  </si>
  <si>
    <t>|</t>
  </si>
  <si>
    <t>New Senten</t>
  </si>
  <si>
    <t>-+</t>
  </si>
  <si>
    <t>--------------</t>
  </si>
  <si>
    <t>VIRGINIA</t>
  </si>
  <si>
    <t>___________________</t>
  </si>
  <si>
    <t>VA: table</t>
  </si>
  <si>
    <t>type_2==1 &amp;</t>
  </si>
  <si>
    <t>racehisp&lt;3 &amp; off==2 [fw=freq], col</t>
  </si>
  <si>
    <t>racehisp&lt;3 &amp; off==3 [fw=freq], col</t>
  </si>
  <si>
    <t>racehisp&lt;3 &amp; off==4 [fw=freq], col</t>
  </si>
  <si>
    <t>racehisp&lt;3 &amp; off==5 [fw=freq], col</t>
  </si>
  <si>
    <t>racehisp&lt;3 [fw=freq], col</t>
  </si>
  <si>
    <t>gzip: ncrp_V</t>
  </si>
  <si>
    <t>dta.gz alre</t>
  </si>
  <si>
    <t>ady exists;</t>
  </si>
  <si>
    <t>not overw</t>
  </si>
  <si>
    <t>ritten</t>
  </si>
  <si>
    <t>.</t>
  </si>
  <si>
    <t>end of do-fi</t>
  </si>
  <si>
    <t>Pending</t>
  </si>
  <si>
    <t>---------</t>
  </si>
  <si>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</si>
  <si>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</si>
  <si>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</si>
  <si>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</si>
  <si>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</si>
  <si>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</si>
  <si>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</si>
  <si>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</si>
  <si>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</si>
  <si>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</si>
  <si>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------</t>
  </si>
  <si>
    <t>______</t>
  </si>
  <si>
    <t>___________</t>
  </si>
  <si>
    <t>____________</t>
  </si>
  <si>
    <t>_______</t>
  </si>
  <si>
    <t>e year off_</t>
  </si>
  <si>
    <t>long if admi</t>
  </si>
  <si>
    <t>ttype_2==1 &amp;</t>
  </si>
  <si>
    <t>race==1 [fw</t>
  </si>
  <si>
    <t>=freq], col</t>
  </si>
  <si>
    <t>cell(10)</t>
  </si>
  <si>
    <t>O</t>
  </si>
  <si>
    <t>ffense Categ</t>
  </si>
  <si>
    <t>ory, Aggrega</t>
  </si>
  <si>
    <t>ted</t>
  </si>
  <si>
    <t>race==2 [fw</t>
  </si>
  <si>
    <t>e year race</t>
  </si>
  <si>
    <t>hisp if admi</t>
  </si>
  <si>
    <t>ttype_2==1 [</t>
  </si>
  <si>
    <t>fw=freq], ce</t>
  </si>
  <si>
    <t>ll(10) forma</t>
  </si>
  <si>
    <t>t(%9.0f)</t>
  </si>
  <si>
    <t>Hispanic</t>
  </si>
  <si>
    <t>Amerind, N</t>
  </si>
  <si>
    <t>Asian/PI,</t>
  </si>
  <si>
    <t>Race/Hisp</t>
  </si>
  <si>
    <t>ttype_2==2|a</t>
  </si>
  <si>
    <t>dmittype_2==</t>
  </si>
  <si>
    <t>3 [fw=freq],</t>
  </si>
  <si>
    <t>cell(10) fo</t>
  </si>
  <si>
    <t>&gt; rmat</t>
  </si>
  <si>
    <t>9.0f)</t>
  </si>
  <si>
    <t>ttype_2==5 [</t>
  </si>
  <si>
    <t>_________</t>
  </si>
  <si>
    <t>__________</t>
  </si>
  <si>
    <t>ear racehi</t>
  </si>
  <si>
    <t>sp if admit</t>
  </si>
  <si>
    <t>R</t>
  </si>
  <si>
    <t>ace / Hispa</t>
  </si>
  <si>
    <t>nic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</si>
  <si>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</si>
  <si>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</si>
  <si>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</si>
  <si>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</si>
  <si>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</si>
  <si>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</si>
  <si>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</si>
  <si>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</si>
  <si>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 xml:space="preserve">       |                       Admission Type, Aggregated                      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</si>
  <si>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</si>
  <si>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</si>
  <si>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</si>
  <si>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</si>
  <si>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</si>
  <si>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</si>
  <si>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</si>
  <si>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</si>
  <si>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</si>
  <si>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</si>
  <si>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</si>
  <si>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</si>
  <si>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</si>
  <si>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</si>
  <si>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</si>
  <si>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</si>
  <si>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</si>
  <si>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</si>
  <si>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</si>
  <si>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</si>
  <si>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</si>
  <si>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</si>
  <si>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</si>
  <si>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</si>
  <si>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</si>
  <si>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</si>
  <si>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</si>
  <si>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</si>
  <si>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</si>
  <si>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</si>
  <si>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</si>
  <si>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</si>
  <si>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</si>
  <si>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</si>
  <si>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</si>
  <si>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</si>
  <si>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</si>
  <si>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</si>
  <si>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</si>
  <si>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</si>
  <si>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</si>
  <si>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</si>
  <si>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</si>
  <si>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</si>
  <si>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</si>
  <si>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</si>
  <si>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</si>
  <si>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</si>
  <si>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</si>
  <si>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</si>
  <si>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</si>
  <si>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 xml:space="preserve">  log type:  text</t>
  </si>
  <si>
    <t>*********************************************************************</t>
  </si>
  <si>
    <t>______________________________________________________________</t>
  </si>
  <si>
    <t>&gt; scol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</si>
  <si>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</si>
  <si>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</si>
  <si>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</si>
  <si>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</si>
  <si>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----------+-------------------------------------------------------------------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</si>
  <si>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</si>
  <si>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</si>
  <si>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</si>
  <si>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</si>
  <si>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</si>
  <si>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</si>
  <si>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</si>
  <si>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</si>
  <si>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</si>
  <si>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</si>
  <si>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</si>
  <si>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</si>
  <si>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</si>
  <si>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</si>
  <si>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</si>
  <si>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</si>
  <si>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</si>
  <si>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</si>
  <si>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</si>
  <si>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</si>
  <si>
    <t xml:space="preserve">       log:  /home/j/jyocom/ncrp/working/state_graphics_tables_VA.log</t>
  </si>
  <si>
    <t xml:space="preserve"> opened on:   6 Feb 2003, 11:33:41</t>
  </si>
  <si>
    <t>******************************** VA ********************************</t>
  </si>
  <si>
    <t xml:space="preserve"> Admission |               Admission Type, Aggregated</t>
  </si>
  <si>
    <t xml:space="preserve">      Type |         1          2          3          4          5 |     Total</t>
  </si>
  <si>
    <t>-----------+-------------------------------------------------------+----------</t>
  </si>
  <si>
    <t xml:space="preserve">        10 |       344          6          5          0          0 |       355 </t>
  </si>
  <si>
    <t xml:space="preserve">        20 |         0          2          0          0         96 |        98 </t>
  </si>
  <si>
    <t xml:space="preserve">        30 |         0          1          1          0        152 |       154 </t>
  </si>
  <si>
    <t xml:space="preserve">        46 |         0        145          2          0          0 |       147 </t>
  </si>
  <si>
    <t xml:space="preserve">        47 |         0        163          7          0          0 |       170 </t>
  </si>
  <si>
    <t xml:space="preserve">        49 |         0         54          0          0          0 |        54 </t>
  </si>
  <si>
    <t xml:space="preserve">        56 |         0        122          0          0          0 |       122 </t>
  </si>
  <si>
    <t xml:space="preserve">        57 |         0        145          0          0          0 |       145 </t>
  </si>
  <si>
    <t xml:space="preserve">        59 |         0         59          3          0          0 |        62 </t>
  </si>
  <si>
    <t xml:space="preserve">        66 |         0          3          0          0         62 |        65 </t>
  </si>
  <si>
    <t xml:space="preserve">        70 |         0          0          0         13          0 |        13 </t>
  </si>
  <si>
    <t xml:space="preserve">        80 |         0          0          0         12          0 |        12 </t>
  </si>
  <si>
    <t xml:space="preserve">        88 |         0          0          1          0         57 |        58 </t>
  </si>
  <si>
    <t xml:space="preserve">        99 |         0          0          0          0         57 |        57 </t>
  </si>
  <si>
    <t xml:space="preserve">     Total |       344        700         19         25        424 |     1,512 </t>
  </si>
  <si>
    <t xml:space="preserve">VA: table year racehisp off_long [fw=freq] if racehisp&lt;3 &amp; admittype_2==1, col </t>
  </si>
  <si>
    <t>VA: table year off_long if admittype_2==1  [fw=freq], col cell(10)</t>
  </si>
  <si>
    <t>VA: table year admittype_2 [fw=freq], col cell(10)</t>
  </si>
  <si>
    <t>VA: table year racehisp [fw=freq], cell(10) format(%9.0f)</t>
  </si>
  <si>
    <t>VA: table year racehisp if racehisp&lt;6, c(mean totpop) format(%12.0f) cell(12)</t>
  </si>
  <si>
    <t>VA: table year racehisp if admittype_2==1 &amp; racehisp&lt;3 &amp; off==1 [fw=freq], col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</si>
</sst>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VA_Data2!$AA$110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VA_Data2!$AA$111:$AA$127</c:f>
              <c:numCache>
                <c:ptCount val="17"/>
                <c:pt idx="0">
                  <c:v>77.54664476657625</c:v>
                </c:pt>
                <c:pt idx="1">
                  <c:v>77.33444510041694</c:v>
                </c:pt>
                <c:pt idx="2">
                  <c:v>77.16150726654182</c:v>
                </c:pt>
                <c:pt idx="3">
                  <c:v>76.96944095531428</c:v>
                </c:pt>
                <c:pt idx="4">
                  <c:v>76.73247557388166</c:v>
                </c:pt>
                <c:pt idx="5">
                  <c:v>76.48279935848146</c:v>
                </c:pt>
                <c:pt idx="6">
                  <c:v>76.23513599228265</c:v>
                </c:pt>
                <c:pt idx="7">
                  <c:v>75.96017140670209</c:v>
                </c:pt>
                <c:pt idx="8">
                  <c:v>75.5899923184072</c:v>
                </c:pt>
                <c:pt idx="9">
                  <c:v>75.1691245066239</c:v>
                </c:pt>
                <c:pt idx="10">
                  <c:v>74.79205450443519</c:v>
                </c:pt>
                <c:pt idx="11">
                  <c:v>74.44628242292715</c:v>
                </c:pt>
                <c:pt idx="12">
                  <c:v>74.05622935283952</c:v>
                </c:pt>
                <c:pt idx="13">
                  <c:v>73.67130193409608</c:v>
                </c:pt>
                <c:pt idx="14">
                  <c:v>73.24243807774327</c:v>
                </c:pt>
                <c:pt idx="15">
                  <c:v>72.82527829023195</c:v>
                </c:pt>
                <c:pt idx="16">
                  <c:v>72.41559327400088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VA_Data2!$AB$111:$AB$127</c:f>
              <c:numCache>
                <c:ptCount val="17"/>
                <c:pt idx="0">
                  <c:v>18.728620680669906</c:v>
                </c:pt>
                <c:pt idx="1">
                  <c:v>18.69581287159799</c:v>
                </c:pt>
                <c:pt idx="2">
                  <c:v>18.628012094834673</c:v>
                </c:pt>
                <c:pt idx="3">
                  <c:v>18.573704767968064</c:v>
                </c:pt>
                <c:pt idx="4">
                  <c:v>18.577116341667796</c:v>
                </c:pt>
                <c:pt idx="5">
                  <c:v>18.59091862315357</c:v>
                </c:pt>
                <c:pt idx="6">
                  <c:v>18.61423013520555</c:v>
                </c:pt>
                <c:pt idx="7">
                  <c:v>18.676175170104703</c:v>
                </c:pt>
                <c:pt idx="8">
                  <c:v>18.84378899379091</c:v>
                </c:pt>
                <c:pt idx="9">
                  <c:v>19.049804059489468</c:v>
                </c:pt>
                <c:pt idx="10">
                  <c:v>19.199587921968135</c:v>
                </c:pt>
                <c:pt idx="11">
                  <c:v>19.328610410246895</c:v>
                </c:pt>
                <c:pt idx="12">
                  <c:v>19.44086944086944</c:v>
                </c:pt>
                <c:pt idx="13">
                  <c:v>19.5222227439809</c:v>
                </c:pt>
                <c:pt idx="14">
                  <c:v>19.62447559572593</c:v>
                </c:pt>
                <c:pt idx="15">
                  <c:v>19.74434489945465</c:v>
                </c:pt>
                <c:pt idx="16">
                  <c:v>19.843393891846716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VA_Data2!$AF$111:$AF$127</c:f>
              <c:numCache>
                <c:ptCount val="17"/>
                <c:pt idx="0">
                  <c:v>3.7247345527538442</c:v>
                </c:pt>
                <c:pt idx="1">
                  <c:v>3.969742027985067</c:v>
                </c:pt>
                <c:pt idx="2">
                  <c:v>4.210480638623508</c:v>
                </c:pt>
                <c:pt idx="3">
                  <c:v>4.456854276717653</c:v>
                </c:pt>
                <c:pt idx="4">
                  <c:v>4.690408084450546</c:v>
                </c:pt>
                <c:pt idx="5">
                  <c:v>4.926282018364972</c:v>
                </c:pt>
                <c:pt idx="6">
                  <c:v>5.150633872511801</c:v>
                </c:pt>
                <c:pt idx="7">
                  <c:v>5.36365342319321</c:v>
                </c:pt>
                <c:pt idx="8">
                  <c:v>5.566218687801893</c:v>
                </c:pt>
                <c:pt idx="9">
                  <c:v>5.7810714338866305</c:v>
                </c:pt>
                <c:pt idx="10">
                  <c:v>6.00835757359668</c:v>
                </c:pt>
                <c:pt idx="11">
                  <c:v>6.22510716682595</c:v>
                </c:pt>
                <c:pt idx="12">
                  <c:v>6.502901206291035</c:v>
                </c:pt>
                <c:pt idx="13">
                  <c:v>6.8064753219230205</c:v>
                </c:pt>
                <c:pt idx="14">
                  <c:v>7.1330863265307975</c:v>
                </c:pt>
                <c:pt idx="15">
                  <c:v>7.430376810313401</c:v>
                </c:pt>
                <c:pt idx="16">
                  <c:v>7.7410128341524</c:v>
                </c:pt>
              </c:numCache>
            </c:numRef>
          </c:yVal>
          <c:smooth val="0"/>
        </c:ser>
        <c:axId val="28735382"/>
        <c:axId val="57291847"/>
      </c:scatterChart>
      <c:scatterChart>
        <c:scatterStyle val="lineMarker"/>
        <c:varyColors val="0"/>
        <c:ser>
          <c:idx val="0"/>
          <c:order val="0"/>
          <c:tx>
            <c:strRef>
              <c:f>VA_Data2!$AG$110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VA_Data2!$AG$111:$AG$127</c:f>
              <c:numCache>
                <c:ptCount val="17"/>
                <c:pt idx="0">
                  <c:v>0.24151426199089684</c:v>
                </c:pt>
                <c:pt idx="1">
                  <c:v>0.24175272541649354</c:v>
                </c:pt>
                <c:pt idx="2">
                  <c:v>0.2414158659509754</c:v>
                </c:pt>
                <c:pt idx="3">
                  <c:v>0.2413127149871245</c:v>
                </c:pt>
                <c:pt idx="4">
                  <c:v>0.24210239800983444</c:v>
                </c:pt>
                <c:pt idx="5">
                  <c:v>0.24307319788357035</c:v>
                </c:pt>
                <c:pt idx="6">
                  <c:v>0.24416864865420956</c:v>
                </c:pt>
                <c:pt idx="7">
                  <c:v>0.24586799666511644</c:v>
                </c:pt>
                <c:pt idx="8">
                  <c:v>0.24928946829912813</c:v>
                </c:pt>
                <c:pt idx="9">
                  <c:v>0.25342591369160883</c:v>
                </c:pt>
                <c:pt idx="10">
                  <c:v>0.2567062510741645</c:v>
                </c:pt>
                <c:pt idx="11">
                  <c:v>0.25963164017299917</c:v>
                </c:pt>
                <c:pt idx="12">
                  <c:v>0.26251497829093867</c:v>
                </c:pt>
                <c:pt idx="13">
                  <c:v>0.2649908747566975</c:v>
                </c:pt>
                <c:pt idx="14">
                  <c:v>0.26793859012305826</c:v>
                </c:pt>
                <c:pt idx="15">
                  <c:v>0.2711193882537207</c:v>
                </c:pt>
                <c:pt idx="16">
                  <c:v>0.2740210083864772</c:v>
                </c:pt>
              </c:numCache>
            </c:numRef>
          </c:yVal>
          <c:smooth val="0"/>
        </c:ser>
        <c:axId val="45864576"/>
        <c:axId val="10128001"/>
      </c:scatterChart>
      <c:val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291847"/>
        <c:crosses val="autoZero"/>
        <c:crossBetween val="midCat"/>
        <c:dispUnits/>
        <c:majorUnit val="1"/>
      </c:valAx>
      <c:valAx>
        <c:axId val="572918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8735382"/>
        <c:crosses val="autoZero"/>
        <c:crossBetween val="midCat"/>
        <c:dispUnits/>
        <c:majorUnit val="10"/>
      </c:valAx>
      <c:valAx>
        <c:axId val="45864576"/>
        <c:scaling>
          <c:orientation val="minMax"/>
        </c:scaling>
        <c:axPos val="b"/>
        <c:delete val="1"/>
        <c:majorTickMark val="in"/>
        <c:minorTickMark val="none"/>
        <c:tickLblPos val="nextTo"/>
        <c:crossAx val="10128001"/>
        <c:crosses val="max"/>
        <c:crossBetween val="midCat"/>
        <c:dispUnits/>
      </c:valAx>
      <c:valAx>
        <c:axId val="10128001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864576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VIRGINIA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VA_Data3!$L$65:$L$81</c:f>
              <c:numCache>
                <c:ptCount val="17"/>
                <c:pt idx="2">
                  <c:v>5.396936762187156</c:v>
                </c:pt>
                <c:pt idx="3">
                  <c:v>5.588798973807087</c:v>
                </c:pt>
                <c:pt idx="4">
                  <c:v>6.92006099319791</c:v>
                </c:pt>
                <c:pt idx="5">
                  <c:v>8.165104034687614</c:v>
                </c:pt>
                <c:pt idx="6">
                  <c:v>11.059265446160987</c:v>
                </c:pt>
                <c:pt idx="7">
                  <c:v>12.203894016807897</c:v>
                </c:pt>
                <c:pt idx="8">
                  <c:v>11.221137675990807</c:v>
                </c:pt>
                <c:pt idx="9">
                  <c:v>11.316550381990888</c:v>
                </c:pt>
                <c:pt idx="10">
                  <c:v>10.2168431898639</c:v>
                </c:pt>
                <c:pt idx="11">
                  <c:v>10.007432625011225</c:v>
                </c:pt>
                <c:pt idx="12">
                  <c:v>10.104849059328556</c:v>
                </c:pt>
                <c:pt idx="13">
                  <c:v>7.290419777483356</c:v>
                </c:pt>
                <c:pt idx="14">
                  <c:v>6.468850961729548</c:v>
                </c:pt>
                <c:pt idx="15">
                  <c:v>6.209205318801231</c:v>
                </c:pt>
                <c:pt idx="16">
                  <c:v>7.152817124969359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VA_Data3!$M$65:$M$81</c:f>
              <c:numCache>
                <c:ptCount val="17"/>
                <c:pt idx="2">
                  <c:v>23.01286278134399</c:v>
                </c:pt>
                <c:pt idx="3">
                  <c:v>22.418865938887283</c:v>
                </c:pt>
                <c:pt idx="4">
                  <c:v>27.040613549706638</c:v>
                </c:pt>
                <c:pt idx="5">
                  <c:v>54.084396607028296</c:v>
                </c:pt>
                <c:pt idx="6">
                  <c:v>105.59717705302242</c:v>
                </c:pt>
                <c:pt idx="7">
                  <c:v>166.4011085364372</c:v>
                </c:pt>
                <c:pt idx="8">
                  <c:v>170.0846876488452</c:v>
                </c:pt>
                <c:pt idx="9">
                  <c:v>180.50853242040148</c:v>
                </c:pt>
                <c:pt idx="10">
                  <c:v>162.6633279998453</c:v>
                </c:pt>
                <c:pt idx="11">
                  <c:v>175.3112665388174</c:v>
                </c:pt>
                <c:pt idx="12">
                  <c:v>158.8009051184072</c:v>
                </c:pt>
                <c:pt idx="13">
                  <c:v>123.1890517747523</c:v>
                </c:pt>
                <c:pt idx="14">
                  <c:v>110.27085610145221</c:v>
                </c:pt>
                <c:pt idx="15">
                  <c:v>112.94394280291952</c:v>
                </c:pt>
                <c:pt idx="16">
                  <c:v>144.59396738130206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VA_Data3!$N$65:$N$81</c:f>
              <c:numCache>
                <c:ptCount val="17"/>
                <c:pt idx="2">
                  <c:v>8.822673576969423</c:v>
                </c:pt>
                <c:pt idx="3">
                  <c:v>8.860584643706346</c:v>
                </c:pt>
                <c:pt idx="4">
                  <c:v>10.84182624461247</c:v>
                </c:pt>
                <c:pt idx="5">
                  <c:v>17.144260941226893</c:v>
                </c:pt>
                <c:pt idx="6">
                  <c:v>29.61237249367184</c:v>
                </c:pt>
                <c:pt idx="7">
                  <c:v>42.63421273978981</c:v>
                </c:pt>
                <c:pt idx="8">
                  <c:v>42.92156492666091</c:v>
                </c:pt>
                <c:pt idx="9">
                  <c:v>45.524900607569535</c:v>
                </c:pt>
                <c:pt idx="10">
                  <c:v>41.356948979546495</c:v>
                </c:pt>
                <c:pt idx="11">
                  <c:v>44.07938204034357</c:v>
                </c:pt>
                <c:pt idx="12">
                  <c:v>41.0232481274637</c:v>
                </c:pt>
                <c:pt idx="13">
                  <c:v>31.56891892631547</c:v>
                </c:pt>
                <c:pt idx="14">
                  <c:v>28.404111175226497</c:v>
                </c:pt>
                <c:pt idx="15">
                  <c:v>28.974853455024537</c:v>
                </c:pt>
                <c:pt idx="16">
                  <c:v>36.71415272235916</c:v>
                </c:pt>
              </c:numCache>
            </c:numRef>
          </c:yVal>
          <c:smooth val="1"/>
        </c:ser>
        <c:axId val="22535874"/>
        <c:axId val="1496275"/>
      </c:scatterChart>
      <c:val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96275"/>
        <c:crossesAt val="0"/>
        <c:crossBetween val="midCat"/>
        <c:dispUnits/>
        <c:majorUnit val="1"/>
      </c:valAx>
      <c:valAx>
        <c:axId val="149627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535874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VA_Data1!$N$5:$N$21</c:f>
              <c:numCache>
                <c:ptCount val="17"/>
                <c:pt idx="2">
                  <c:v>285</c:v>
                </c:pt>
                <c:pt idx="3">
                  <c:v>296</c:v>
                </c:pt>
                <c:pt idx="4">
                  <c:v>319</c:v>
                </c:pt>
                <c:pt idx="5">
                  <c:v>300</c:v>
                </c:pt>
                <c:pt idx="6">
                  <c:v>349</c:v>
                </c:pt>
                <c:pt idx="7">
                  <c:v>416</c:v>
                </c:pt>
                <c:pt idx="8">
                  <c:v>427</c:v>
                </c:pt>
                <c:pt idx="9">
                  <c:v>446</c:v>
                </c:pt>
                <c:pt idx="10">
                  <c:v>473</c:v>
                </c:pt>
                <c:pt idx="11">
                  <c:v>417</c:v>
                </c:pt>
                <c:pt idx="12">
                  <c:v>380</c:v>
                </c:pt>
                <c:pt idx="13">
                  <c:v>298</c:v>
                </c:pt>
                <c:pt idx="14">
                  <c:v>317</c:v>
                </c:pt>
                <c:pt idx="15">
                  <c:v>415</c:v>
                </c:pt>
                <c:pt idx="16">
                  <c:v>424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VA_Data1!$O$5:$O$21</c:f>
              <c:numCache>
                <c:ptCount val="17"/>
                <c:pt idx="2">
                  <c:v>211</c:v>
                </c:pt>
                <c:pt idx="3">
                  <c:v>231</c:v>
                </c:pt>
                <c:pt idx="4">
                  <c:v>238</c:v>
                </c:pt>
                <c:pt idx="5">
                  <c:v>284</c:v>
                </c:pt>
                <c:pt idx="6">
                  <c:v>325</c:v>
                </c:pt>
                <c:pt idx="7">
                  <c:v>450</c:v>
                </c:pt>
                <c:pt idx="8">
                  <c:v>456</c:v>
                </c:pt>
                <c:pt idx="9">
                  <c:v>522</c:v>
                </c:pt>
                <c:pt idx="10">
                  <c:v>486</c:v>
                </c:pt>
                <c:pt idx="11">
                  <c:v>454</c:v>
                </c:pt>
                <c:pt idx="12">
                  <c:v>440</c:v>
                </c:pt>
                <c:pt idx="13">
                  <c:v>353</c:v>
                </c:pt>
                <c:pt idx="14">
                  <c:v>464</c:v>
                </c:pt>
                <c:pt idx="15">
                  <c:v>532</c:v>
                </c:pt>
                <c:pt idx="16">
                  <c:v>757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VA_Data1!$P$5:$P$21</c:f>
              <c:numCache>
                <c:ptCount val="17"/>
                <c:pt idx="2">
                  <c:v>496</c:v>
                </c:pt>
                <c:pt idx="3">
                  <c:v>527</c:v>
                </c:pt>
                <c:pt idx="4">
                  <c:v>557</c:v>
                </c:pt>
                <c:pt idx="5">
                  <c:v>584</c:v>
                </c:pt>
                <c:pt idx="6">
                  <c:v>674</c:v>
                </c:pt>
                <c:pt idx="7">
                  <c:v>866</c:v>
                </c:pt>
                <c:pt idx="8">
                  <c:v>883</c:v>
                </c:pt>
                <c:pt idx="9">
                  <c:v>968</c:v>
                </c:pt>
                <c:pt idx="10">
                  <c:v>959</c:v>
                </c:pt>
                <c:pt idx="11">
                  <c:v>871</c:v>
                </c:pt>
                <c:pt idx="12">
                  <c:v>820</c:v>
                </c:pt>
                <c:pt idx="13">
                  <c:v>651</c:v>
                </c:pt>
                <c:pt idx="14">
                  <c:v>781</c:v>
                </c:pt>
                <c:pt idx="15">
                  <c:v>947</c:v>
                </c:pt>
                <c:pt idx="16">
                  <c:v>1181</c:v>
                </c:pt>
              </c:numCache>
            </c:numRef>
          </c:yVal>
          <c:smooth val="1"/>
        </c:ser>
        <c:axId val="13466476"/>
        <c:axId val="54089421"/>
      </c:scatterChart>
      <c:scatterChart>
        <c:scatterStyle val="lineMarker"/>
        <c:varyColors val="0"/>
        <c:ser>
          <c:idx val="5"/>
          <c:order val="3"/>
          <c:tx>
            <c:strRef>
              <c:f>VA_Data1!$A$23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VA_Data1!$O$28:$O$44</c:f>
              <c:numCache>
                <c:ptCount val="17"/>
                <c:pt idx="2">
                  <c:v>42.54032258064516</c:v>
                </c:pt>
                <c:pt idx="3">
                  <c:v>43.833017077798864</c:v>
                </c:pt>
                <c:pt idx="4">
                  <c:v>42.72890484739677</c:v>
                </c:pt>
                <c:pt idx="5">
                  <c:v>48.63013698630137</c:v>
                </c:pt>
                <c:pt idx="6">
                  <c:v>48.21958456973294</c:v>
                </c:pt>
                <c:pt idx="7">
                  <c:v>51.96304849884527</c:v>
                </c:pt>
                <c:pt idx="8">
                  <c:v>51.642129105322766</c:v>
                </c:pt>
                <c:pt idx="9">
                  <c:v>53.925619834710744</c:v>
                </c:pt>
                <c:pt idx="10">
                  <c:v>50.67778936392075</c:v>
                </c:pt>
                <c:pt idx="11">
                  <c:v>52.123995407577496</c:v>
                </c:pt>
                <c:pt idx="12">
                  <c:v>53.65853658536586</c:v>
                </c:pt>
                <c:pt idx="13">
                  <c:v>54.22427035330261</c:v>
                </c:pt>
                <c:pt idx="14">
                  <c:v>59.411011523687584</c:v>
                </c:pt>
                <c:pt idx="15">
                  <c:v>56.177402323125655</c:v>
                </c:pt>
                <c:pt idx="16">
                  <c:v>64.0982218458933</c:v>
                </c:pt>
              </c:numCache>
            </c:numRef>
          </c:yVal>
          <c:smooth val="0"/>
        </c:ser>
        <c:axId val="17042742"/>
        <c:axId val="19166951"/>
      </c:scatterChart>
      <c:val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089421"/>
        <c:crossesAt val="0"/>
        <c:crossBetween val="midCat"/>
        <c:dispUnits/>
        <c:majorUnit val="1"/>
      </c:valAx>
      <c:valAx>
        <c:axId val="5408942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466476"/>
        <c:crosses val="autoZero"/>
        <c:crossBetween val="midCat"/>
        <c:dispUnits/>
        <c:majorUnit val="250"/>
      </c:valAx>
      <c:valAx>
        <c:axId val="17042742"/>
        <c:scaling>
          <c:orientation val="minMax"/>
        </c:scaling>
        <c:axPos val="b"/>
        <c:delete val="1"/>
        <c:majorTickMark val="in"/>
        <c:minorTickMark val="none"/>
        <c:tickLblPos val="nextTo"/>
        <c:crossAx val="19166951"/>
        <c:crosses val="max"/>
        <c:crossBetween val="midCat"/>
        <c:dispUnits/>
      </c:valAx>
      <c:valAx>
        <c:axId val="1916695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0427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VA_Data3!$L$85:$L$101</c:f>
              <c:numCache>
                <c:ptCount val="17"/>
                <c:pt idx="2">
                  <c:v>6.462718391694704</c:v>
                </c:pt>
                <c:pt idx="3">
                  <c:v>6.6171379849875915</c:v>
                </c:pt>
                <c:pt idx="4">
                  <c:v>7.007934783587724</c:v>
                </c:pt>
                <c:pt idx="5">
                  <c:v>6.497430266329666</c:v>
                </c:pt>
                <c:pt idx="6">
                  <c:v>7.480007055639893</c:v>
                </c:pt>
                <c:pt idx="7">
                  <c:v>8.813923456583481</c:v>
                </c:pt>
                <c:pt idx="8">
                  <c:v>8.989541815474812</c:v>
                </c:pt>
                <c:pt idx="9">
                  <c:v>9.294993499756787</c:v>
                </c:pt>
                <c:pt idx="10">
                  <c:v>9.782523944950656</c:v>
                </c:pt>
                <c:pt idx="11">
                  <c:v>8.568992617309407</c:v>
                </c:pt>
                <c:pt idx="12">
                  <c:v>7.772960814868119</c:v>
                </c:pt>
                <c:pt idx="13">
                  <c:v>6.068561714217988</c:v>
                </c:pt>
                <c:pt idx="14">
                  <c:v>6.42829390240836</c:v>
                </c:pt>
                <c:pt idx="15">
                  <c:v>8.393551163851827</c:v>
                </c:pt>
                <c:pt idx="16">
                  <c:v>8.519085564570249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VA_Data3!$M$85:$M$101</c:f>
              <c:numCache>
                <c:ptCount val="17"/>
                <c:pt idx="2">
                  <c:v>19.819241007606454</c:v>
                </c:pt>
                <c:pt idx="3">
                  <c:v>21.39982657802877</c:v>
                </c:pt>
                <c:pt idx="4">
                  <c:v>21.59619471419523</c:v>
                </c:pt>
                <c:pt idx="5">
                  <c:v>25.304725924869913</c:v>
                </c:pt>
                <c:pt idx="6">
                  <c:v>28.527915662703478</c:v>
                </c:pt>
                <c:pt idx="7">
                  <c:v>38.778093651681374</c:v>
                </c:pt>
                <c:pt idx="8">
                  <c:v>38.509740599738535</c:v>
                </c:pt>
                <c:pt idx="9">
                  <c:v>42.9273138603415</c:v>
                </c:pt>
                <c:pt idx="10">
                  <c:v>39.15521416935355</c:v>
                </c:pt>
                <c:pt idx="11">
                  <c:v>35.932873593057835</c:v>
                </c:pt>
                <c:pt idx="12">
                  <c:v>34.28478815117721</c:v>
                </c:pt>
                <c:pt idx="13">
                  <c:v>27.127720072668478</c:v>
                </c:pt>
                <c:pt idx="14">
                  <c:v>35.117142917689655</c:v>
                </c:pt>
                <c:pt idx="15">
                  <c:v>39.68703934686472</c:v>
                </c:pt>
                <c:pt idx="16">
                  <c:v>55.50589924322802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VA_Data3!$N$85:$N$101</c:f>
              <c:numCache>
                <c:ptCount val="17"/>
                <c:pt idx="2">
                  <c:v>9.060136840945828</c:v>
                </c:pt>
                <c:pt idx="3">
                  <c:v>9.49091078705944</c:v>
                </c:pt>
                <c:pt idx="4">
                  <c:v>9.851382085235148</c:v>
                </c:pt>
                <c:pt idx="5">
                  <c:v>10.175049176500515</c:v>
                </c:pt>
                <c:pt idx="6">
                  <c:v>11.610668447198849</c:v>
                </c:pt>
                <c:pt idx="7">
                  <c:v>14.727254979121652</c:v>
                </c:pt>
                <c:pt idx="8">
                  <c:v>14.880149913718723</c:v>
                </c:pt>
                <c:pt idx="9">
                  <c:v>16.09499773123715</c:v>
                </c:pt>
                <c:pt idx="10">
                  <c:v>15.782456852918859</c:v>
                </c:pt>
                <c:pt idx="11">
                  <c:v>14.20915683091756</c:v>
                </c:pt>
                <c:pt idx="12">
                  <c:v>13.28557008867308</c:v>
                </c:pt>
                <c:pt idx="13">
                  <c:v>10.480043967889532</c:v>
                </c:pt>
                <c:pt idx="14">
                  <c:v>12.49077186252922</c:v>
                </c:pt>
                <c:pt idx="15">
                  <c:v>15.068196717137965</c:v>
                </c:pt>
                <c:pt idx="16">
                  <c:v>18.62517799188409</c:v>
                </c:pt>
              </c:numCache>
            </c:numRef>
          </c:yVal>
          <c:smooth val="1"/>
        </c:ser>
        <c:axId val="38284832"/>
        <c:axId val="9019169"/>
      </c:scatterChart>
      <c:val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019169"/>
        <c:crossesAt val="0"/>
        <c:crossBetween val="midCat"/>
        <c:dispUnits/>
        <c:majorUnit val="1"/>
      </c:valAx>
      <c:valAx>
        <c:axId val="90191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28483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VA_Data1!$Q$5:$Q$21</c:f>
              <c:numCache>
                <c:ptCount val="17"/>
                <c:pt idx="2">
                  <c:v>1678</c:v>
                </c:pt>
                <c:pt idx="3">
                  <c:v>1682</c:v>
                </c:pt>
                <c:pt idx="4">
                  <c:v>1896</c:v>
                </c:pt>
                <c:pt idx="5">
                  <c:v>2074</c:v>
                </c:pt>
                <c:pt idx="6">
                  <c:v>2338</c:v>
                </c:pt>
                <c:pt idx="7">
                  <c:v>2462</c:v>
                </c:pt>
                <c:pt idx="8">
                  <c:v>2759</c:v>
                </c:pt>
                <c:pt idx="9">
                  <c:v>2711</c:v>
                </c:pt>
                <c:pt idx="10">
                  <c:v>2587</c:v>
                </c:pt>
                <c:pt idx="11">
                  <c:v>2484</c:v>
                </c:pt>
                <c:pt idx="12">
                  <c:v>2651</c:v>
                </c:pt>
                <c:pt idx="13">
                  <c:v>2028</c:v>
                </c:pt>
                <c:pt idx="14">
                  <c:v>2138</c:v>
                </c:pt>
                <c:pt idx="15">
                  <c:v>3053</c:v>
                </c:pt>
                <c:pt idx="16">
                  <c:v>2938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VA_Data1!$R$5:$R$21</c:f>
              <c:numCache>
                <c:ptCount val="17"/>
                <c:pt idx="2">
                  <c:v>1942</c:v>
                </c:pt>
                <c:pt idx="3">
                  <c:v>1937</c:v>
                </c:pt>
                <c:pt idx="4">
                  <c:v>2108</c:v>
                </c:pt>
                <c:pt idx="5">
                  <c:v>2740</c:v>
                </c:pt>
                <c:pt idx="6">
                  <c:v>3604</c:v>
                </c:pt>
                <c:pt idx="7">
                  <c:v>4517</c:v>
                </c:pt>
                <c:pt idx="8">
                  <c:v>4977</c:v>
                </c:pt>
                <c:pt idx="9">
                  <c:v>5131</c:v>
                </c:pt>
                <c:pt idx="10">
                  <c:v>4826</c:v>
                </c:pt>
                <c:pt idx="11">
                  <c:v>5145</c:v>
                </c:pt>
                <c:pt idx="12">
                  <c:v>5202</c:v>
                </c:pt>
                <c:pt idx="13">
                  <c:v>4050</c:v>
                </c:pt>
                <c:pt idx="14">
                  <c:v>4218</c:v>
                </c:pt>
                <c:pt idx="15">
                  <c:v>4989</c:v>
                </c:pt>
                <c:pt idx="16">
                  <c:v>6988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VA_Data1!$S$5:$S$21</c:f>
              <c:numCache>
                <c:ptCount val="17"/>
                <c:pt idx="2">
                  <c:v>3620</c:v>
                </c:pt>
                <c:pt idx="3">
                  <c:v>3619</c:v>
                </c:pt>
                <c:pt idx="4">
                  <c:v>4004</c:v>
                </c:pt>
                <c:pt idx="5">
                  <c:v>4814</c:v>
                </c:pt>
                <c:pt idx="6">
                  <c:v>5942</c:v>
                </c:pt>
                <c:pt idx="7">
                  <c:v>6979</c:v>
                </c:pt>
                <c:pt idx="8">
                  <c:v>7736</c:v>
                </c:pt>
                <c:pt idx="9">
                  <c:v>7842</c:v>
                </c:pt>
                <c:pt idx="10">
                  <c:v>7413</c:v>
                </c:pt>
                <c:pt idx="11">
                  <c:v>7629</c:v>
                </c:pt>
                <c:pt idx="12">
                  <c:v>7853</c:v>
                </c:pt>
                <c:pt idx="13">
                  <c:v>6078</c:v>
                </c:pt>
                <c:pt idx="14">
                  <c:v>6356</c:v>
                </c:pt>
                <c:pt idx="15">
                  <c:v>8042</c:v>
                </c:pt>
                <c:pt idx="16">
                  <c:v>9926</c:v>
                </c:pt>
              </c:numCache>
            </c:numRef>
          </c:yVal>
          <c:smooth val="1"/>
        </c:ser>
        <c:axId val="14063658"/>
        <c:axId val="59464059"/>
      </c:scatterChart>
      <c:scatterChart>
        <c:scatterStyle val="lineMarker"/>
        <c:varyColors val="0"/>
        <c:ser>
          <c:idx val="5"/>
          <c:order val="3"/>
          <c:tx>
            <c:strRef>
              <c:f>VA_Data1!$A$23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VA_Data1!$R$28:$R$44</c:f>
              <c:numCache>
                <c:ptCount val="17"/>
                <c:pt idx="2">
                  <c:v>53.646408839779</c:v>
                </c:pt>
                <c:pt idx="3">
                  <c:v>53.523072672008844</c:v>
                </c:pt>
                <c:pt idx="4">
                  <c:v>52.647352647352655</c:v>
                </c:pt>
                <c:pt idx="5">
                  <c:v>56.91732447029497</c:v>
                </c:pt>
                <c:pt idx="6">
                  <c:v>60.652978795018505</c:v>
                </c:pt>
                <c:pt idx="7">
                  <c:v>64.72273964751398</c:v>
                </c:pt>
                <c:pt idx="8">
                  <c:v>64.33557394002068</c:v>
                </c:pt>
                <c:pt idx="9">
                  <c:v>65.42973731191023</c:v>
                </c:pt>
                <c:pt idx="10">
                  <c:v>65.10184810468097</c:v>
                </c:pt>
                <c:pt idx="11">
                  <c:v>67.4400314589068</c:v>
                </c:pt>
                <c:pt idx="12">
                  <c:v>66.24220043295556</c:v>
                </c:pt>
                <c:pt idx="13">
                  <c:v>66.63376110562686</c:v>
                </c:pt>
                <c:pt idx="14">
                  <c:v>66.36249213341723</c:v>
                </c:pt>
                <c:pt idx="15">
                  <c:v>62.03680676448644</c:v>
                </c:pt>
                <c:pt idx="16">
                  <c:v>70.40096715696151</c:v>
                </c:pt>
              </c:numCache>
            </c:numRef>
          </c:yVal>
          <c:smooth val="0"/>
        </c:ser>
        <c:axId val="65414484"/>
        <c:axId val="51859445"/>
      </c:scatterChart>
      <c:val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464059"/>
        <c:crossesAt val="0"/>
        <c:crossBetween val="midCat"/>
        <c:dispUnits/>
        <c:majorUnit val="1"/>
      </c:valAx>
      <c:valAx>
        <c:axId val="594640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063658"/>
        <c:crosses val="autoZero"/>
        <c:crossBetween val="midCat"/>
        <c:dispUnits/>
        <c:majorUnit val="1500"/>
      </c:valAx>
      <c:valAx>
        <c:axId val="65414484"/>
        <c:scaling>
          <c:orientation val="minMax"/>
        </c:scaling>
        <c:axPos val="b"/>
        <c:delete val="1"/>
        <c:majorTickMark val="in"/>
        <c:minorTickMark val="none"/>
        <c:tickLblPos val="nextTo"/>
        <c:crossAx val="51859445"/>
        <c:crosses val="max"/>
        <c:crossBetween val="midCat"/>
        <c:dispUnits/>
      </c:valAx>
      <c:valAx>
        <c:axId val="5185944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4144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VA_Data3!$L$105:$L$121</c:f>
              <c:numCache>
                <c:ptCount val="17"/>
                <c:pt idx="2">
                  <c:v>38.05067179390777</c:v>
                </c:pt>
                <c:pt idx="3">
                  <c:v>37.60143949577409</c:v>
                </c:pt>
                <c:pt idx="4">
                  <c:v>41.65217664477218</c:v>
                </c:pt>
                <c:pt idx="5">
                  <c:v>44.91890124122576</c:v>
                </c:pt>
                <c:pt idx="6">
                  <c:v>50.10961746729533</c:v>
                </c:pt>
                <c:pt idx="7">
                  <c:v>52.163171995453204</c:v>
                </c:pt>
                <c:pt idx="8">
                  <c:v>58.08465074682672</c:v>
                </c:pt>
                <c:pt idx="9">
                  <c:v>56.49938873955303</c:v>
                </c:pt>
                <c:pt idx="10">
                  <c:v>53.503994599550424</c:v>
                </c:pt>
                <c:pt idx="11">
                  <c:v>51.0440711304474</c:v>
                </c:pt>
                <c:pt idx="12">
                  <c:v>54.22662926372469</c:v>
                </c:pt>
                <c:pt idx="13">
                  <c:v>41.2988025383694</c:v>
                </c:pt>
                <c:pt idx="14">
                  <c:v>43.355496414350384</c:v>
                </c:pt>
                <c:pt idx="15">
                  <c:v>61.748220971661745</c:v>
                </c:pt>
                <c:pt idx="16">
                  <c:v>59.030833463932524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VA_Data3!$M$105:$M$121</c:f>
              <c:numCache>
                <c:ptCount val="17"/>
                <c:pt idx="2">
                  <c:v>182.4121613117144</c:v>
                </c:pt>
                <c:pt idx="3">
                  <c:v>179.4435674529945</c:v>
                </c:pt>
                <c:pt idx="4">
                  <c:v>191.28058175430064</c:v>
                </c:pt>
                <c:pt idx="5">
                  <c:v>244.137144486421</c:v>
                </c:pt>
                <c:pt idx="6">
                  <c:v>316.35264014887184</c:v>
                </c:pt>
                <c:pt idx="7">
                  <c:v>389.24588672143284</c:v>
                </c:pt>
                <c:pt idx="8">
                  <c:v>420.31355036162</c:v>
                </c:pt>
                <c:pt idx="9">
                  <c:v>421.9541138264601</c:v>
                </c:pt>
                <c:pt idx="10">
                  <c:v>388.81288802736674</c:v>
                </c:pt>
                <c:pt idx="11">
                  <c:v>407.21285162176775</c:v>
                </c:pt>
                <c:pt idx="12">
                  <c:v>405.3396999145997</c:v>
                </c:pt>
                <c:pt idx="13">
                  <c:v>311.2387147147516</c:v>
                </c:pt>
                <c:pt idx="14">
                  <c:v>319.23299316123916</c:v>
                </c:pt>
                <c:pt idx="15">
                  <c:v>372.1778934238874</c:v>
                </c:pt>
                <c:pt idx="16">
                  <c:v>512.3847079414497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VA_Data3!$N$105:$N$121</c:f>
              <c:numCache>
                <c:ptCount val="17"/>
                <c:pt idx="2">
                  <c:v>66.12438581496752</c:v>
                </c:pt>
                <c:pt idx="3">
                  <c:v>65.17572322270989</c:v>
                </c:pt>
                <c:pt idx="4">
                  <c:v>70.81675739547852</c:v>
                </c:pt>
                <c:pt idx="5">
                  <c:v>83.87446358848199</c:v>
                </c:pt>
                <c:pt idx="6">
                  <c:v>102.35992865468184</c:v>
                </c:pt>
                <c:pt idx="7">
                  <c:v>118.68534930633949</c:v>
                </c:pt>
                <c:pt idx="8">
                  <c:v>130.3656169111303</c:v>
                </c:pt>
                <c:pt idx="9">
                  <c:v>130.38943409954723</c:v>
                </c:pt>
                <c:pt idx="10">
                  <c:v>121.99723946891292</c:v>
                </c:pt>
                <c:pt idx="11">
                  <c:v>124.45655277045931</c:v>
                </c:pt>
                <c:pt idx="12">
                  <c:v>127.23363647115816</c:v>
                </c:pt>
                <c:pt idx="13">
                  <c:v>97.84594045596403</c:v>
                </c:pt>
                <c:pt idx="14">
                  <c:v>101.6534519311597</c:v>
                </c:pt>
                <c:pt idx="15">
                  <c:v>127.96033579643455</c:v>
                </c:pt>
                <c:pt idx="16">
                  <c:v>156.53981096311725</c:v>
                </c:pt>
              </c:numCache>
            </c:numRef>
          </c:yVal>
          <c:smooth val="1"/>
        </c:ser>
        <c:axId val="64081822"/>
        <c:axId val="39865487"/>
      </c:scatterChart>
      <c:valAx>
        <c:axId val="640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865487"/>
        <c:crossesAt val="0"/>
        <c:crossBetween val="midCat"/>
        <c:dispUnits/>
        <c:majorUnit val="1"/>
      </c:valAx>
      <c:valAx>
        <c:axId val="39865487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081822"/>
        <c:crosses val="autoZero"/>
        <c:crossBetween val="midCat"/>
        <c:dispUnits/>
        <c:majorUnit val="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VA_Data1!$J$48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VA_Data1!$J$49:$J$65</c:f>
              <c:numCache>
                <c:ptCount val="17"/>
                <c:pt idx="2">
                  <c:v>20.77957727147955</c:v>
                </c:pt>
                <c:pt idx="3">
                  <c:v>20</c:v>
                </c:pt>
                <c:pt idx="4">
                  <c:v>20.914058618976654</c:v>
                </c:pt>
                <c:pt idx="5">
                  <c:v>19.562976705833847</c:v>
                </c:pt>
                <c:pt idx="6">
                  <c:v>16.62211827597728</c:v>
                </c:pt>
                <c:pt idx="7">
                  <c:v>14.596670934699105</c:v>
                </c:pt>
                <c:pt idx="8">
                  <c:v>17.04749679075738</c:v>
                </c:pt>
                <c:pt idx="9">
                  <c:v>15.34559289790742</c:v>
                </c:pt>
                <c:pt idx="10">
                  <c:v>15.623743802760284</c:v>
                </c:pt>
                <c:pt idx="11">
                  <c:v>15.807291666666668</c:v>
                </c:pt>
                <c:pt idx="12">
                  <c:v>18.427363372459926</c:v>
                </c:pt>
                <c:pt idx="13">
                  <c:v>17.865883504650025</c:v>
                </c:pt>
                <c:pt idx="14">
                  <c:v>20.296875</c:v>
                </c:pt>
                <c:pt idx="15">
                  <c:v>30.97486204782342</c:v>
                </c:pt>
                <c:pt idx="16">
                  <c:v>30.87314017227878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VA_Data1!$K$49:$K$65</c:f>
              <c:numCache>
                <c:ptCount val="17"/>
                <c:pt idx="2">
                  <c:v>32.555586055448806</c:v>
                </c:pt>
                <c:pt idx="3">
                  <c:v>29.205479452054796</c:v>
                </c:pt>
                <c:pt idx="4">
                  <c:v>28.26626924987581</c:v>
                </c:pt>
                <c:pt idx="5">
                  <c:v>27.252112966398677</c:v>
                </c:pt>
                <c:pt idx="6">
                  <c:v>23.55496157701303</c:v>
                </c:pt>
                <c:pt idx="7">
                  <c:v>18.82202304737516</c:v>
                </c:pt>
                <c:pt idx="8">
                  <c:v>19.922978177150192</c:v>
                </c:pt>
                <c:pt idx="9">
                  <c:v>17.564996829422956</c:v>
                </c:pt>
                <c:pt idx="10">
                  <c:v>17.915047568002144</c:v>
                </c:pt>
                <c:pt idx="11">
                  <c:v>18.0078125</c:v>
                </c:pt>
                <c:pt idx="12">
                  <c:v>18.61668559888931</c:v>
                </c:pt>
                <c:pt idx="13">
                  <c:v>18.73062489802578</c:v>
                </c:pt>
                <c:pt idx="14">
                  <c:v>18.046875</c:v>
                </c:pt>
                <c:pt idx="15">
                  <c:v>18.209687308399754</c:v>
                </c:pt>
                <c:pt idx="16">
                  <c:v>19.90015661707126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VA_Data1!$L$49:$L$65</c:f>
              <c:numCache>
                <c:ptCount val="17"/>
                <c:pt idx="2">
                  <c:v>19.571781498764754</c:v>
                </c:pt>
                <c:pt idx="3">
                  <c:v>22.547945205479454</c:v>
                </c:pt>
                <c:pt idx="4">
                  <c:v>21.510183805265772</c:v>
                </c:pt>
                <c:pt idx="5">
                  <c:v>20.449391877963308</c:v>
                </c:pt>
                <c:pt idx="6">
                  <c:v>19.411961242900098</c:v>
                </c:pt>
                <c:pt idx="7">
                  <c:v>18.35253947930004</c:v>
                </c:pt>
                <c:pt idx="8">
                  <c:v>18.84467265725289</c:v>
                </c:pt>
                <c:pt idx="9">
                  <c:v>19.961953075459736</c:v>
                </c:pt>
                <c:pt idx="10">
                  <c:v>19.777569342087634</c:v>
                </c:pt>
                <c:pt idx="11">
                  <c:v>19.427083333333332</c:v>
                </c:pt>
                <c:pt idx="12">
                  <c:v>20.396314527325508</c:v>
                </c:pt>
                <c:pt idx="13">
                  <c:v>20.558002936857562</c:v>
                </c:pt>
                <c:pt idx="14">
                  <c:v>21.5</c:v>
                </c:pt>
                <c:pt idx="15">
                  <c:v>16.554261189454323</c:v>
                </c:pt>
                <c:pt idx="16">
                  <c:v>14.017227877838684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VA_Data1!$M$49:$M$65</c:f>
              <c:numCache>
                <c:ptCount val="17"/>
                <c:pt idx="2">
                  <c:v>13.477902827340104</c:v>
                </c:pt>
                <c:pt idx="3">
                  <c:v>13.671232876712327</c:v>
                </c:pt>
                <c:pt idx="4">
                  <c:v>15.399900645802287</c:v>
                </c:pt>
                <c:pt idx="5">
                  <c:v>20.67614924757782</c:v>
                </c:pt>
                <c:pt idx="6">
                  <c:v>29.10123621784163</c:v>
                </c:pt>
                <c:pt idx="7">
                  <c:v>35.879926020771094</c:v>
                </c:pt>
                <c:pt idx="8">
                  <c:v>32.74711168164313</c:v>
                </c:pt>
                <c:pt idx="9">
                  <c:v>34.838300570703865</c:v>
                </c:pt>
                <c:pt idx="10">
                  <c:v>33.77998124078789</c:v>
                </c:pt>
                <c:pt idx="11">
                  <c:v>35.338541666666664</c:v>
                </c:pt>
                <c:pt idx="12">
                  <c:v>32.1469140477092</c:v>
                </c:pt>
                <c:pt idx="13">
                  <c:v>32.17490618371676</c:v>
                </c:pt>
                <c:pt idx="14">
                  <c:v>27.859374999999996</c:v>
                </c:pt>
                <c:pt idx="15">
                  <c:v>22.489270386266096</c:v>
                </c:pt>
                <c:pt idx="16">
                  <c:v>23.238057948316364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VA_Data1!$N$48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VA_Data1!$N$49:$N$65</c:f>
              <c:numCache>
                <c:ptCount val="17"/>
                <c:pt idx="2">
                  <c:v>13.615152346966786</c:v>
                </c:pt>
                <c:pt idx="3">
                  <c:v>14.575342465753424</c:v>
                </c:pt>
                <c:pt idx="4">
                  <c:v>13.909587680079483</c:v>
                </c:pt>
                <c:pt idx="5">
                  <c:v>12.059369202226346</c:v>
                </c:pt>
                <c:pt idx="6">
                  <c:v>11.309722686267959</c:v>
                </c:pt>
                <c:pt idx="7">
                  <c:v>12.348840517854603</c:v>
                </c:pt>
                <c:pt idx="8">
                  <c:v>11.437740693196407</c:v>
                </c:pt>
                <c:pt idx="9">
                  <c:v>12.289156626506024</c:v>
                </c:pt>
                <c:pt idx="10">
                  <c:v>12.903658046362052</c:v>
                </c:pt>
                <c:pt idx="11">
                  <c:v>11.419270833333334</c:v>
                </c:pt>
                <c:pt idx="12">
                  <c:v>10.412722453616055</c:v>
                </c:pt>
                <c:pt idx="13">
                  <c:v>10.670582476749878</c:v>
                </c:pt>
                <c:pt idx="14">
                  <c:v>12.296875</c:v>
                </c:pt>
                <c:pt idx="15">
                  <c:v>11.771919068056407</c:v>
                </c:pt>
                <c:pt idx="16">
                  <c:v>11.971417384494911</c:v>
                </c:pt>
              </c:numCache>
            </c:numRef>
          </c:yVal>
          <c:smooth val="0"/>
        </c:ser>
        <c:axId val="23245064"/>
        <c:axId val="7878985"/>
      </c:scatterChart>
      <c:valAx>
        <c:axId val="2324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878985"/>
        <c:crosses val="autoZero"/>
        <c:crossBetween val="midCat"/>
        <c:dispUnits/>
        <c:majorUnit val="1"/>
      </c:valAx>
      <c:valAx>
        <c:axId val="787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245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VIRGINIA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7925"/>
          <c:w val="0.949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VA_Data1!$J$90:$J$106</c:f>
              <c:numCache>
                <c:ptCount val="17"/>
                <c:pt idx="2">
                  <c:v>22.039134912461382</c:v>
                </c:pt>
                <c:pt idx="3">
                  <c:v>21.321631388745484</c:v>
                </c:pt>
                <c:pt idx="4">
                  <c:v>21.01518026565465</c:v>
                </c:pt>
                <c:pt idx="5">
                  <c:v>18.686131386861312</c:v>
                </c:pt>
                <c:pt idx="6">
                  <c:v>14.78912319644839</c:v>
                </c:pt>
                <c:pt idx="7">
                  <c:v>12.707549258357318</c:v>
                </c:pt>
                <c:pt idx="8">
                  <c:v>14.828209764918626</c:v>
                </c:pt>
                <c:pt idx="9">
                  <c:v>13.350224127850321</c:v>
                </c:pt>
                <c:pt idx="10">
                  <c:v>13.489432242022378</c:v>
                </c:pt>
                <c:pt idx="11">
                  <c:v>13.994169096209912</c:v>
                </c:pt>
                <c:pt idx="12">
                  <c:v>16.282199154171472</c:v>
                </c:pt>
                <c:pt idx="13">
                  <c:v>14.19753086419753</c:v>
                </c:pt>
                <c:pt idx="14">
                  <c:v>17.354196301564723</c:v>
                </c:pt>
                <c:pt idx="15">
                  <c:v>24.834636199639206</c:v>
                </c:pt>
                <c:pt idx="16">
                  <c:v>29.049799656554093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VA_Data1!$K$90:$K$106</c:f>
              <c:numCache>
                <c:ptCount val="17"/>
                <c:pt idx="2">
                  <c:v>34.70648815653965</c:v>
                </c:pt>
                <c:pt idx="3">
                  <c:v>30.76923076923077</c:v>
                </c:pt>
                <c:pt idx="4">
                  <c:v>29.22201138519924</c:v>
                </c:pt>
                <c:pt idx="5">
                  <c:v>28.795620437956202</c:v>
                </c:pt>
                <c:pt idx="6">
                  <c:v>23.612652608213097</c:v>
                </c:pt>
                <c:pt idx="7">
                  <c:v>18.15364179765331</c:v>
                </c:pt>
                <c:pt idx="8">
                  <c:v>18.203737191078964</c:v>
                </c:pt>
                <c:pt idx="9">
                  <c:v>16.371077762619375</c:v>
                </c:pt>
                <c:pt idx="10">
                  <c:v>16.84624948197265</c:v>
                </c:pt>
                <c:pt idx="11">
                  <c:v>16.71525753158406</c:v>
                </c:pt>
                <c:pt idx="12">
                  <c:v>17.01268742791234</c:v>
                </c:pt>
                <c:pt idx="13">
                  <c:v>18.24691358024691</c:v>
                </c:pt>
                <c:pt idx="14">
                  <c:v>17.093409198672358</c:v>
                </c:pt>
                <c:pt idx="15">
                  <c:v>18.220084185207455</c:v>
                </c:pt>
                <c:pt idx="16">
                  <c:v>19.91986262163709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VA_Data1!$L$90:$L$106</c:f>
              <c:numCache>
                <c:ptCount val="17"/>
                <c:pt idx="2">
                  <c:v>19.77342945417096</c:v>
                </c:pt>
                <c:pt idx="3">
                  <c:v>23.48993288590604</c:v>
                </c:pt>
                <c:pt idx="4">
                  <c:v>24.33586337760911</c:v>
                </c:pt>
                <c:pt idx="5">
                  <c:v>20</c:v>
                </c:pt>
                <c:pt idx="6">
                  <c:v>19.20088790233074</c:v>
                </c:pt>
                <c:pt idx="7">
                  <c:v>16.426831968120435</c:v>
                </c:pt>
                <c:pt idx="8">
                  <c:v>17.339762909383165</c:v>
                </c:pt>
                <c:pt idx="9">
                  <c:v>17.32605729877217</c:v>
                </c:pt>
                <c:pt idx="10">
                  <c:v>17.7579776212184</c:v>
                </c:pt>
                <c:pt idx="11">
                  <c:v>17.414965986394556</c:v>
                </c:pt>
                <c:pt idx="12">
                  <c:v>19.069588619761628</c:v>
                </c:pt>
                <c:pt idx="13">
                  <c:v>19.25925925925926</c:v>
                </c:pt>
                <c:pt idx="14">
                  <c:v>20.009483167377905</c:v>
                </c:pt>
                <c:pt idx="15">
                  <c:v>15.935057125676488</c:v>
                </c:pt>
                <c:pt idx="16">
                  <c:v>11.977676016027477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VA_Data1!$M$90:$M$106</c:f>
              <c:numCache>
                <c:ptCount val="17"/>
                <c:pt idx="2">
                  <c:v>12.615859938208033</c:v>
                </c:pt>
                <c:pt idx="3">
                  <c:v>12.493546721734642</c:v>
                </c:pt>
                <c:pt idx="4">
                  <c:v>14.13662239089184</c:v>
                </c:pt>
                <c:pt idx="5">
                  <c:v>22.153284671532848</c:v>
                </c:pt>
                <c:pt idx="6">
                  <c:v>33.379578246392896</c:v>
                </c:pt>
                <c:pt idx="7">
                  <c:v>42.74961257471773</c:v>
                </c:pt>
                <c:pt idx="8">
                  <c:v>40.46614426361262</c:v>
                </c:pt>
                <c:pt idx="9">
                  <c:v>42.77918534398752</c:v>
                </c:pt>
                <c:pt idx="10">
                  <c:v>41.83588893493577</c:v>
                </c:pt>
                <c:pt idx="11">
                  <c:v>43.051506316812436</c:v>
                </c:pt>
                <c:pt idx="12">
                  <c:v>39.17723952326028</c:v>
                </c:pt>
                <c:pt idx="13">
                  <c:v>39.58024691358025</c:v>
                </c:pt>
                <c:pt idx="14">
                  <c:v>34.54243717401612</c:v>
                </c:pt>
                <c:pt idx="15">
                  <c:v>30.346762878332328</c:v>
                </c:pt>
                <c:pt idx="16">
                  <c:v>28.219805380652545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VA_Data1!$N$89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VA_Data1!$N$90:$N$106</c:f>
              <c:numCache>
                <c:ptCount val="17"/>
                <c:pt idx="2">
                  <c:v>10.86508753861998</c:v>
                </c:pt>
                <c:pt idx="3">
                  <c:v>11.925658234383068</c:v>
                </c:pt>
                <c:pt idx="4">
                  <c:v>11.29032258064516</c:v>
                </c:pt>
                <c:pt idx="5">
                  <c:v>10.364963503649635</c:v>
                </c:pt>
                <c:pt idx="6">
                  <c:v>9.017758046614873</c:v>
                </c:pt>
                <c:pt idx="7">
                  <c:v>9.962364401151207</c:v>
                </c:pt>
                <c:pt idx="8">
                  <c:v>9.16214587100663</c:v>
                </c:pt>
                <c:pt idx="9">
                  <c:v>10.17345546677061</c:v>
                </c:pt>
                <c:pt idx="10">
                  <c:v>10.070451719850809</c:v>
                </c:pt>
                <c:pt idx="11">
                  <c:v>8.824101068999028</c:v>
                </c:pt>
                <c:pt idx="12">
                  <c:v>8.458285274894271</c:v>
                </c:pt>
                <c:pt idx="13">
                  <c:v>8.716049382716049</c:v>
                </c:pt>
                <c:pt idx="14">
                  <c:v>11.000474158368895</c:v>
                </c:pt>
                <c:pt idx="15">
                  <c:v>10.663459611144518</c:v>
                </c:pt>
                <c:pt idx="16">
                  <c:v>10.832856325128793</c:v>
                </c:pt>
              </c:numCache>
            </c:numRef>
          </c:yVal>
          <c:smooth val="0"/>
        </c:ser>
        <c:axId val="3802002"/>
        <c:axId val="34218019"/>
      </c:scatterChart>
      <c:valAx>
        <c:axId val="380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4218019"/>
        <c:crosses val="autoZero"/>
        <c:crossBetween val="midCat"/>
        <c:dispUnits/>
        <c:majorUnit val="1"/>
      </c:valAx>
      <c:valAx>
        <c:axId val="3421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02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375"/>
          <c:w val="0.95125"/>
          <c:h val="0.8505"/>
        </c:manualLayout>
      </c:layout>
      <c:scatterChart>
        <c:scatterStyle val="line"/>
        <c:varyColors val="0"/>
        <c:ser>
          <c:idx val="0"/>
          <c:order val="0"/>
          <c:tx>
            <c:strRef>
              <c:f>VA_Data1!$B$89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VA_Data1!$B$90:$B$106</c:f>
              <c:numCache>
                <c:ptCount val="17"/>
                <c:pt idx="2">
                  <c:v>19.30870083432658</c:v>
                </c:pt>
                <c:pt idx="3">
                  <c:v>18.13317479191439</c:v>
                </c:pt>
                <c:pt idx="4">
                  <c:v>20.780590717299578</c:v>
                </c:pt>
                <c:pt idx="5">
                  <c:v>20.829315332690452</c:v>
                </c:pt>
                <c:pt idx="6">
                  <c:v>19.41830624465355</c:v>
                </c:pt>
                <c:pt idx="7">
                  <c:v>17.546709991876522</c:v>
                </c:pt>
                <c:pt idx="8">
                  <c:v>20.659659296846684</c:v>
                </c:pt>
                <c:pt idx="9">
                  <c:v>18.812246403541128</c:v>
                </c:pt>
                <c:pt idx="10">
                  <c:v>19.21144182450715</c:v>
                </c:pt>
                <c:pt idx="11">
                  <c:v>19.28341384863124</c:v>
                </c:pt>
                <c:pt idx="12">
                  <c:v>22.104866088268576</c:v>
                </c:pt>
                <c:pt idx="13">
                  <c:v>24.7534516765286</c:v>
                </c:pt>
                <c:pt idx="14">
                  <c:v>25.63143124415341</c:v>
                </c:pt>
                <c:pt idx="15">
                  <c:v>40.55027841467409</c:v>
                </c:pt>
                <c:pt idx="16">
                  <c:v>33.83253914227365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VA_Data1!$C$90:$C$106</c:f>
              <c:numCache>
                <c:ptCount val="17"/>
                <c:pt idx="2">
                  <c:v>29.976162097735397</c:v>
                </c:pt>
                <c:pt idx="3">
                  <c:v>27.645659928656364</c:v>
                </c:pt>
                <c:pt idx="4">
                  <c:v>27.162447257383963</c:v>
                </c:pt>
                <c:pt idx="5">
                  <c:v>25.265188042430086</c:v>
                </c:pt>
                <c:pt idx="6">
                  <c:v>23.652694610778443</c:v>
                </c:pt>
                <c:pt idx="7">
                  <c:v>20.064987814784725</c:v>
                </c:pt>
                <c:pt idx="8">
                  <c:v>22.87060529177238</c:v>
                </c:pt>
                <c:pt idx="9">
                  <c:v>19.734415344891186</c:v>
                </c:pt>
                <c:pt idx="10">
                  <c:v>19.713954387321223</c:v>
                </c:pt>
                <c:pt idx="11">
                  <c:v>20.611916264090176</c:v>
                </c:pt>
                <c:pt idx="12">
                  <c:v>21.689928328932478</c:v>
                </c:pt>
                <c:pt idx="13">
                  <c:v>19.526627218934912</c:v>
                </c:pt>
                <c:pt idx="14">
                  <c:v>20.018709073900844</c:v>
                </c:pt>
                <c:pt idx="15">
                  <c:v>18.080576482148704</c:v>
                </c:pt>
                <c:pt idx="16">
                  <c:v>19.74132062627638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VA_Data1!$D$90:$D$106</c:f>
              <c:numCache>
                <c:ptCount val="17"/>
                <c:pt idx="2">
                  <c:v>19.547079856972584</c:v>
                </c:pt>
                <c:pt idx="3">
                  <c:v>21.759809750297265</c:v>
                </c:pt>
                <c:pt idx="4">
                  <c:v>18.61814345991561</c:v>
                </c:pt>
                <c:pt idx="5">
                  <c:v>21.263259402121506</c:v>
                </c:pt>
                <c:pt idx="6">
                  <c:v>19.931565440547477</c:v>
                </c:pt>
                <c:pt idx="7">
                  <c:v>22.095857026807472</c:v>
                </c:pt>
                <c:pt idx="8">
                  <c:v>21.67451975353389</c:v>
                </c:pt>
                <c:pt idx="9">
                  <c:v>24.972334931759498</c:v>
                </c:pt>
                <c:pt idx="10">
                  <c:v>23.695400077309625</c:v>
                </c:pt>
                <c:pt idx="11">
                  <c:v>23.711755233494365</c:v>
                </c:pt>
                <c:pt idx="12">
                  <c:v>23.236514522821576</c:v>
                </c:pt>
                <c:pt idx="13">
                  <c:v>23.37278106508876</c:v>
                </c:pt>
                <c:pt idx="14">
                  <c:v>24.60243217960711</c:v>
                </c:pt>
                <c:pt idx="15">
                  <c:v>17.720275139207338</c:v>
                </c:pt>
                <c:pt idx="16">
                  <c:v>19.877467665078285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VA_Data1!$E$90:$E$106</c:f>
              <c:numCache>
                <c:ptCount val="17"/>
                <c:pt idx="2">
                  <c:v>14.183551847437425</c:v>
                </c:pt>
                <c:pt idx="3">
                  <c:v>14.863258026159334</c:v>
                </c:pt>
                <c:pt idx="4">
                  <c:v>16.61392405063291</c:v>
                </c:pt>
                <c:pt idx="5">
                  <c:v>18.177434908389586</c:v>
                </c:pt>
                <c:pt idx="6">
                  <c:v>22.070145423438838</c:v>
                </c:pt>
                <c:pt idx="7">
                  <c:v>23.395613322502033</c:v>
                </c:pt>
                <c:pt idx="8">
                  <c:v>19.318593693367163</c:v>
                </c:pt>
                <c:pt idx="9">
                  <c:v>20.029509406123204</c:v>
                </c:pt>
                <c:pt idx="10">
                  <c:v>19.09547738693467</c:v>
                </c:pt>
                <c:pt idx="11">
                  <c:v>19.60547504025765</c:v>
                </c:pt>
                <c:pt idx="12">
                  <c:v>18.634477555639382</c:v>
                </c:pt>
                <c:pt idx="13">
                  <c:v>17.65285996055227</c:v>
                </c:pt>
                <c:pt idx="14">
                  <c:v>14.92048643592142</c:v>
                </c:pt>
                <c:pt idx="15">
                  <c:v>10.055682934818213</c:v>
                </c:pt>
                <c:pt idx="16">
                  <c:v>12.11708645336964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VA_Data1!$F$89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VA_Data1!$F$90:$F$106</c:f>
              <c:numCache>
                <c:ptCount val="17"/>
                <c:pt idx="2">
                  <c:v>16.98450536352801</c:v>
                </c:pt>
                <c:pt idx="3">
                  <c:v>17.59809750297265</c:v>
                </c:pt>
                <c:pt idx="4">
                  <c:v>16.824894514767934</c:v>
                </c:pt>
                <c:pt idx="5">
                  <c:v>14.464802314368368</c:v>
                </c:pt>
                <c:pt idx="6">
                  <c:v>14.927288280581694</c:v>
                </c:pt>
                <c:pt idx="7">
                  <c:v>16.896831844029244</c:v>
                </c:pt>
                <c:pt idx="8">
                  <c:v>15.476621964479884</c:v>
                </c:pt>
                <c:pt idx="9">
                  <c:v>16.451493913684985</c:v>
                </c:pt>
                <c:pt idx="10">
                  <c:v>18.28372632392733</c:v>
                </c:pt>
                <c:pt idx="11">
                  <c:v>16.78743961352657</c:v>
                </c:pt>
                <c:pt idx="12">
                  <c:v>14.334213504337987</c:v>
                </c:pt>
                <c:pt idx="13">
                  <c:v>14.694280078895464</c:v>
                </c:pt>
                <c:pt idx="14">
                  <c:v>14.826941066417213</c:v>
                </c:pt>
                <c:pt idx="15">
                  <c:v>13.593187029151654</c:v>
                </c:pt>
                <c:pt idx="16">
                  <c:v>14.431586113002043</c:v>
                </c:pt>
              </c:numCache>
            </c:numRef>
          </c:yVal>
          <c:smooth val="0"/>
        </c:ser>
        <c:axId val="39526716"/>
        <c:axId val="20196125"/>
      </c:scatterChart>
      <c:valAx>
        <c:axId val="395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0196125"/>
        <c:crosses val="autoZero"/>
        <c:crossBetween val="midCat"/>
        <c:dispUnits/>
        <c:majorUnit val="1"/>
      </c:valAx>
      <c:valAx>
        <c:axId val="20196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526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VA_Data1!$J$110:$J$126</c:f>
              <c:numCache>
                <c:ptCount val="17"/>
                <c:pt idx="2">
                  <c:v>76.5014699706006</c:v>
                </c:pt>
                <c:pt idx="3">
                  <c:v>73.79700768297614</c:v>
                </c:pt>
                <c:pt idx="4">
                  <c:v>77.73701486773508</c:v>
                </c:pt>
                <c:pt idx="5">
                  <c:v>80.9444351743701</c:v>
                </c:pt>
                <c:pt idx="6">
                  <c:v>80.42455998925165</c:v>
                </c:pt>
                <c:pt idx="7">
                  <c:v>84.97340425531915</c:v>
                </c:pt>
                <c:pt idx="8">
                  <c:v>81.4257342949723</c:v>
                </c:pt>
                <c:pt idx="9">
                  <c:v>81.50713252015713</c:v>
                </c:pt>
                <c:pt idx="10">
                  <c:v>77.39292751218501</c:v>
                </c:pt>
                <c:pt idx="11">
                  <c:v>79.12631362044097</c:v>
                </c:pt>
                <c:pt idx="12">
                  <c:v>80.18419188341261</c:v>
                </c:pt>
                <c:pt idx="13">
                  <c:v>78.54671280276817</c:v>
                </c:pt>
                <c:pt idx="14">
                  <c:v>80.28098344204716</c:v>
                </c:pt>
                <c:pt idx="15">
                  <c:v>84.53405203690266</c:v>
                </c:pt>
                <c:pt idx="16">
                  <c:v>87.69851489398232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VA_Data1!$K$110:$K$126</c:f>
              <c:numCache>
                <c:ptCount val="17"/>
                <c:pt idx="2">
                  <c:v>23.330533389332214</c:v>
                </c:pt>
                <c:pt idx="3">
                  <c:v>25.15163768701981</c:v>
                </c:pt>
                <c:pt idx="4">
                  <c:v>22.147132651090946</c:v>
                </c:pt>
                <c:pt idx="5">
                  <c:v>10.278658434840647</c:v>
                </c:pt>
                <c:pt idx="6">
                  <c:v>12.038156657261858</c:v>
                </c:pt>
                <c:pt idx="7">
                  <c:v>12.584622823984526</c:v>
                </c:pt>
                <c:pt idx="8">
                  <c:v>12.43859098986098</c:v>
                </c:pt>
                <c:pt idx="9">
                  <c:v>11.453380194335331</c:v>
                </c:pt>
                <c:pt idx="10">
                  <c:v>13.460541325313699</c:v>
                </c:pt>
                <c:pt idx="11">
                  <c:v>17.48403049660004</c:v>
                </c:pt>
                <c:pt idx="12">
                  <c:v>17.174375063252707</c:v>
                </c:pt>
                <c:pt idx="13">
                  <c:v>18.4159938485198</c:v>
                </c:pt>
                <c:pt idx="14">
                  <c:v>17.13497240341194</c:v>
                </c:pt>
                <c:pt idx="15">
                  <c:v>13.486057841816109</c:v>
                </c:pt>
                <c:pt idx="16">
                  <c:v>10.59318396428878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VA_Data1!$L$110:$L$126</c:f>
              <c:numCache>
                <c:ptCount val="17"/>
                <c:pt idx="2">
                  <c:v>0.16799664006719867</c:v>
                </c:pt>
                <c:pt idx="3">
                  <c:v>1.0513546300040437</c:v>
                </c:pt>
                <c:pt idx="4">
                  <c:v>0.11585248117397182</c:v>
                </c:pt>
                <c:pt idx="5">
                  <c:v>8.776906390789255</c:v>
                </c:pt>
                <c:pt idx="6">
                  <c:v>7.537283353486497</c:v>
                </c:pt>
                <c:pt idx="7">
                  <c:v>2.4419729206963248</c:v>
                </c:pt>
                <c:pt idx="8">
                  <c:v>6.135674715166719</c:v>
                </c:pt>
                <c:pt idx="9">
                  <c:v>7.039487285507547</c:v>
                </c:pt>
                <c:pt idx="10">
                  <c:v>9.146531162501297</c:v>
                </c:pt>
                <c:pt idx="11">
                  <c:v>3.3896558829589947</c:v>
                </c:pt>
                <c:pt idx="12">
                  <c:v>2.641433053334683</c:v>
                </c:pt>
                <c:pt idx="13">
                  <c:v>3.037293348712034</c:v>
                </c:pt>
                <c:pt idx="14">
                  <c:v>2.5840441545408934</c:v>
                </c:pt>
                <c:pt idx="15">
                  <c:v>1.9798901212812272</c:v>
                </c:pt>
                <c:pt idx="16">
                  <c:v>1.7083011417289038</c:v>
                </c:pt>
              </c:numCache>
            </c:numRef>
          </c:yVal>
          <c:smooth val="0"/>
        </c:ser>
        <c:axId val="47547398"/>
        <c:axId val="25273399"/>
      </c:scatterChart>
      <c:valAx>
        <c:axId val="475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273399"/>
        <c:crosses val="autoZero"/>
        <c:crossBetween val="midCat"/>
        <c:dispUnits/>
        <c:majorUnit val="1"/>
      </c:valAx>
      <c:valAx>
        <c:axId val="25273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VA_Data1!$B$110:$B$126</c:f>
              <c:numCache>
                <c:ptCount val="17"/>
                <c:pt idx="2">
                  <c:v>3643</c:v>
                </c:pt>
                <c:pt idx="3">
                  <c:v>3650</c:v>
                </c:pt>
                <c:pt idx="4">
                  <c:v>4026</c:v>
                </c:pt>
                <c:pt idx="5">
                  <c:v>4851</c:v>
                </c:pt>
                <c:pt idx="6">
                  <c:v>5986</c:v>
                </c:pt>
                <c:pt idx="7">
                  <c:v>7029</c:v>
                </c:pt>
                <c:pt idx="8">
                  <c:v>7790</c:v>
                </c:pt>
                <c:pt idx="9">
                  <c:v>7885</c:v>
                </c:pt>
                <c:pt idx="10">
                  <c:v>7463</c:v>
                </c:pt>
                <c:pt idx="11">
                  <c:v>7680</c:v>
                </c:pt>
                <c:pt idx="12">
                  <c:v>7923</c:v>
                </c:pt>
                <c:pt idx="13">
                  <c:v>6129</c:v>
                </c:pt>
                <c:pt idx="14">
                  <c:v>6400</c:v>
                </c:pt>
                <c:pt idx="15">
                  <c:v>8155</c:v>
                </c:pt>
                <c:pt idx="16">
                  <c:v>10216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VA_Data1!$F$110:$F$126</c:f>
              <c:numCache>
                <c:ptCount val="17"/>
                <c:pt idx="2">
                  <c:v>1111</c:v>
                </c:pt>
                <c:pt idx="3">
                  <c:v>1244</c:v>
                </c:pt>
                <c:pt idx="4">
                  <c:v>1147</c:v>
                </c:pt>
                <c:pt idx="5">
                  <c:v>616</c:v>
                </c:pt>
                <c:pt idx="6">
                  <c:v>896</c:v>
                </c:pt>
                <c:pt idx="7">
                  <c:v>1041</c:v>
                </c:pt>
                <c:pt idx="8">
                  <c:v>1190</c:v>
                </c:pt>
                <c:pt idx="9">
                  <c:v>1108</c:v>
                </c:pt>
                <c:pt idx="10">
                  <c:v>1298</c:v>
                </c:pt>
                <c:pt idx="11">
                  <c:v>1697</c:v>
                </c:pt>
                <c:pt idx="12">
                  <c:v>1697</c:v>
                </c:pt>
                <c:pt idx="13">
                  <c:v>1437</c:v>
                </c:pt>
                <c:pt idx="14">
                  <c:v>1366</c:v>
                </c:pt>
                <c:pt idx="15">
                  <c:v>1301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VA_Data1!$E$110:$E$126</c:f>
              <c:numCache>
                <c:ptCount val="17"/>
                <c:pt idx="2">
                  <c:v>8</c:v>
                </c:pt>
                <c:pt idx="3">
                  <c:v>52</c:v>
                </c:pt>
                <c:pt idx="4">
                  <c:v>6</c:v>
                </c:pt>
                <c:pt idx="5">
                  <c:v>526</c:v>
                </c:pt>
                <c:pt idx="6">
                  <c:v>561</c:v>
                </c:pt>
                <c:pt idx="7">
                  <c:v>202</c:v>
                </c:pt>
                <c:pt idx="8">
                  <c:v>587</c:v>
                </c:pt>
                <c:pt idx="9">
                  <c:v>681</c:v>
                </c:pt>
                <c:pt idx="10">
                  <c:v>882</c:v>
                </c:pt>
                <c:pt idx="11">
                  <c:v>329</c:v>
                </c:pt>
                <c:pt idx="12">
                  <c:v>261</c:v>
                </c:pt>
                <c:pt idx="13">
                  <c:v>237</c:v>
                </c:pt>
                <c:pt idx="14">
                  <c:v>206</c:v>
                </c:pt>
                <c:pt idx="15">
                  <c:v>191</c:v>
                </c:pt>
                <c:pt idx="16">
                  <c:v>199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VA_Data1!$G$110:$G$126</c:f>
              <c:numCache>
                <c:ptCount val="17"/>
                <c:pt idx="2">
                  <c:v>4762</c:v>
                </c:pt>
                <c:pt idx="3">
                  <c:v>4946</c:v>
                </c:pt>
                <c:pt idx="4">
                  <c:v>5179</c:v>
                </c:pt>
                <c:pt idx="5">
                  <c:v>5993</c:v>
                </c:pt>
                <c:pt idx="6">
                  <c:v>7443</c:v>
                </c:pt>
                <c:pt idx="7">
                  <c:v>8272</c:v>
                </c:pt>
                <c:pt idx="8">
                  <c:v>9567</c:v>
                </c:pt>
                <c:pt idx="9">
                  <c:v>9674</c:v>
                </c:pt>
                <c:pt idx="10">
                  <c:v>9643</c:v>
                </c:pt>
                <c:pt idx="11">
                  <c:v>9706</c:v>
                </c:pt>
                <c:pt idx="12">
                  <c:v>9881</c:v>
                </c:pt>
                <c:pt idx="13">
                  <c:v>7803</c:v>
                </c:pt>
                <c:pt idx="14">
                  <c:v>7972</c:v>
                </c:pt>
                <c:pt idx="15">
                  <c:v>9647</c:v>
                </c:pt>
                <c:pt idx="16">
                  <c:v>11649</c:v>
                </c:pt>
              </c:numCache>
            </c:numRef>
          </c:yVal>
          <c:smooth val="0"/>
        </c:ser>
        <c:axId val="26134000"/>
        <c:axId val="33879409"/>
      </c:scatterChart>
      <c:valAx>
        <c:axId val="2613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879409"/>
        <c:crosses val="autoZero"/>
        <c:crossBetween val="midCat"/>
        <c:dispUnits/>
        <c:majorUnit val="1"/>
      </c:valAx>
      <c:valAx>
        <c:axId val="33879409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134000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VA_Data2!$AC$111:$AC$127</c:f>
              <c:numCache>
                <c:ptCount val="17"/>
                <c:pt idx="0">
                  <c:v>0.19519593722173753</c:v>
                </c:pt>
                <c:pt idx="1">
                  <c:v>0.20292820455758356</c:v>
                </c:pt>
                <c:pt idx="2">
                  <c:v>0.20995012044267475</c:v>
                </c:pt>
                <c:pt idx="3">
                  <c:v>0.21652872653440472</c:v>
                </c:pt>
                <c:pt idx="4">
                  <c:v>0.22207324438828463</c:v>
                </c:pt>
                <c:pt idx="5">
                  <c:v>0.2269698187455006</c:v>
                </c:pt>
                <c:pt idx="6">
                  <c:v>0.2301381466109891</c:v>
                </c:pt>
                <c:pt idx="7">
                  <c:v>0.2325088846493923</c:v>
                </c:pt>
                <c:pt idx="8">
                  <c:v>0.23223013014467397</c:v>
                </c:pt>
                <c:pt idx="9">
                  <c:v>0.23415733047797266</c:v>
                </c:pt>
                <c:pt idx="10">
                  <c:v>0.23355728990633115</c:v>
                </c:pt>
                <c:pt idx="11">
                  <c:v>0.23378515172093375</c:v>
                </c:pt>
                <c:pt idx="12">
                  <c:v>0.22975457297491195</c:v>
                </c:pt>
                <c:pt idx="13">
                  <c:v>0.2303506223322483</c:v>
                </c:pt>
                <c:pt idx="14">
                  <c:v>0.22958978315068237</c:v>
                </c:pt>
                <c:pt idx="15">
                  <c:v>0.2317053861081346</c:v>
                </c:pt>
                <c:pt idx="16">
                  <c:v>0.2333799705277763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VA_Data2!$AD$111:$AD$127</c:f>
              <c:numCache>
                <c:ptCount val="17"/>
                <c:pt idx="0">
                  <c:v>1.703408920393231</c:v>
                </c:pt>
                <c:pt idx="1">
                  <c:v>1.8268145179866007</c:v>
                </c:pt>
                <c:pt idx="2">
                  <c:v>1.951911466454086</c:v>
                </c:pt>
                <c:pt idx="3">
                  <c:v>2.078341965345768</c:v>
                </c:pt>
                <c:pt idx="4">
                  <c:v>2.190878814323741</c:v>
                </c:pt>
                <c:pt idx="5">
                  <c:v>2.305279209982034</c:v>
                </c:pt>
                <c:pt idx="6">
                  <c:v>2.416491387506726</c:v>
                </c:pt>
                <c:pt idx="7">
                  <c:v>2.5232533025531723</c:v>
                </c:pt>
                <c:pt idx="8">
                  <c:v>2.6369012769713103</c:v>
                </c:pt>
                <c:pt idx="9">
                  <c:v>2.766524916912294</c:v>
                </c:pt>
                <c:pt idx="10">
                  <c:v>2.8715063664045033</c:v>
                </c:pt>
                <c:pt idx="11">
                  <c:v>2.9636803859275473</c:v>
                </c:pt>
                <c:pt idx="12">
                  <c:v>3.096240914037524</c:v>
                </c:pt>
                <c:pt idx="13">
                  <c:v>3.229184466680699</c:v>
                </c:pt>
                <c:pt idx="14">
                  <c:v>3.373490504357869</c:v>
                </c:pt>
                <c:pt idx="15">
                  <c:v>3.4956714499814043</c:v>
                </c:pt>
                <c:pt idx="16">
                  <c:v>3.634049148308606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VA_Data2!$AE$111:$AE$127</c:f>
              <c:numCache>
                <c:ptCount val="17"/>
                <c:pt idx="0">
                  <c:v>1.8261296951388808</c:v>
                </c:pt>
                <c:pt idx="1">
                  <c:v>1.9399993054408784</c:v>
                </c:pt>
                <c:pt idx="2">
                  <c:v>2.0486190517267473</c:v>
                </c:pt>
                <c:pt idx="3">
                  <c:v>2.161983584837483</c:v>
                </c:pt>
                <c:pt idx="4">
                  <c:v>2.2774560257385152</c:v>
                </c:pt>
                <c:pt idx="5">
                  <c:v>2.394032989637441</c:v>
                </c:pt>
                <c:pt idx="6">
                  <c:v>2.504004338394085</c:v>
                </c:pt>
                <c:pt idx="7">
                  <c:v>2.607891235990644</c:v>
                </c:pt>
                <c:pt idx="8">
                  <c:v>2.6970872806859103</c:v>
                </c:pt>
                <c:pt idx="9">
                  <c:v>2.780389186496358</c:v>
                </c:pt>
                <c:pt idx="10">
                  <c:v>2.9032939172858536</c:v>
                </c:pt>
                <c:pt idx="11">
                  <c:v>3.027641629177464</c:v>
                </c:pt>
                <c:pt idx="12">
                  <c:v>3.1769057192786008</c:v>
                </c:pt>
                <c:pt idx="13">
                  <c:v>3.3469402329100735</c:v>
                </c:pt>
                <c:pt idx="14">
                  <c:v>3.5300060390222425</c:v>
                </c:pt>
                <c:pt idx="15">
                  <c:v>3.7029999742238617</c:v>
                </c:pt>
                <c:pt idx="16">
                  <c:v>3.8735837153160118</c:v>
                </c:pt>
              </c:numCache>
            </c:numRef>
          </c:yVal>
          <c:smooth val="0"/>
        </c:ser>
        <c:axId val="24043146"/>
        <c:axId val="15061723"/>
      </c:scatterChart>
      <c:val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061723"/>
        <c:crosses val="autoZero"/>
        <c:crossBetween val="midCat"/>
        <c:dispUnits/>
        <c:majorUnit val="1"/>
      </c:valAx>
      <c:valAx>
        <c:axId val="15061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0431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VA_Data2!$K$4:$K$20</c:f>
              <c:numCache>
                <c:ptCount val="17"/>
                <c:pt idx="2">
                  <c:v>2081</c:v>
                </c:pt>
                <c:pt idx="3">
                  <c:v>2136</c:v>
                </c:pt>
                <c:pt idx="4">
                  <c:v>2271</c:v>
                </c:pt>
                <c:pt idx="5">
                  <c:v>2475</c:v>
                </c:pt>
                <c:pt idx="6">
                  <c:v>2806</c:v>
                </c:pt>
                <c:pt idx="7">
                  <c:v>2857</c:v>
                </c:pt>
                <c:pt idx="8">
                  <c:v>3288</c:v>
                </c:pt>
                <c:pt idx="9">
                  <c:v>3241</c:v>
                </c:pt>
                <c:pt idx="10">
                  <c:v>3138</c:v>
                </c:pt>
                <c:pt idx="11">
                  <c:v>2979</c:v>
                </c:pt>
                <c:pt idx="12">
                  <c:v>3177</c:v>
                </c:pt>
                <c:pt idx="13">
                  <c:v>2440</c:v>
                </c:pt>
                <c:pt idx="14">
                  <c:v>2530</c:v>
                </c:pt>
                <c:pt idx="15">
                  <c:v>3446</c:v>
                </c:pt>
                <c:pt idx="16">
                  <c:v>3301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VA_Data2!$L$4:$L$20</c:f>
              <c:numCache>
                <c:ptCount val="17"/>
                <c:pt idx="2">
                  <c:v>2657</c:v>
                </c:pt>
                <c:pt idx="3">
                  <c:v>2775</c:v>
                </c:pt>
                <c:pt idx="4">
                  <c:v>2885</c:v>
                </c:pt>
                <c:pt idx="5">
                  <c:v>3479</c:v>
                </c:pt>
                <c:pt idx="6">
                  <c:v>4583</c:v>
                </c:pt>
                <c:pt idx="7">
                  <c:v>5359</c:v>
                </c:pt>
                <c:pt idx="8">
                  <c:v>6219</c:v>
                </c:pt>
                <c:pt idx="9">
                  <c:v>6376</c:v>
                </c:pt>
                <c:pt idx="10">
                  <c:v>6442</c:v>
                </c:pt>
                <c:pt idx="11">
                  <c:v>6666</c:v>
                </c:pt>
                <c:pt idx="12">
                  <c:v>6627</c:v>
                </c:pt>
                <c:pt idx="13">
                  <c:v>5303</c:v>
                </c:pt>
                <c:pt idx="14">
                  <c:v>5391</c:v>
                </c:pt>
                <c:pt idx="15">
                  <c:v>6080</c:v>
                </c:pt>
                <c:pt idx="16">
                  <c:v>8051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VA_Data2!$M$4:$M$20</c:f>
              <c:numCache>
                <c:ptCount val="17"/>
                <c:pt idx="2">
                  <c:v>24</c:v>
                </c:pt>
                <c:pt idx="3">
                  <c:v>35</c:v>
                </c:pt>
                <c:pt idx="4">
                  <c:v>23</c:v>
                </c:pt>
                <c:pt idx="5">
                  <c:v>39</c:v>
                </c:pt>
                <c:pt idx="6">
                  <c:v>54</c:v>
                </c:pt>
                <c:pt idx="7">
                  <c:v>56</c:v>
                </c:pt>
                <c:pt idx="8">
                  <c:v>60</c:v>
                </c:pt>
                <c:pt idx="9">
                  <c:v>57</c:v>
                </c:pt>
                <c:pt idx="10">
                  <c:v>63</c:v>
                </c:pt>
                <c:pt idx="11">
                  <c:v>61</c:v>
                </c:pt>
                <c:pt idx="12">
                  <c:v>77</c:v>
                </c:pt>
                <c:pt idx="13">
                  <c:v>60</c:v>
                </c:pt>
                <c:pt idx="14">
                  <c:v>51</c:v>
                </c:pt>
                <c:pt idx="15">
                  <c:v>121</c:v>
                </c:pt>
                <c:pt idx="16">
                  <c:v>297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VA_Data2!$N$4:$N$20</c:f>
              <c:numCache>
                <c:ptCount val="17"/>
                <c:pt idx="2">
                  <c:v>4762</c:v>
                </c:pt>
                <c:pt idx="3">
                  <c:v>4946</c:v>
                </c:pt>
                <c:pt idx="4">
                  <c:v>5179</c:v>
                </c:pt>
                <c:pt idx="5">
                  <c:v>5993</c:v>
                </c:pt>
                <c:pt idx="6">
                  <c:v>7443</c:v>
                </c:pt>
                <c:pt idx="7">
                  <c:v>8272</c:v>
                </c:pt>
                <c:pt idx="8">
                  <c:v>9567</c:v>
                </c:pt>
                <c:pt idx="9">
                  <c:v>9674</c:v>
                </c:pt>
                <c:pt idx="10">
                  <c:v>9643</c:v>
                </c:pt>
                <c:pt idx="11">
                  <c:v>9706</c:v>
                </c:pt>
                <c:pt idx="12">
                  <c:v>9881</c:v>
                </c:pt>
                <c:pt idx="13">
                  <c:v>7803</c:v>
                </c:pt>
                <c:pt idx="14">
                  <c:v>7972</c:v>
                </c:pt>
                <c:pt idx="15">
                  <c:v>9647</c:v>
                </c:pt>
                <c:pt idx="16">
                  <c:v>11649</c:v>
                </c:pt>
              </c:numCache>
            </c:numRef>
          </c:yVal>
          <c:smooth val="0"/>
        </c:ser>
        <c:axId val="36479226"/>
        <c:axId val="59877579"/>
      </c:scatterChart>
      <c:valAx>
        <c:axId val="3647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877579"/>
        <c:crosses val="autoZero"/>
        <c:crossBetween val="midCat"/>
        <c:dispUnits/>
        <c:majorUnit val="1"/>
      </c:valAx>
      <c:valAx>
        <c:axId val="59877579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479226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VA_Data2!$K$4:$K$20</c:f>
              <c:numCache>
                <c:ptCount val="17"/>
                <c:pt idx="2">
                  <c:v>2081</c:v>
                </c:pt>
                <c:pt idx="3">
                  <c:v>2136</c:v>
                </c:pt>
                <c:pt idx="4">
                  <c:v>2271</c:v>
                </c:pt>
                <c:pt idx="5">
                  <c:v>2475</c:v>
                </c:pt>
                <c:pt idx="6">
                  <c:v>2806</c:v>
                </c:pt>
                <c:pt idx="7">
                  <c:v>2857</c:v>
                </c:pt>
                <c:pt idx="8">
                  <c:v>3288</c:v>
                </c:pt>
                <c:pt idx="9">
                  <c:v>3241</c:v>
                </c:pt>
                <c:pt idx="10">
                  <c:v>3138</c:v>
                </c:pt>
                <c:pt idx="11">
                  <c:v>2979</c:v>
                </c:pt>
                <c:pt idx="12">
                  <c:v>3177</c:v>
                </c:pt>
                <c:pt idx="13">
                  <c:v>2440</c:v>
                </c:pt>
                <c:pt idx="14">
                  <c:v>2530</c:v>
                </c:pt>
                <c:pt idx="15">
                  <c:v>3446</c:v>
                </c:pt>
                <c:pt idx="16">
                  <c:v>3301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VA_Data2!$L$4:$L$20</c:f>
              <c:numCache>
                <c:ptCount val="17"/>
                <c:pt idx="2">
                  <c:v>2657</c:v>
                </c:pt>
                <c:pt idx="3">
                  <c:v>2775</c:v>
                </c:pt>
                <c:pt idx="4">
                  <c:v>2885</c:v>
                </c:pt>
                <c:pt idx="5">
                  <c:v>3479</c:v>
                </c:pt>
                <c:pt idx="6">
                  <c:v>4583</c:v>
                </c:pt>
                <c:pt idx="7">
                  <c:v>5359</c:v>
                </c:pt>
                <c:pt idx="8">
                  <c:v>6219</c:v>
                </c:pt>
                <c:pt idx="9">
                  <c:v>6376</c:v>
                </c:pt>
                <c:pt idx="10">
                  <c:v>6442</c:v>
                </c:pt>
                <c:pt idx="11">
                  <c:v>6666</c:v>
                </c:pt>
                <c:pt idx="12">
                  <c:v>6627</c:v>
                </c:pt>
                <c:pt idx="13">
                  <c:v>5303</c:v>
                </c:pt>
                <c:pt idx="14">
                  <c:v>5391</c:v>
                </c:pt>
                <c:pt idx="15">
                  <c:v>6080</c:v>
                </c:pt>
                <c:pt idx="16">
                  <c:v>8051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VA_Data2!$D$4:$D$20</c:f>
              <c:numCache>
                <c:ptCount val="17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9</c:v>
                </c:pt>
                <c:pt idx="16">
                  <c:v>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VA_Data2!$E$4:$E$20</c:f>
              <c:numCache>
                <c:ptCount val="17"/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15</c:v>
                </c:pt>
                <c:pt idx="6">
                  <c:v>11</c:v>
                </c:pt>
                <c:pt idx="7">
                  <c:v>18</c:v>
                </c:pt>
                <c:pt idx="8">
                  <c:v>31</c:v>
                </c:pt>
                <c:pt idx="9">
                  <c:v>21</c:v>
                </c:pt>
                <c:pt idx="10">
                  <c:v>22</c:v>
                </c:pt>
                <c:pt idx="11">
                  <c:v>24</c:v>
                </c:pt>
                <c:pt idx="12">
                  <c:v>29</c:v>
                </c:pt>
                <c:pt idx="13">
                  <c:v>19</c:v>
                </c:pt>
                <c:pt idx="14">
                  <c:v>25</c:v>
                </c:pt>
                <c:pt idx="15">
                  <c:v>41</c:v>
                </c:pt>
                <c:pt idx="16">
                  <c:v>19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VA_Data2!$F$4:$F$20</c:f>
              <c:numCache>
                <c:ptCount val="17"/>
                <c:pt idx="2">
                  <c:v>20</c:v>
                </c:pt>
                <c:pt idx="3">
                  <c:v>29</c:v>
                </c:pt>
                <c:pt idx="4">
                  <c:v>15</c:v>
                </c:pt>
                <c:pt idx="5">
                  <c:v>24</c:v>
                </c:pt>
                <c:pt idx="6">
                  <c:v>41</c:v>
                </c:pt>
                <c:pt idx="7">
                  <c:v>37</c:v>
                </c:pt>
                <c:pt idx="8">
                  <c:v>29</c:v>
                </c:pt>
                <c:pt idx="9">
                  <c:v>35</c:v>
                </c:pt>
                <c:pt idx="10">
                  <c:v>40</c:v>
                </c:pt>
                <c:pt idx="11">
                  <c:v>36</c:v>
                </c:pt>
                <c:pt idx="12">
                  <c:v>45</c:v>
                </c:pt>
                <c:pt idx="13">
                  <c:v>40</c:v>
                </c:pt>
                <c:pt idx="14">
                  <c:v>25</c:v>
                </c:pt>
                <c:pt idx="15">
                  <c:v>71</c:v>
                </c:pt>
                <c:pt idx="16">
                  <c:v>275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VA_Data2!$G$3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VA_Data2!$N$3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VA_Data2!$N$4:$N$20</c:f>
              <c:numCache>
                <c:ptCount val="17"/>
                <c:pt idx="2">
                  <c:v>4762</c:v>
                </c:pt>
                <c:pt idx="3">
                  <c:v>4946</c:v>
                </c:pt>
                <c:pt idx="4">
                  <c:v>5179</c:v>
                </c:pt>
                <c:pt idx="5">
                  <c:v>5993</c:v>
                </c:pt>
                <c:pt idx="6">
                  <c:v>7443</c:v>
                </c:pt>
                <c:pt idx="7">
                  <c:v>8272</c:v>
                </c:pt>
                <c:pt idx="8">
                  <c:v>9567</c:v>
                </c:pt>
                <c:pt idx="9">
                  <c:v>9674</c:v>
                </c:pt>
                <c:pt idx="10">
                  <c:v>9643</c:v>
                </c:pt>
                <c:pt idx="11">
                  <c:v>9706</c:v>
                </c:pt>
                <c:pt idx="12">
                  <c:v>9881</c:v>
                </c:pt>
                <c:pt idx="13">
                  <c:v>7803</c:v>
                </c:pt>
                <c:pt idx="14">
                  <c:v>7972</c:v>
                </c:pt>
                <c:pt idx="15">
                  <c:v>9647</c:v>
                </c:pt>
                <c:pt idx="16">
                  <c:v>11649</c:v>
                </c:pt>
              </c:numCache>
            </c:numRef>
          </c:yVal>
          <c:smooth val="0"/>
        </c:ser>
        <c:axId val="2027300"/>
        <c:axId val="18245701"/>
      </c:scatterChart>
      <c:valAx>
        <c:axId val="202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8245701"/>
        <c:crosses val="autoZero"/>
        <c:crossBetween val="midCat"/>
        <c:dispUnits/>
        <c:majorUnit val="1"/>
      </c:valAx>
      <c:valAx>
        <c:axId val="18245701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27300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VA_Data2!$AK$4:$AK$20</c:f>
              <c:numCache>
                <c:ptCount val="17"/>
                <c:pt idx="2">
                  <c:v>47.18918236181291</c:v>
                </c:pt>
                <c:pt idx="3">
                  <c:v>47.750698432207756</c:v>
                </c:pt>
                <c:pt idx="4">
                  <c:v>49.89034449381731</c:v>
                </c:pt>
                <c:pt idx="5">
                  <c:v>53.60379969721975</c:v>
                </c:pt>
                <c:pt idx="6">
                  <c:v>60.14011403474367</c:v>
                </c:pt>
                <c:pt idx="7">
                  <c:v>60.53216181600723</c:v>
                </c:pt>
                <c:pt idx="8">
                  <c:v>69.22157725826975</c:v>
                </c:pt>
                <c:pt idx="9">
                  <c:v>67.54500881773936</c:v>
                </c:pt>
                <c:pt idx="10">
                  <c:v>64.89970431132168</c:v>
                </c:pt>
                <c:pt idx="11">
                  <c:v>61.21589689919597</c:v>
                </c:pt>
                <c:pt idx="12">
                  <c:v>64.98604344430531</c:v>
                </c:pt>
                <c:pt idx="13">
                  <c:v>49.68889457279158</c:v>
                </c:pt>
                <c:pt idx="14">
                  <c:v>51.304680041303314</c:v>
                </c:pt>
                <c:pt idx="15">
                  <c:v>69.69681279670698</c:v>
                </c:pt>
                <c:pt idx="16">
                  <c:v>66.32429586944903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VA_Data2!$AL$4:$AL$20</c:f>
              <c:numCache>
                <c:ptCount val="17"/>
                <c:pt idx="2">
                  <c:v>249.57214861237136</c:v>
                </c:pt>
                <c:pt idx="3">
                  <c:v>257.0758387620339</c:v>
                </c:pt>
                <c:pt idx="4">
                  <c:v>261.78580567417333</c:v>
                </c:pt>
                <c:pt idx="5">
                  <c:v>309.98289257965644</c:v>
                </c:pt>
                <c:pt idx="6">
                  <c:v>402.2874999451386</c:v>
                </c:pt>
                <c:pt idx="7">
                  <c:v>461.8040086208011</c:v>
                </c:pt>
                <c:pt idx="8">
                  <c:v>525.201922784592</c:v>
                </c:pt>
                <c:pt idx="9">
                  <c:v>524.3382244703781</c:v>
                </c:pt>
                <c:pt idx="10">
                  <c:v>519.0080034546822</c:v>
                </c:pt>
                <c:pt idx="11">
                  <c:v>527.5958928883778</c:v>
                </c:pt>
                <c:pt idx="12">
                  <c:v>516.3756615405714</c:v>
                </c:pt>
                <c:pt idx="13">
                  <c:v>407.5305936129205</c:v>
                </c:pt>
                <c:pt idx="14">
                  <c:v>408.0097359251399</c:v>
                </c:pt>
                <c:pt idx="15">
                  <c:v>453.56616396416825</c:v>
                </c:pt>
                <c:pt idx="16">
                  <c:v>590.3276021231557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VA_Data2!$AR$4:$AR$20</c:f>
              <c:numCache>
                <c:ptCount val="17"/>
                <c:pt idx="2">
                  <c:v>9.973570039395602</c:v>
                </c:pt>
                <c:pt idx="3">
                  <c:v>13.512522247402702</c:v>
                </c:pt>
                <c:pt idx="4">
                  <c:v>8.266007302837757</c:v>
                </c:pt>
                <c:pt idx="5">
                  <c:v>13.113828027276764</c:v>
                </c:pt>
                <c:pt idx="6">
                  <c:v>17.13029492657765</c:v>
                </c:pt>
                <c:pt idx="7">
                  <c:v>16.803091768885476</c:v>
                </c:pt>
                <c:pt idx="8">
                  <c:v>17.153982725939393</c:v>
                </c:pt>
                <c:pt idx="9">
                  <c:v>15.446149843912591</c:v>
                </c:pt>
                <c:pt idx="10">
                  <c:v>16.21922209521456</c:v>
                </c:pt>
                <c:pt idx="11">
                  <c:v>14.990624715853937</c:v>
                </c:pt>
                <c:pt idx="12">
                  <c:v>17.93692724130059</c:v>
                </c:pt>
                <c:pt idx="13">
                  <c:v>13.225034991238413</c:v>
                </c:pt>
                <c:pt idx="14">
                  <c:v>10.619203684655458</c:v>
                </c:pt>
                <c:pt idx="15">
                  <c:v>23.98580674576036</c:v>
                </c:pt>
                <c:pt idx="16">
                  <c:v>55.823604926762066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VA_Data2!$AQ$4:$AQ$20</c:f>
              <c:numCache>
                <c:ptCount val="17"/>
                <c:pt idx="2">
                  <c:v>83.32214964147154</c:v>
                </c:pt>
                <c:pt idx="3">
                  <c:v>85.10418638264191</c:v>
                </c:pt>
                <c:pt idx="4">
                  <c:v>87.3020595633009</c:v>
                </c:pt>
                <c:pt idx="5">
                  <c:v>99.27237802815539</c:v>
                </c:pt>
                <c:pt idx="6">
                  <c:v>121.61293753820317</c:v>
                </c:pt>
                <c:pt idx="7">
                  <c:v>133.12891907107172</c:v>
                </c:pt>
                <c:pt idx="8">
                  <c:v>152.24735524526116</c:v>
                </c:pt>
                <c:pt idx="9">
                  <c:v>151.55134910309144</c:v>
                </c:pt>
                <c:pt idx="10">
                  <c:v>149.16172902621042</c:v>
                </c:pt>
                <c:pt idx="11">
                  <c:v>148.4830966237</c:v>
                </c:pt>
                <c:pt idx="12">
                  <c:v>149.68055222292512</c:v>
                </c:pt>
                <c:pt idx="13">
                  <c:v>117.06564452641224</c:v>
                </c:pt>
                <c:pt idx="14">
                  <c:v>118.40404653106741</c:v>
                </c:pt>
                <c:pt idx="15">
                  <c:v>142.0928014611388</c:v>
                </c:pt>
                <c:pt idx="16">
                  <c:v>169.4914761021238</c:v>
                </c:pt>
              </c:numCache>
            </c:numRef>
          </c:yVal>
          <c:smooth val="0"/>
        </c:ser>
        <c:axId val="29993582"/>
        <c:axId val="1506783"/>
      </c:scatterChart>
      <c:valAx>
        <c:axId val="2999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06783"/>
        <c:crosses val="autoZero"/>
        <c:crossBetween val="midCat"/>
        <c:dispUnits/>
        <c:majorUnit val="1"/>
      </c:valAx>
      <c:valAx>
        <c:axId val="150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99358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VA_Data2!$AK$4:$AK$20</c:f>
              <c:numCache>
                <c:ptCount val="17"/>
                <c:pt idx="2">
                  <c:v>47.18918236181291</c:v>
                </c:pt>
                <c:pt idx="3">
                  <c:v>47.750698432207756</c:v>
                </c:pt>
                <c:pt idx="4">
                  <c:v>49.89034449381731</c:v>
                </c:pt>
                <c:pt idx="5">
                  <c:v>53.60379969721975</c:v>
                </c:pt>
                <c:pt idx="6">
                  <c:v>60.14011403474367</c:v>
                </c:pt>
                <c:pt idx="7">
                  <c:v>60.53216181600723</c:v>
                </c:pt>
                <c:pt idx="8">
                  <c:v>69.22157725826975</c:v>
                </c:pt>
                <c:pt idx="9">
                  <c:v>67.54500881773936</c:v>
                </c:pt>
                <c:pt idx="10">
                  <c:v>64.89970431132168</c:v>
                </c:pt>
                <c:pt idx="11">
                  <c:v>61.21589689919597</c:v>
                </c:pt>
                <c:pt idx="12">
                  <c:v>64.98604344430531</c:v>
                </c:pt>
                <c:pt idx="13">
                  <c:v>49.68889457279158</c:v>
                </c:pt>
                <c:pt idx="14">
                  <c:v>51.304680041303314</c:v>
                </c:pt>
                <c:pt idx="15">
                  <c:v>69.69681279670698</c:v>
                </c:pt>
                <c:pt idx="16">
                  <c:v>66.32429586944903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VA_Data2!$AL$4:$AL$20</c:f>
              <c:numCache>
                <c:ptCount val="17"/>
                <c:pt idx="2">
                  <c:v>249.57214861237136</c:v>
                </c:pt>
                <c:pt idx="3">
                  <c:v>257.0758387620339</c:v>
                </c:pt>
                <c:pt idx="4">
                  <c:v>261.78580567417333</c:v>
                </c:pt>
                <c:pt idx="5">
                  <c:v>309.98289257965644</c:v>
                </c:pt>
                <c:pt idx="6">
                  <c:v>402.2874999451386</c:v>
                </c:pt>
                <c:pt idx="7">
                  <c:v>461.8040086208011</c:v>
                </c:pt>
                <c:pt idx="8">
                  <c:v>525.201922784592</c:v>
                </c:pt>
                <c:pt idx="9">
                  <c:v>524.3382244703781</c:v>
                </c:pt>
                <c:pt idx="10">
                  <c:v>519.0080034546822</c:v>
                </c:pt>
                <c:pt idx="11">
                  <c:v>527.5958928883778</c:v>
                </c:pt>
                <c:pt idx="12">
                  <c:v>516.3756615405714</c:v>
                </c:pt>
                <c:pt idx="13">
                  <c:v>407.5305936129205</c:v>
                </c:pt>
                <c:pt idx="14">
                  <c:v>408.0097359251399</c:v>
                </c:pt>
                <c:pt idx="15">
                  <c:v>453.56616396416825</c:v>
                </c:pt>
                <c:pt idx="16">
                  <c:v>590.3276021231557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VA_Data2!$AM$4:$AM$20</c:f>
              <c:numCache>
                <c:ptCount val="17"/>
                <c:pt idx="2">
                  <c:v>8.33402783565297</c:v>
                </c:pt>
                <c:pt idx="3">
                  <c:v>7.946598855689765</c:v>
                </c:pt>
                <c:pt idx="4">
                  <c:v>15.18141794443601</c:v>
                </c:pt>
                <c:pt idx="5">
                  <c:v>0</c:v>
                </c:pt>
                <c:pt idx="6">
                  <c:v>14.199503017394392</c:v>
                </c:pt>
                <c:pt idx="7">
                  <c:v>6.921852287672181</c:v>
                </c:pt>
                <c:pt idx="8">
                  <c:v>0</c:v>
                </c:pt>
                <c:pt idx="9">
                  <c:v>6.690305746972637</c:v>
                </c:pt>
                <c:pt idx="10">
                  <c:v>6.6229551625935486</c:v>
                </c:pt>
                <c:pt idx="11">
                  <c:v>6.5436461196178515</c:v>
                </c:pt>
                <c:pt idx="12">
                  <c:v>19.77978505966902</c:v>
                </c:pt>
                <c:pt idx="13">
                  <c:v>6.512960791976033</c:v>
                </c:pt>
                <c:pt idx="14">
                  <c:v>6.469142191745374</c:v>
                </c:pt>
                <c:pt idx="15">
                  <c:v>57.211874642425784</c:v>
                </c:pt>
                <c:pt idx="16">
                  <c:v>18.703241895261847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VA_Data2!$AN$4:$AN$20</c:f>
              <c:numCache>
                <c:ptCount val="17"/>
                <c:pt idx="2">
                  <c:v>2.6892564205997043</c:v>
                </c:pt>
                <c:pt idx="3">
                  <c:v>4.139518325647628</c:v>
                </c:pt>
                <c:pt idx="4">
                  <c:v>4.616485469611984</c:v>
                </c:pt>
                <c:pt idx="5">
                  <c:v>10.778339848240975</c:v>
                </c:pt>
                <c:pt idx="6">
                  <c:v>7.437709185570845</c:v>
                </c:pt>
                <c:pt idx="7">
                  <c:v>11.480836570291421</c:v>
                </c:pt>
                <c:pt idx="8">
                  <c:v>18.708622260846475</c:v>
                </c:pt>
                <c:pt idx="9">
                  <c:v>11.891549072459172</c:v>
                </c:pt>
                <c:pt idx="10">
                  <c:v>11.851085721057762</c:v>
                </c:pt>
                <c:pt idx="11">
                  <c:v>12.388439521186813</c:v>
                </c:pt>
                <c:pt idx="12">
                  <c:v>14.188213997406981</c:v>
                </c:pt>
                <c:pt idx="13">
                  <c:v>8.827314498631766</c:v>
                </c:pt>
                <c:pt idx="14">
                  <c:v>11.00676696032721</c:v>
                </c:pt>
                <c:pt idx="15">
                  <c:v>17.275596324090184</c:v>
                </c:pt>
                <c:pt idx="16">
                  <c:v>7.607150721678377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VA_Data2!$AO$4:$AO$20</c:f>
              <c:numCache>
                <c:ptCount val="17"/>
                <c:pt idx="2">
                  <c:v>17.082045062434876</c:v>
                </c:pt>
                <c:pt idx="3">
                  <c:v>23.080351458041513</c:v>
                </c:pt>
                <c:pt idx="4">
                  <c:v>11.102475852115022</c:v>
                </c:pt>
                <c:pt idx="5">
                  <c:v>16.606008607447794</c:v>
                </c:pt>
                <c:pt idx="6">
                  <c:v>26.753495898884832</c:v>
                </c:pt>
                <c:pt idx="7">
                  <c:v>22.833586354155095</c:v>
                </c:pt>
                <c:pt idx="8">
                  <c:v>17.111062596987274</c:v>
                </c:pt>
                <c:pt idx="9">
                  <c:v>19.72042077743533</c:v>
                </c:pt>
                <c:pt idx="10">
                  <c:v>21.311510346738274</c:v>
                </c:pt>
                <c:pt idx="11">
                  <c:v>18.190086402910413</c:v>
                </c:pt>
                <c:pt idx="12">
                  <c:v>21.457181003242418</c:v>
                </c:pt>
                <c:pt idx="13">
                  <c:v>17.929983414765342</c:v>
                </c:pt>
                <c:pt idx="14">
                  <c:v>10.51874229502127</c:v>
                </c:pt>
                <c:pt idx="15">
                  <c:v>28.24128398400986</c:v>
                </c:pt>
                <c:pt idx="16">
                  <c:v>103.29492014363629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VA_Data2!$AQ$3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VA_Data2!$AQ$4:$AQ$20</c:f>
              <c:numCache>
                <c:ptCount val="17"/>
                <c:pt idx="2">
                  <c:v>83.32214964147154</c:v>
                </c:pt>
                <c:pt idx="3">
                  <c:v>85.10418638264191</c:v>
                </c:pt>
                <c:pt idx="4">
                  <c:v>87.3020595633009</c:v>
                </c:pt>
                <c:pt idx="5">
                  <c:v>99.27237802815539</c:v>
                </c:pt>
                <c:pt idx="6">
                  <c:v>121.61293753820317</c:v>
                </c:pt>
                <c:pt idx="7">
                  <c:v>133.12891907107172</c:v>
                </c:pt>
                <c:pt idx="8">
                  <c:v>152.24735524526116</c:v>
                </c:pt>
                <c:pt idx="9">
                  <c:v>151.55134910309144</c:v>
                </c:pt>
                <c:pt idx="10">
                  <c:v>149.16172902621042</c:v>
                </c:pt>
                <c:pt idx="11">
                  <c:v>148.4830966237</c:v>
                </c:pt>
                <c:pt idx="12">
                  <c:v>149.68055222292512</c:v>
                </c:pt>
                <c:pt idx="13">
                  <c:v>117.06564452641224</c:v>
                </c:pt>
                <c:pt idx="14">
                  <c:v>118.40404653106741</c:v>
                </c:pt>
                <c:pt idx="15">
                  <c:v>142.0928014611388</c:v>
                </c:pt>
                <c:pt idx="16">
                  <c:v>169.4914761021238</c:v>
                </c:pt>
              </c:numCache>
            </c:numRef>
          </c:yVal>
          <c:smooth val="0"/>
        </c:ser>
        <c:axId val="13561048"/>
        <c:axId val="54940569"/>
      </c:scatterChart>
      <c:valAx>
        <c:axId val="13561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940569"/>
        <c:crosses val="autoZero"/>
        <c:crossBetween val="midCat"/>
        <c:dispUnits/>
        <c:majorUnit val="1"/>
      </c:valAx>
      <c:valAx>
        <c:axId val="54940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56104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VA_Data2!$K$25:$K$41</c:f>
              <c:numCache>
                <c:ptCount val="17"/>
                <c:pt idx="2">
                  <c:v>2295</c:v>
                </c:pt>
                <c:pt idx="3">
                  <c:v>2382</c:v>
                </c:pt>
                <c:pt idx="4">
                  <c:v>2791</c:v>
                </c:pt>
                <c:pt idx="5">
                  <c:v>3056</c:v>
                </c:pt>
                <c:pt idx="6">
                  <c:v>3367</c:v>
                </c:pt>
                <c:pt idx="7">
                  <c:v>3601</c:v>
                </c:pt>
                <c:pt idx="8">
                  <c:v>3948</c:v>
                </c:pt>
                <c:pt idx="9">
                  <c:v>4064</c:v>
                </c:pt>
                <c:pt idx="10">
                  <c:v>3815</c:v>
                </c:pt>
                <c:pt idx="11">
                  <c:v>3500</c:v>
                </c:pt>
                <c:pt idx="12">
                  <c:v>3662</c:v>
                </c:pt>
                <c:pt idx="13">
                  <c:v>3381</c:v>
                </c:pt>
                <c:pt idx="14">
                  <c:v>3794</c:v>
                </c:pt>
                <c:pt idx="15">
                  <c:v>4421</c:v>
                </c:pt>
                <c:pt idx="16">
                  <c:v>4149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VA_Data2!$L$25:$L$41</c:f>
              <c:numCache>
                <c:ptCount val="17"/>
                <c:pt idx="2">
                  <c:v>2410</c:v>
                </c:pt>
                <c:pt idx="3">
                  <c:v>2535</c:v>
                </c:pt>
                <c:pt idx="4">
                  <c:v>2772</c:v>
                </c:pt>
                <c:pt idx="5">
                  <c:v>3583</c:v>
                </c:pt>
                <c:pt idx="6">
                  <c:v>4624</c:v>
                </c:pt>
                <c:pt idx="7">
                  <c:v>5656</c:v>
                </c:pt>
                <c:pt idx="8">
                  <c:v>6101</c:v>
                </c:pt>
                <c:pt idx="9">
                  <c:v>6444</c:v>
                </c:pt>
                <c:pt idx="10">
                  <c:v>6051</c:v>
                </c:pt>
                <c:pt idx="11">
                  <c:v>6418</c:v>
                </c:pt>
                <c:pt idx="12">
                  <c:v>6532</c:v>
                </c:pt>
                <c:pt idx="13">
                  <c:v>6136</c:v>
                </c:pt>
                <c:pt idx="14">
                  <c:v>6641</c:v>
                </c:pt>
                <c:pt idx="15">
                  <c:v>7013</c:v>
                </c:pt>
                <c:pt idx="16">
                  <c:v>8912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VA_Data2!$M$25:$M$41</c:f>
              <c:numCache>
                <c:ptCount val="17"/>
                <c:pt idx="2">
                  <c:v>27</c:v>
                </c:pt>
                <c:pt idx="3">
                  <c:v>37</c:v>
                </c:pt>
                <c:pt idx="4">
                  <c:v>29</c:v>
                </c:pt>
                <c:pt idx="5">
                  <c:v>43</c:v>
                </c:pt>
                <c:pt idx="6">
                  <c:v>50</c:v>
                </c:pt>
                <c:pt idx="7">
                  <c:v>57</c:v>
                </c:pt>
                <c:pt idx="8">
                  <c:v>68</c:v>
                </c:pt>
                <c:pt idx="9">
                  <c:v>51</c:v>
                </c:pt>
                <c:pt idx="10">
                  <c:v>70</c:v>
                </c:pt>
                <c:pt idx="11">
                  <c:v>77</c:v>
                </c:pt>
                <c:pt idx="12">
                  <c:v>83</c:v>
                </c:pt>
                <c:pt idx="13">
                  <c:v>87</c:v>
                </c:pt>
                <c:pt idx="14">
                  <c:v>76</c:v>
                </c:pt>
                <c:pt idx="15">
                  <c:v>164</c:v>
                </c:pt>
                <c:pt idx="16">
                  <c:v>332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VA_Data2!$N$25:$N$41</c:f>
              <c:numCache>
                <c:ptCount val="17"/>
                <c:pt idx="2">
                  <c:v>4732</c:v>
                </c:pt>
                <c:pt idx="3">
                  <c:v>4954</c:v>
                </c:pt>
                <c:pt idx="4">
                  <c:v>5592</c:v>
                </c:pt>
                <c:pt idx="5">
                  <c:v>6682</c:v>
                </c:pt>
                <c:pt idx="6">
                  <c:v>8041</c:v>
                </c:pt>
                <c:pt idx="7">
                  <c:v>9314</c:v>
                </c:pt>
                <c:pt idx="8">
                  <c:v>10117</c:v>
                </c:pt>
                <c:pt idx="9">
                  <c:v>10559</c:v>
                </c:pt>
                <c:pt idx="10">
                  <c:v>9936</c:v>
                </c:pt>
                <c:pt idx="11">
                  <c:v>9995</c:v>
                </c:pt>
                <c:pt idx="12">
                  <c:v>10277</c:v>
                </c:pt>
                <c:pt idx="13">
                  <c:v>9604</c:v>
                </c:pt>
                <c:pt idx="14">
                  <c:v>10511</c:v>
                </c:pt>
                <c:pt idx="15">
                  <c:v>11598</c:v>
                </c:pt>
                <c:pt idx="16">
                  <c:v>13393</c:v>
                </c:pt>
              </c:numCache>
            </c:numRef>
          </c:yVal>
          <c:smooth val="0"/>
        </c:ser>
        <c:axId val="24703074"/>
        <c:axId val="21001075"/>
      </c:scatterChart>
      <c:valAx>
        <c:axId val="2470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001075"/>
        <c:crosses val="autoZero"/>
        <c:crossBetween val="midCat"/>
        <c:dispUnits/>
        <c:majorUnit val="1"/>
      </c:valAx>
      <c:valAx>
        <c:axId val="21001075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703074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VIRGINIA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VA_Data2!$B$25:$B$41</c:f>
              <c:numCache>
                <c:ptCount val="17"/>
                <c:pt idx="2">
                  <c:v>1678</c:v>
                </c:pt>
                <c:pt idx="3">
                  <c:v>1682</c:v>
                </c:pt>
                <c:pt idx="4">
                  <c:v>1896</c:v>
                </c:pt>
                <c:pt idx="5">
                  <c:v>2074</c:v>
                </c:pt>
                <c:pt idx="6">
                  <c:v>2338</c:v>
                </c:pt>
                <c:pt idx="7">
                  <c:v>2462</c:v>
                </c:pt>
                <c:pt idx="8">
                  <c:v>2759</c:v>
                </c:pt>
                <c:pt idx="9">
                  <c:v>2711</c:v>
                </c:pt>
                <c:pt idx="10">
                  <c:v>2587</c:v>
                </c:pt>
                <c:pt idx="11">
                  <c:v>2484</c:v>
                </c:pt>
                <c:pt idx="12">
                  <c:v>2651</c:v>
                </c:pt>
                <c:pt idx="13">
                  <c:v>2028</c:v>
                </c:pt>
                <c:pt idx="14">
                  <c:v>2138</c:v>
                </c:pt>
                <c:pt idx="15">
                  <c:v>3053</c:v>
                </c:pt>
                <c:pt idx="16">
                  <c:v>2938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VA_Data2!$C$25:$C$41</c:f>
              <c:numCache>
                <c:ptCount val="17"/>
                <c:pt idx="2">
                  <c:v>1942</c:v>
                </c:pt>
                <c:pt idx="3">
                  <c:v>1937</c:v>
                </c:pt>
                <c:pt idx="4">
                  <c:v>2108</c:v>
                </c:pt>
                <c:pt idx="5">
                  <c:v>2740</c:v>
                </c:pt>
                <c:pt idx="6">
                  <c:v>3604</c:v>
                </c:pt>
                <c:pt idx="7">
                  <c:v>4517</c:v>
                </c:pt>
                <c:pt idx="8">
                  <c:v>4977</c:v>
                </c:pt>
                <c:pt idx="9">
                  <c:v>5131</c:v>
                </c:pt>
                <c:pt idx="10">
                  <c:v>4826</c:v>
                </c:pt>
                <c:pt idx="11">
                  <c:v>5145</c:v>
                </c:pt>
                <c:pt idx="12">
                  <c:v>5202</c:v>
                </c:pt>
                <c:pt idx="13">
                  <c:v>4050</c:v>
                </c:pt>
                <c:pt idx="14">
                  <c:v>4218</c:v>
                </c:pt>
                <c:pt idx="15">
                  <c:v>4989</c:v>
                </c:pt>
                <c:pt idx="16">
                  <c:v>6988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VA_Data2!$D$25:$D$41</c:f>
              <c:numCache>
                <c:ptCount val="17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9</c:v>
                </c:pt>
                <c:pt idx="16">
                  <c:v>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VA_Data2!$E$25:$E$41</c:f>
              <c:numCache>
                <c:ptCount val="17"/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14</c:v>
                </c:pt>
                <c:pt idx="6">
                  <c:v>11</c:v>
                </c:pt>
                <c:pt idx="7">
                  <c:v>18</c:v>
                </c:pt>
                <c:pt idx="8">
                  <c:v>30</c:v>
                </c:pt>
                <c:pt idx="9">
                  <c:v>14</c:v>
                </c:pt>
                <c:pt idx="10">
                  <c:v>19</c:v>
                </c:pt>
                <c:pt idx="11">
                  <c:v>18</c:v>
                </c:pt>
                <c:pt idx="12">
                  <c:v>28</c:v>
                </c:pt>
                <c:pt idx="13">
                  <c:v>17</c:v>
                </c:pt>
                <c:pt idx="14">
                  <c:v>24</c:v>
                </c:pt>
                <c:pt idx="15">
                  <c:v>38</c:v>
                </c:pt>
                <c:pt idx="16">
                  <c:v>19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VA_Data2!$F$25:$F$41</c:f>
              <c:numCache>
                <c:ptCount val="17"/>
                <c:pt idx="2">
                  <c:v>19</c:v>
                </c:pt>
                <c:pt idx="3">
                  <c:v>25</c:v>
                </c:pt>
                <c:pt idx="4">
                  <c:v>14</c:v>
                </c:pt>
                <c:pt idx="5">
                  <c:v>23</c:v>
                </c:pt>
                <c:pt idx="6">
                  <c:v>33</c:v>
                </c:pt>
                <c:pt idx="7">
                  <c:v>32</c:v>
                </c:pt>
                <c:pt idx="8">
                  <c:v>24</c:v>
                </c:pt>
                <c:pt idx="9">
                  <c:v>29</c:v>
                </c:pt>
                <c:pt idx="10">
                  <c:v>30</c:v>
                </c:pt>
                <c:pt idx="11">
                  <c:v>32</c:v>
                </c:pt>
                <c:pt idx="12">
                  <c:v>40</c:v>
                </c:pt>
                <c:pt idx="13">
                  <c:v>33</c:v>
                </c:pt>
                <c:pt idx="14">
                  <c:v>20</c:v>
                </c:pt>
                <c:pt idx="15">
                  <c:v>66</c:v>
                </c:pt>
                <c:pt idx="16">
                  <c:v>268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VA_Data2!$G$24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VA_Data2!$N$3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VA_Data2!$H$25:$H$41</c:f>
              <c:numCache>
                <c:ptCount val="17"/>
                <c:pt idx="2">
                  <c:v>3643</c:v>
                </c:pt>
                <c:pt idx="3">
                  <c:v>3650</c:v>
                </c:pt>
                <c:pt idx="4">
                  <c:v>4026</c:v>
                </c:pt>
                <c:pt idx="5">
                  <c:v>4851</c:v>
                </c:pt>
                <c:pt idx="6">
                  <c:v>5986</c:v>
                </c:pt>
                <c:pt idx="7">
                  <c:v>7029</c:v>
                </c:pt>
                <c:pt idx="8">
                  <c:v>7790</c:v>
                </c:pt>
                <c:pt idx="9">
                  <c:v>7885</c:v>
                </c:pt>
                <c:pt idx="10">
                  <c:v>7463</c:v>
                </c:pt>
                <c:pt idx="11">
                  <c:v>7680</c:v>
                </c:pt>
                <c:pt idx="12">
                  <c:v>7923</c:v>
                </c:pt>
                <c:pt idx="13">
                  <c:v>6129</c:v>
                </c:pt>
                <c:pt idx="14">
                  <c:v>6400</c:v>
                </c:pt>
                <c:pt idx="15">
                  <c:v>8155</c:v>
                </c:pt>
                <c:pt idx="16">
                  <c:v>10216</c:v>
                </c:pt>
              </c:numCache>
            </c:numRef>
          </c:yVal>
          <c:smooth val="0"/>
        </c:ser>
        <c:axId val="54791948"/>
        <c:axId val="23365485"/>
      </c:scatterChart>
      <c:valAx>
        <c:axId val="5479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3365485"/>
        <c:crosses val="autoZero"/>
        <c:crossBetween val="midCat"/>
        <c:dispUnits/>
        <c:majorUnit val="1"/>
      </c:valAx>
      <c:valAx>
        <c:axId val="23365485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791948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VA_Data2!$AK$25:$AK$41</c:f>
              <c:numCache>
                <c:ptCount val="17"/>
                <c:pt idx="2">
                  <c:v>38.05067179390777</c:v>
                </c:pt>
                <c:pt idx="3">
                  <c:v>37.60143949577409</c:v>
                </c:pt>
                <c:pt idx="4">
                  <c:v>41.65217664477218</c:v>
                </c:pt>
                <c:pt idx="5">
                  <c:v>44.91890124122576</c:v>
                </c:pt>
                <c:pt idx="6">
                  <c:v>50.10961746729533</c:v>
                </c:pt>
                <c:pt idx="7">
                  <c:v>52.163171995453204</c:v>
                </c:pt>
                <c:pt idx="8">
                  <c:v>58.08465074682672</c:v>
                </c:pt>
                <c:pt idx="9">
                  <c:v>56.49938873955303</c:v>
                </c:pt>
                <c:pt idx="10">
                  <c:v>53.503994599550424</c:v>
                </c:pt>
                <c:pt idx="11">
                  <c:v>51.0440711304474</c:v>
                </c:pt>
                <c:pt idx="12">
                  <c:v>54.22662926372469</c:v>
                </c:pt>
                <c:pt idx="13">
                  <c:v>41.2988025383694</c:v>
                </c:pt>
                <c:pt idx="14">
                  <c:v>43.355496414350384</c:v>
                </c:pt>
                <c:pt idx="15">
                  <c:v>61.748220971661745</c:v>
                </c:pt>
                <c:pt idx="16">
                  <c:v>59.030833463932524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VA_Data2!$AL$25:$AL$41</c:f>
              <c:numCache>
                <c:ptCount val="17"/>
                <c:pt idx="2">
                  <c:v>182.4121613117144</c:v>
                </c:pt>
                <c:pt idx="3">
                  <c:v>179.4435674529945</c:v>
                </c:pt>
                <c:pt idx="4">
                  <c:v>191.28058175430064</c:v>
                </c:pt>
                <c:pt idx="5">
                  <c:v>244.137144486421</c:v>
                </c:pt>
                <c:pt idx="6">
                  <c:v>316.35264014887184</c:v>
                </c:pt>
                <c:pt idx="7">
                  <c:v>389.24588672143284</c:v>
                </c:pt>
                <c:pt idx="8">
                  <c:v>420.31355036162</c:v>
                </c:pt>
                <c:pt idx="9">
                  <c:v>421.9541138264601</c:v>
                </c:pt>
                <c:pt idx="10">
                  <c:v>388.81288802736674</c:v>
                </c:pt>
                <c:pt idx="11">
                  <c:v>407.21285162176775</c:v>
                </c:pt>
                <c:pt idx="12">
                  <c:v>405.3396999145997</c:v>
                </c:pt>
                <c:pt idx="13">
                  <c:v>311.2387147147516</c:v>
                </c:pt>
                <c:pt idx="14">
                  <c:v>319.23299316123916</c:v>
                </c:pt>
                <c:pt idx="15">
                  <c:v>372.1778934238874</c:v>
                </c:pt>
                <c:pt idx="16">
                  <c:v>512.3847079414497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VA_Data2!$AR$25:$AR$41</c:f>
              <c:numCache>
                <c:ptCount val="17"/>
                <c:pt idx="2">
                  <c:v>9.558004621087452</c:v>
                </c:pt>
                <c:pt idx="3">
                  <c:v>11.968233990556676</c:v>
                </c:pt>
                <c:pt idx="4">
                  <c:v>7.9066156809752455</c:v>
                </c:pt>
                <c:pt idx="5">
                  <c:v>12.441324025877954</c:v>
                </c:pt>
                <c:pt idx="6">
                  <c:v>13.958018088322532</c:v>
                </c:pt>
                <c:pt idx="7">
                  <c:v>15.00276050793346</c:v>
                </c:pt>
                <c:pt idx="8">
                  <c:v>15.438584453345456</c:v>
                </c:pt>
                <c:pt idx="9">
                  <c:v>11.652358654179674</c:v>
                </c:pt>
                <c:pt idx="10">
                  <c:v>12.872398488265521</c:v>
                </c:pt>
                <c:pt idx="11">
                  <c:v>12.533145254238539</c:v>
                </c:pt>
                <c:pt idx="12">
                  <c:v>16.306297492091446</c:v>
                </c:pt>
                <c:pt idx="13">
                  <c:v>11.241279742552653</c:v>
                </c:pt>
                <c:pt idx="14">
                  <c:v>9.161665924016475</c:v>
                </c:pt>
                <c:pt idx="15">
                  <c:v>22.39996828323075</c:v>
                </c:pt>
                <c:pt idx="16">
                  <c:v>54.50789706653535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VA_Data2!$AQ$25:$AQ$41</c:f>
              <c:numCache>
                <c:ptCount val="17"/>
                <c:pt idx="2">
                  <c:v>63.74266928682924</c:v>
                </c:pt>
                <c:pt idx="3">
                  <c:v>62.80434296333259</c:v>
                </c:pt>
                <c:pt idx="4">
                  <c:v>67.86601502256217</c:v>
                </c:pt>
                <c:pt idx="5">
                  <c:v>80.35546567905587</c:v>
                </c:pt>
                <c:pt idx="6">
                  <c:v>97.80666990510335</c:v>
                </c:pt>
                <c:pt idx="7">
                  <c:v>113.12417458299844</c:v>
                </c:pt>
                <c:pt idx="8">
                  <c:v>123.96852695312892</c:v>
                </c:pt>
                <c:pt idx="9">
                  <c:v>123.52515894954269</c:v>
                </c:pt>
                <c:pt idx="10">
                  <c:v>115.44062882117684</c:v>
                </c:pt>
                <c:pt idx="11">
                  <c:v>117.48920070781125</c:v>
                </c:pt>
                <c:pt idx="12">
                  <c:v>120.02014120658188</c:v>
                </c:pt>
                <c:pt idx="13">
                  <c:v>91.95121559687051</c:v>
                </c:pt>
                <c:pt idx="14">
                  <c:v>95.05593299032003</c:v>
                </c:pt>
                <c:pt idx="15">
                  <c:v>120.11680272785185</c:v>
                </c:pt>
                <c:pt idx="16">
                  <c:v>148.64150741345154</c:v>
                </c:pt>
              </c:numCache>
            </c:numRef>
          </c:yVal>
          <c:smooth val="0"/>
        </c:ser>
        <c:axId val="8962774"/>
        <c:axId val="13556103"/>
      </c:scatterChart>
      <c:val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556103"/>
        <c:crosses val="autoZero"/>
        <c:crossBetween val="midCat"/>
        <c:dispUnits/>
        <c:majorUnit val="1"/>
      </c:valAx>
      <c:valAx>
        <c:axId val="13556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962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VA_Data2!$AK$25:$AK$41</c:f>
              <c:numCache>
                <c:ptCount val="17"/>
                <c:pt idx="2">
                  <c:v>38.05067179390777</c:v>
                </c:pt>
                <c:pt idx="3">
                  <c:v>37.60143949577409</c:v>
                </c:pt>
                <c:pt idx="4">
                  <c:v>41.65217664477218</c:v>
                </c:pt>
                <c:pt idx="5">
                  <c:v>44.91890124122576</c:v>
                </c:pt>
                <c:pt idx="6">
                  <c:v>50.10961746729533</c:v>
                </c:pt>
                <c:pt idx="7">
                  <c:v>52.163171995453204</c:v>
                </c:pt>
                <c:pt idx="8">
                  <c:v>58.08465074682672</c:v>
                </c:pt>
                <c:pt idx="9">
                  <c:v>56.49938873955303</c:v>
                </c:pt>
                <c:pt idx="10">
                  <c:v>53.503994599550424</c:v>
                </c:pt>
                <c:pt idx="11">
                  <c:v>51.0440711304474</c:v>
                </c:pt>
                <c:pt idx="12">
                  <c:v>54.22662926372469</c:v>
                </c:pt>
                <c:pt idx="13">
                  <c:v>41.2988025383694</c:v>
                </c:pt>
                <c:pt idx="14">
                  <c:v>43.355496414350384</c:v>
                </c:pt>
                <c:pt idx="15">
                  <c:v>61.748220971661745</c:v>
                </c:pt>
                <c:pt idx="16">
                  <c:v>59.030833463932524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VA_Data2!$AL$25:$AL$41</c:f>
              <c:numCache>
                <c:ptCount val="17"/>
                <c:pt idx="2">
                  <c:v>182.4121613117144</c:v>
                </c:pt>
                <c:pt idx="3">
                  <c:v>179.4435674529945</c:v>
                </c:pt>
                <c:pt idx="4">
                  <c:v>191.28058175430064</c:v>
                </c:pt>
                <c:pt idx="5">
                  <c:v>244.137144486421</c:v>
                </c:pt>
                <c:pt idx="6">
                  <c:v>316.35264014887184</c:v>
                </c:pt>
                <c:pt idx="7">
                  <c:v>389.24588672143284</c:v>
                </c:pt>
                <c:pt idx="8">
                  <c:v>420.31355036162</c:v>
                </c:pt>
                <c:pt idx="9">
                  <c:v>421.9541138264601</c:v>
                </c:pt>
                <c:pt idx="10">
                  <c:v>388.81288802736674</c:v>
                </c:pt>
                <c:pt idx="11">
                  <c:v>407.21285162176775</c:v>
                </c:pt>
                <c:pt idx="12">
                  <c:v>405.3396999145997</c:v>
                </c:pt>
                <c:pt idx="13">
                  <c:v>311.2387147147516</c:v>
                </c:pt>
                <c:pt idx="14">
                  <c:v>319.23299316123916</c:v>
                </c:pt>
                <c:pt idx="15">
                  <c:v>372.1778934238874</c:v>
                </c:pt>
                <c:pt idx="16">
                  <c:v>512.3847079414497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VA_Data2!$AM$25:$AM$41</c:f>
              <c:numCache>
                <c:ptCount val="17"/>
                <c:pt idx="2">
                  <c:v>8.33402783565297</c:v>
                </c:pt>
                <c:pt idx="3">
                  <c:v>7.946598855689765</c:v>
                </c:pt>
                <c:pt idx="4">
                  <c:v>15.18141794443601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6.6229551625935486</c:v>
                </c:pt>
                <c:pt idx="11">
                  <c:v>6.5436461196178515</c:v>
                </c:pt>
                <c:pt idx="12">
                  <c:v>13.18652337311268</c:v>
                </c:pt>
                <c:pt idx="13">
                  <c:v>6.512960791976033</c:v>
                </c:pt>
                <c:pt idx="14">
                  <c:v>0</c:v>
                </c:pt>
                <c:pt idx="15">
                  <c:v>57.211874642425784</c:v>
                </c:pt>
                <c:pt idx="16">
                  <c:v>18.703241895261847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VA_Data2!$AN$25:$AN$41</c:f>
              <c:numCache>
                <c:ptCount val="17"/>
                <c:pt idx="2">
                  <c:v>2.6892564205997043</c:v>
                </c:pt>
                <c:pt idx="3">
                  <c:v>4.139518325647628</c:v>
                </c:pt>
                <c:pt idx="4">
                  <c:v>4.616485469611984</c:v>
                </c:pt>
                <c:pt idx="5">
                  <c:v>10.059783858358243</c:v>
                </c:pt>
                <c:pt idx="6">
                  <c:v>7.437709185570845</c:v>
                </c:pt>
                <c:pt idx="7">
                  <c:v>11.480836570291421</c:v>
                </c:pt>
                <c:pt idx="8">
                  <c:v>18.105118316948204</c:v>
                </c:pt>
                <c:pt idx="9">
                  <c:v>7.9276993816394485</c:v>
                </c:pt>
                <c:pt idx="10">
                  <c:v>10.23502857727716</c:v>
                </c:pt>
                <c:pt idx="11">
                  <c:v>9.29132964089011</c:v>
                </c:pt>
                <c:pt idx="12">
                  <c:v>13.698965238875706</c:v>
                </c:pt>
                <c:pt idx="13">
                  <c:v>7.898123498775791</c:v>
                </c:pt>
                <c:pt idx="14">
                  <c:v>10.566496281914121</c:v>
                </c:pt>
                <c:pt idx="15">
                  <c:v>16.01152830037627</c:v>
                </c:pt>
                <c:pt idx="16">
                  <c:v>7.607150721678377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VA_Data2!$AO$25:$AO$41</c:f>
              <c:numCache>
                <c:ptCount val="17"/>
                <c:pt idx="2">
                  <c:v>16.22794280931313</c:v>
                </c:pt>
                <c:pt idx="3">
                  <c:v>19.896854705208202</c:v>
                </c:pt>
                <c:pt idx="4">
                  <c:v>10.362310795307353</c:v>
                </c:pt>
                <c:pt idx="5">
                  <c:v>15.914091582137472</c:v>
                </c:pt>
                <c:pt idx="6">
                  <c:v>21.53330157715121</c:v>
                </c:pt>
                <c:pt idx="7">
                  <c:v>19.74796657656657</c:v>
                </c:pt>
                <c:pt idx="8">
                  <c:v>14.160879390610157</c:v>
                </c:pt>
                <c:pt idx="9">
                  <c:v>16.339777215589272</c:v>
                </c:pt>
                <c:pt idx="10">
                  <c:v>15.983632760053707</c:v>
                </c:pt>
                <c:pt idx="11">
                  <c:v>16.168965691475922</c:v>
                </c:pt>
                <c:pt idx="12">
                  <c:v>19.07304978065993</c:v>
                </c:pt>
                <c:pt idx="13">
                  <c:v>14.792236317181406</c:v>
                </c:pt>
                <c:pt idx="14">
                  <c:v>8.414993836017015</c:v>
                </c:pt>
                <c:pt idx="15">
                  <c:v>26.25246116823452</c:v>
                </c:pt>
                <c:pt idx="16">
                  <c:v>100.66559490361645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VA_Data2!$AQ$24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VA_Data2!$AQ$25:$AQ$41</c:f>
              <c:numCache>
                <c:ptCount val="17"/>
                <c:pt idx="2">
                  <c:v>63.74266928682924</c:v>
                </c:pt>
                <c:pt idx="3">
                  <c:v>62.80434296333259</c:v>
                </c:pt>
                <c:pt idx="4">
                  <c:v>67.86601502256217</c:v>
                </c:pt>
                <c:pt idx="5">
                  <c:v>80.35546567905587</c:v>
                </c:pt>
                <c:pt idx="6">
                  <c:v>97.80666990510335</c:v>
                </c:pt>
                <c:pt idx="7">
                  <c:v>113.12417458299844</c:v>
                </c:pt>
                <c:pt idx="8">
                  <c:v>123.96852695312892</c:v>
                </c:pt>
                <c:pt idx="9">
                  <c:v>123.52515894954269</c:v>
                </c:pt>
                <c:pt idx="10">
                  <c:v>115.44062882117684</c:v>
                </c:pt>
                <c:pt idx="11">
                  <c:v>117.48920070781125</c:v>
                </c:pt>
                <c:pt idx="12">
                  <c:v>120.02014120658188</c:v>
                </c:pt>
                <c:pt idx="13">
                  <c:v>91.95121559687051</c:v>
                </c:pt>
                <c:pt idx="14">
                  <c:v>95.05593299032003</c:v>
                </c:pt>
                <c:pt idx="15">
                  <c:v>120.11680272785185</c:v>
                </c:pt>
                <c:pt idx="16">
                  <c:v>148.64150741345154</c:v>
                </c:pt>
              </c:numCache>
            </c:numRef>
          </c:yVal>
          <c:smooth val="0"/>
        </c:ser>
        <c:axId val="54896064"/>
        <c:axId val="24302529"/>
      </c:scatterChart>
      <c:valAx>
        <c:axId val="5489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302529"/>
        <c:crosses val="autoZero"/>
        <c:crossBetween val="midCat"/>
        <c:dispUnits/>
        <c:majorUnit val="1"/>
      </c:valAx>
      <c:valAx>
        <c:axId val="24302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896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VA_Data2!$K$69:$K$85</c:f>
              <c:numCache>
                <c:ptCount val="17"/>
                <c:pt idx="2">
                  <c:v>397</c:v>
                </c:pt>
                <c:pt idx="3">
                  <c:v>445</c:v>
                </c:pt>
                <c:pt idx="4">
                  <c:v>371</c:v>
                </c:pt>
                <c:pt idx="5">
                  <c:v>173</c:v>
                </c:pt>
                <c:pt idx="6">
                  <c:v>246</c:v>
                </c:pt>
                <c:pt idx="7">
                  <c:v>316</c:v>
                </c:pt>
                <c:pt idx="8">
                  <c:v>337</c:v>
                </c:pt>
                <c:pt idx="9">
                  <c:v>295</c:v>
                </c:pt>
                <c:pt idx="10">
                  <c:v>308</c:v>
                </c:pt>
                <c:pt idx="11">
                  <c:v>405</c:v>
                </c:pt>
                <c:pt idx="12">
                  <c:v>438</c:v>
                </c:pt>
                <c:pt idx="13">
                  <c:v>340</c:v>
                </c:pt>
                <c:pt idx="14">
                  <c:v>339</c:v>
                </c:pt>
                <c:pt idx="15">
                  <c:v>334</c:v>
                </c:pt>
                <c:pt idx="16">
                  <c:v>294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VA_Data2!$L$69:$L$85</c:f>
              <c:numCache>
                <c:ptCount val="17"/>
                <c:pt idx="2">
                  <c:v>713</c:v>
                </c:pt>
                <c:pt idx="3">
                  <c:v>796</c:v>
                </c:pt>
                <c:pt idx="4">
                  <c:v>775</c:v>
                </c:pt>
                <c:pt idx="5">
                  <c:v>443</c:v>
                </c:pt>
                <c:pt idx="6">
                  <c:v>650</c:v>
                </c:pt>
                <c:pt idx="7">
                  <c:v>723</c:v>
                </c:pt>
                <c:pt idx="8">
                  <c:v>851</c:v>
                </c:pt>
                <c:pt idx="9">
                  <c:v>811</c:v>
                </c:pt>
                <c:pt idx="10">
                  <c:v>986</c:v>
                </c:pt>
                <c:pt idx="11">
                  <c:v>1283</c:v>
                </c:pt>
                <c:pt idx="12">
                  <c:v>1254</c:v>
                </c:pt>
                <c:pt idx="13">
                  <c:v>1092</c:v>
                </c:pt>
                <c:pt idx="14">
                  <c:v>1023</c:v>
                </c:pt>
                <c:pt idx="15">
                  <c:v>962</c:v>
                </c:pt>
                <c:pt idx="16">
                  <c:v>936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VA_Data2!$M$69:$M$85</c:f>
              <c:numCache>
                <c:ptCount val="17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VA_Data2!$N$69:$N$85</c:f>
              <c:numCache>
                <c:ptCount val="17"/>
                <c:pt idx="2">
                  <c:v>1111</c:v>
                </c:pt>
                <c:pt idx="3">
                  <c:v>1244</c:v>
                </c:pt>
                <c:pt idx="4">
                  <c:v>1147</c:v>
                </c:pt>
                <c:pt idx="5">
                  <c:v>616</c:v>
                </c:pt>
                <c:pt idx="6">
                  <c:v>896</c:v>
                </c:pt>
                <c:pt idx="7">
                  <c:v>1041</c:v>
                </c:pt>
                <c:pt idx="8">
                  <c:v>1190</c:v>
                </c:pt>
                <c:pt idx="9">
                  <c:v>1108</c:v>
                </c:pt>
                <c:pt idx="10">
                  <c:v>1298</c:v>
                </c:pt>
                <c:pt idx="11">
                  <c:v>1697</c:v>
                </c:pt>
                <c:pt idx="12">
                  <c:v>1697</c:v>
                </c:pt>
                <c:pt idx="13">
                  <c:v>1437</c:v>
                </c:pt>
                <c:pt idx="14">
                  <c:v>1366</c:v>
                </c:pt>
                <c:pt idx="15">
                  <c:v>1301</c:v>
                </c:pt>
                <c:pt idx="16">
                  <c:v>1234</c:v>
                </c:pt>
              </c:numCache>
            </c:numRef>
          </c:yVal>
          <c:smooth val="0"/>
        </c:ser>
        <c:axId val="17396170"/>
        <c:axId val="22347803"/>
      </c:scatterChart>
      <c:valAx>
        <c:axId val="1739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347803"/>
        <c:crosses val="autoZero"/>
        <c:crossBetween val="midCat"/>
        <c:dispUnits/>
        <c:majorUnit val="1"/>
      </c:valAx>
      <c:valAx>
        <c:axId val="2234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VA_Data2!$B$69:$B$85</c:f>
              <c:numCache>
                <c:ptCount val="17"/>
                <c:pt idx="2">
                  <c:v>397</c:v>
                </c:pt>
                <c:pt idx="3">
                  <c:v>445</c:v>
                </c:pt>
                <c:pt idx="4">
                  <c:v>371</c:v>
                </c:pt>
                <c:pt idx="5">
                  <c:v>173</c:v>
                </c:pt>
                <c:pt idx="6">
                  <c:v>246</c:v>
                </c:pt>
                <c:pt idx="7">
                  <c:v>316</c:v>
                </c:pt>
                <c:pt idx="8">
                  <c:v>337</c:v>
                </c:pt>
                <c:pt idx="9">
                  <c:v>295</c:v>
                </c:pt>
                <c:pt idx="10">
                  <c:v>308</c:v>
                </c:pt>
                <c:pt idx="11">
                  <c:v>405</c:v>
                </c:pt>
                <c:pt idx="12">
                  <c:v>438</c:v>
                </c:pt>
                <c:pt idx="13">
                  <c:v>340</c:v>
                </c:pt>
                <c:pt idx="14">
                  <c:v>339</c:v>
                </c:pt>
                <c:pt idx="15">
                  <c:v>334</c:v>
                </c:pt>
                <c:pt idx="16">
                  <c:v>294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VA_Data2!$C$69:$C$85</c:f>
              <c:numCache>
                <c:ptCount val="17"/>
                <c:pt idx="2">
                  <c:v>713</c:v>
                </c:pt>
                <c:pt idx="3">
                  <c:v>796</c:v>
                </c:pt>
                <c:pt idx="4">
                  <c:v>775</c:v>
                </c:pt>
                <c:pt idx="5">
                  <c:v>443</c:v>
                </c:pt>
                <c:pt idx="6">
                  <c:v>650</c:v>
                </c:pt>
                <c:pt idx="7">
                  <c:v>723</c:v>
                </c:pt>
                <c:pt idx="8">
                  <c:v>851</c:v>
                </c:pt>
                <c:pt idx="9">
                  <c:v>811</c:v>
                </c:pt>
                <c:pt idx="10">
                  <c:v>986</c:v>
                </c:pt>
                <c:pt idx="11">
                  <c:v>1283</c:v>
                </c:pt>
                <c:pt idx="12">
                  <c:v>1254</c:v>
                </c:pt>
                <c:pt idx="13">
                  <c:v>1092</c:v>
                </c:pt>
                <c:pt idx="14">
                  <c:v>1023</c:v>
                </c:pt>
                <c:pt idx="15">
                  <c:v>962</c:v>
                </c:pt>
                <c:pt idx="16">
                  <c:v>936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VA_Data2!$D$69:$D$85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VA_Data2!$E$69:$E$85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VA_Data2!$F$69:$F$85</c:f>
              <c:numCache>
                <c:ptCount val="17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VA_Data2!$G$68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VA_Data2!$H$68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VA_Data2!$H$69:$H$85</c:f>
              <c:numCache>
                <c:ptCount val="17"/>
                <c:pt idx="2">
                  <c:v>1111</c:v>
                </c:pt>
                <c:pt idx="3">
                  <c:v>1244</c:v>
                </c:pt>
                <c:pt idx="4">
                  <c:v>1147</c:v>
                </c:pt>
                <c:pt idx="5">
                  <c:v>616</c:v>
                </c:pt>
                <c:pt idx="6">
                  <c:v>896</c:v>
                </c:pt>
                <c:pt idx="7">
                  <c:v>1041</c:v>
                </c:pt>
                <c:pt idx="8">
                  <c:v>1190</c:v>
                </c:pt>
                <c:pt idx="9">
                  <c:v>1108</c:v>
                </c:pt>
                <c:pt idx="10">
                  <c:v>1298</c:v>
                </c:pt>
                <c:pt idx="11">
                  <c:v>1697</c:v>
                </c:pt>
                <c:pt idx="12">
                  <c:v>1697</c:v>
                </c:pt>
                <c:pt idx="13">
                  <c:v>1437</c:v>
                </c:pt>
                <c:pt idx="14">
                  <c:v>1366</c:v>
                </c:pt>
                <c:pt idx="15">
                  <c:v>1301</c:v>
                </c:pt>
                <c:pt idx="16">
                  <c:v>1234</c:v>
                </c:pt>
              </c:numCache>
            </c:numRef>
          </c:yVal>
          <c:smooth val="0"/>
        </c:ser>
        <c:axId val="66912500"/>
        <c:axId val="65341589"/>
      </c:scatterChart>
      <c:valAx>
        <c:axId val="6691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5341589"/>
        <c:crosses val="autoZero"/>
        <c:crossBetween val="midCat"/>
        <c:dispUnits/>
        <c:majorUnit val="1"/>
      </c:valAx>
      <c:valAx>
        <c:axId val="6534158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VA_Data1!$B$5:$B$21</c:f>
              <c:numCache>
                <c:ptCount val="17"/>
                <c:pt idx="2">
                  <c:v>324</c:v>
                </c:pt>
                <c:pt idx="3">
                  <c:v>305</c:v>
                </c:pt>
                <c:pt idx="4">
                  <c:v>394</c:v>
                </c:pt>
                <c:pt idx="5">
                  <c:v>432</c:v>
                </c:pt>
                <c:pt idx="6">
                  <c:v>454</c:v>
                </c:pt>
                <c:pt idx="7">
                  <c:v>432</c:v>
                </c:pt>
                <c:pt idx="8">
                  <c:v>570</c:v>
                </c:pt>
                <c:pt idx="9">
                  <c:v>510</c:v>
                </c:pt>
                <c:pt idx="10">
                  <c:v>497</c:v>
                </c:pt>
                <c:pt idx="11">
                  <c:v>479</c:v>
                </c:pt>
                <c:pt idx="12">
                  <c:v>586</c:v>
                </c:pt>
                <c:pt idx="13">
                  <c:v>502</c:v>
                </c:pt>
                <c:pt idx="14">
                  <c:v>548</c:v>
                </c:pt>
                <c:pt idx="15">
                  <c:v>1238</c:v>
                </c:pt>
                <c:pt idx="16">
                  <c:v>994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VA_Data1!$C$5:$C$21</c:f>
              <c:numCache>
                <c:ptCount val="17"/>
                <c:pt idx="2">
                  <c:v>428</c:v>
                </c:pt>
                <c:pt idx="3">
                  <c:v>413</c:v>
                </c:pt>
                <c:pt idx="4">
                  <c:v>443</c:v>
                </c:pt>
                <c:pt idx="5">
                  <c:v>512</c:v>
                </c:pt>
                <c:pt idx="6">
                  <c:v>533</c:v>
                </c:pt>
                <c:pt idx="7">
                  <c:v>574</c:v>
                </c:pt>
                <c:pt idx="8">
                  <c:v>738</c:v>
                </c:pt>
                <c:pt idx="9">
                  <c:v>685</c:v>
                </c:pt>
                <c:pt idx="10">
                  <c:v>651</c:v>
                </c:pt>
                <c:pt idx="11">
                  <c:v>720</c:v>
                </c:pt>
                <c:pt idx="12">
                  <c:v>847</c:v>
                </c:pt>
                <c:pt idx="13">
                  <c:v>575</c:v>
                </c:pt>
                <c:pt idx="14">
                  <c:v>732</c:v>
                </c:pt>
                <c:pt idx="15">
                  <c:v>1239</c:v>
                </c:pt>
                <c:pt idx="16">
                  <c:v>2030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VA_Data1!$D$5:$D$21</c:f>
              <c:numCache>
                <c:ptCount val="17"/>
                <c:pt idx="2">
                  <c:v>752</c:v>
                </c:pt>
                <c:pt idx="3">
                  <c:v>718</c:v>
                </c:pt>
                <c:pt idx="4">
                  <c:v>837</c:v>
                </c:pt>
                <c:pt idx="5">
                  <c:v>944</c:v>
                </c:pt>
                <c:pt idx="6">
                  <c:v>987</c:v>
                </c:pt>
                <c:pt idx="7">
                  <c:v>1006</c:v>
                </c:pt>
                <c:pt idx="8">
                  <c:v>1308</c:v>
                </c:pt>
                <c:pt idx="9">
                  <c:v>1195</c:v>
                </c:pt>
                <c:pt idx="10">
                  <c:v>1148</c:v>
                </c:pt>
                <c:pt idx="11">
                  <c:v>1199</c:v>
                </c:pt>
                <c:pt idx="12">
                  <c:v>1433</c:v>
                </c:pt>
                <c:pt idx="13">
                  <c:v>1077</c:v>
                </c:pt>
                <c:pt idx="14">
                  <c:v>1280</c:v>
                </c:pt>
                <c:pt idx="15">
                  <c:v>2477</c:v>
                </c:pt>
                <c:pt idx="16">
                  <c:v>3024</c:v>
                </c:pt>
              </c:numCache>
            </c:numRef>
          </c:yVal>
          <c:smooth val="1"/>
        </c:ser>
        <c:axId val="1337780"/>
        <c:axId val="12040021"/>
      </c:scatterChart>
      <c:scatterChart>
        <c:scatterStyle val="lineMarker"/>
        <c:varyColors val="0"/>
        <c:ser>
          <c:idx val="5"/>
          <c:order val="3"/>
          <c:tx>
            <c:strRef>
              <c:f>VA_Data1!$A$23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VA_Data1!$C$28:$C$44</c:f>
              <c:numCache>
                <c:ptCount val="17"/>
                <c:pt idx="2">
                  <c:v>56.91489361702128</c:v>
                </c:pt>
                <c:pt idx="3">
                  <c:v>57.5208913649025</c:v>
                </c:pt>
                <c:pt idx="4">
                  <c:v>52.92712066905615</c:v>
                </c:pt>
                <c:pt idx="5">
                  <c:v>54.23728813559322</c:v>
                </c:pt>
                <c:pt idx="6">
                  <c:v>54.00202634245187</c:v>
                </c:pt>
                <c:pt idx="7">
                  <c:v>57.057654075546715</c:v>
                </c:pt>
                <c:pt idx="8">
                  <c:v>56.42201834862385</c:v>
                </c:pt>
                <c:pt idx="9">
                  <c:v>57.32217573221757</c:v>
                </c:pt>
                <c:pt idx="10">
                  <c:v>56.70731707317073</c:v>
                </c:pt>
                <c:pt idx="11">
                  <c:v>60.05004170141785</c:v>
                </c:pt>
                <c:pt idx="12">
                  <c:v>59.106769016050244</c:v>
                </c:pt>
                <c:pt idx="13">
                  <c:v>53.38904363974002</c:v>
                </c:pt>
                <c:pt idx="14">
                  <c:v>57.1875</c:v>
                </c:pt>
                <c:pt idx="15">
                  <c:v>50.02018570851837</c:v>
                </c:pt>
                <c:pt idx="16">
                  <c:v>67.12962962962963</c:v>
                </c:pt>
              </c:numCache>
            </c:numRef>
          </c:yVal>
          <c:smooth val="0"/>
        </c:ser>
        <c:axId val="41251326"/>
        <c:axId val="35717615"/>
      </c:scatterChart>
      <c:val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040021"/>
        <c:crossesAt val="0"/>
        <c:crossBetween val="midCat"/>
        <c:dispUnits/>
        <c:majorUnit val="1"/>
      </c:valAx>
      <c:valAx>
        <c:axId val="1204002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37780"/>
        <c:crosses val="autoZero"/>
        <c:crossBetween val="midCat"/>
        <c:dispUnits/>
        <c:majorUnit val="500"/>
      </c:valAx>
      <c:valAx>
        <c:axId val="41251326"/>
        <c:scaling>
          <c:orientation val="minMax"/>
        </c:scaling>
        <c:axPos val="b"/>
        <c:delete val="1"/>
        <c:majorTickMark val="in"/>
        <c:minorTickMark val="none"/>
        <c:tickLblPos val="nextTo"/>
        <c:crossAx val="35717615"/>
        <c:crosses val="max"/>
        <c:crossBetween val="midCat"/>
        <c:dispUnits/>
      </c:valAx>
      <c:valAx>
        <c:axId val="35717615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251326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VA_Data2!$AK$69:$AK$85</c:f>
              <c:numCache>
                <c:ptCount val="17"/>
                <c:pt idx="2">
                  <c:v>9.002453338606307</c:v>
                </c:pt>
                <c:pt idx="3">
                  <c:v>9.948062173376616</c:v>
                </c:pt>
                <c:pt idx="4">
                  <c:v>8.150294058655316</c:v>
                </c:pt>
                <c:pt idx="5">
                  <c:v>3.746851453583441</c:v>
                </c:pt>
                <c:pt idx="6">
                  <c:v>5.272440503402332</c:v>
                </c:pt>
                <c:pt idx="7">
                  <c:v>6.695191856443222</c:v>
                </c:pt>
                <c:pt idx="8">
                  <c:v>7.094790613149909</c:v>
                </c:pt>
                <c:pt idx="9">
                  <c:v>6.148033817103705</c:v>
                </c:pt>
                <c:pt idx="10">
                  <c:v>6.370015592060892</c:v>
                </c:pt>
                <c:pt idx="11">
                  <c:v>8.32240290170338</c:v>
                </c:pt>
                <c:pt idx="12">
                  <c:v>8.959360097137465</c:v>
                </c:pt>
                <c:pt idx="13">
                  <c:v>6.9238623585037455</c:v>
                </c:pt>
                <c:pt idx="14">
                  <c:v>6.874421554941431</c:v>
                </c:pt>
                <c:pt idx="15">
                  <c:v>6.75529178006388</c:v>
                </c:pt>
                <c:pt idx="16">
                  <c:v>5.907101782980313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VA_Data2!$AL$69:$AL$85</c:f>
              <c:numCache>
                <c:ptCount val="17"/>
                <c:pt idx="2">
                  <c:v>66.97212719631945</c:v>
                </c:pt>
                <c:pt idx="3">
                  <c:v>73.74139374939784</c:v>
                </c:pt>
                <c:pt idx="4">
                  <c:v>70.32374329202229</c:v>
                </c:pt>
                <c:pt idx="5">
                  <c:v>39.47180839689215</c:v>
                </c:pt>
                <c:pt idx="6">
                  <c:v>57.055831325406956</c:v>
                </c:pt>
                <c:pt idx="7">
                  <c:v>62.30347046703474</c:v>
                </c:pt>
                <c:pt idx="8">
                  <c:v>71.8679588824068</c:v>
                </c:pt>
                <c:pt idx="9">
                  <c:v>66.69358532708229</c:v>
                </c:pt>
                <c:pt idx="10">
                  <c:v>79.43835631889425</c:v>
                </c:pt>
                <c:pt idx="11">
                  <c:v>101.54598418478679</c:v>
                </c:pt>
                <c:pt idx="12">
                  <c:v>97.71164623085507</c:v>
                </c:pt>
                <c:pt idx="13">
                  <c:v>83.91917937494044</c:v>
                </c:pt>
                <c:pt idx="14">
                  <c:v>77.4242181137856</c:v>
                </c:pt>
                <c:pt idx="15">
                  <c:v>71.76490949564636</c:v>
                </c:pt>
                <c:pt idx="16">
                  <c:v>68.6308080471089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VA_Data2!$AR$69:$AR$86</c:f>
              <c:numCache>
                <c:ptCount val="18"/>
                <c:pt idx="2">
                  <c:v>0.4155654183081501</c:v>
                </c:pt>
                <c:pt idx="3">
                  <c:v>1.1582161926345171</c:v>
                </c:pt>
                <c:pt idx="4">
                  <c:v>0.3593916218625111</c:v>
                </c:pt>
                <c:pt idx="5">
                  <c:v>0</c:v>
                </c:pt>
                <c:pt idx="6">
                  <c:v>0</c:v>
                </c:pt>
                <c:pt idx="7">
                  <c:v>0.6001104203173383</c:v>
                </c:pt>
                <c:pt idx="8">
                  <c:v>0.5717994241979798</c:v>
                </c:pt>
                <c:pt idx="9">
                  <c:v>0.5419701699618453</c:v>
                </c:pt>
                <c:pt idx="10">
                  <c:v>1.0297918790612417</c:v>
                </c:pt>
                <c:pt idx="11">
                  <c:v>2.2117315154538595</c:v>
                </c:pt>
                <c:pt idx="12">
                  <c:v>1.164735535149389</c:v>
                </c:pt>
                <c:pt idx="13">
                  <c:v>1.1020862492698678</c:v>
                </c:pt>
                <c:pt idx="14">
                  <c:v>0.832878720365134</c:v>
                </c:pt>
                <c:pt idx="15">
                  <c:v>0.9911490390810066</c:v>
                </c:pt>
                <c:pt idx="16">
                  <c:v>0.7518330629866945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VA_Data2!$AQ$69:$AQ$85</c:f>
              <c:numCache>
                <c:ptCount val="17"/>
                <c:pt idx="2">
                  <c:v>19.439501942812868</c:v>
                </c:pt>
                <c:pt idx="3">
                  <c:v>21.405096615448148</c:v>
                </c:pt>
                <c:pt idx="4">
                  <c:v>19.33490293861868</c:v>
                </c:pt>
                <c:pt idx="5">
                  <c:v>10.203868657657887</c:v>
                </c:pt>
                <c:pt idx="6">
                  <c:v>14.639955936346908</c:v>
                </c:pt>
                <c:pt idx="7">
                  <c:v>16.75377233474198</c:v>
                </c:pt>
                <c:pt idx="8">
                  <c:v>18.937425811838693</c:v>
                </c:pt>
                <c:pt idx="9">
                  <c:v>17.35775220242147</c:v>
                </c:pt>
                <c:pt idx="10">
                  <c:v>20.077976177125493</c:v>
                </c:pt>
                <c:pt idx="11">
                  <c:v>25.96082989598381</c:v>
                </c:pt>
                <c:pt idx="12">
                  <c:v>25.706699435512995</c:v>
                </c:pt>
                <c:pt idx="13">
                  <c:v>21.558801894714133</c:v>
                </c:pt>
                <c:pt idx="14">
                  <c:v>20.288500697621433</c:v>
                </c:pt>
                <c:pt idx="15">
                  <c:v>19.162717394106103</c:v>
                </c:pt>
                <c:pt idx="16">
                  <c:v>17.954543867286528</c:v>
                </c:pt>
              </c:numCache>
            </c:numRef>
          </c:yVal>
          <c:smooth val="0"/>
        </c:ser>
        <c:axId val="51203390"/>
        <c:axId val="58177327"/>
      </c:scatterChart>
      <c:valAx>
        <c:axId val="5120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177327"/>
        <c:crosses val="autoZero"/>
        <c:crossBetween val="midCat"/>
        <c:dispUnits/>
        <c:majorUnit val="1"/>
      </c:valAx>
      <c:valAx>
        <c:axId val="5817732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203390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VA_Data2!$AK$69:$AK$85</c:f>
              <c:numCache>
                <c:ptCount val="17"/>
                <c:pt idx="2">
                  <c:v>9.002453338606307</c:v>
                </c:pt>
                <c:pt idx="3">
                  <c:v>9.948062173376616</c:v>
                </c:pt>
                <c:pt idx="4">
                  <c:v>8.150294058655316</c:v>
                </c:pt>
                <c:pt idx="5">
                  <c:v>3.746851453583441</c:v>
                </c:pt>
                <c:pt idx="6">
                  <c:v>5.272440503402332</c:v>
                </c:pt>
                <c:pt idx="7">
                  <c:v>6.695191856443222</c:v>
                </c:pt>
                <c:pt idx="8">
                  <c:v>7.094790613149909</c:v>
                </c:pt>
                <c:pt idx="9">
                  <c:v>6.148033817103705</c:v>
                </c:pt>
                <c:pt idx="10">
                  <c:v>6.370015592060892</c:v>
                </c:pt>
                <c:pt idx="11">
                  <c:v>8.32240290170338</c:v>
                </c:pt>
                <c:pt idx="12">
                  <c:v>8.959360097137465</c:v>
                </c:pt>
                <c:pt idx="13">
                  <c:v>6.9238623585037455</c:v>
                </c:pt>
                <c:pt idx="14">
                  <c:v>6.874421554941431</c:v>
                </c:pt>
                <c:pt idx="15">
                  <c:v>6.75529178006388</c:v>
                </c:pt>
                <c:pt idx="16">
                  <c:v>5.907101782980313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VA_Data2!$AL$69:$AL$85</c:f>
              <c:numCache>
                <c:ptCount val="17"/>
                <c:pt idx="2">
                  <c:v>66.97212719631945</c:v>
                </c:pt>
                <c:pt idx="3">
                  <c:v>73.74139374939784</c:v>
                </c:pt>
                <c:pt idx="4">
                  <c:v>70.32374329202229</c:v>
                </c:pt>
                <c:pt idx="5">
                  <c:v>39.47180839689215</c:v>
                </c:pt>
                <c:pt idx="6">
                  <c:v>57.055831325406956</c:v>
                </c:pt>
                <c:pt idx="7">
                  <c:v>62.30347046703474</c:v>
                </c:pt>
                <c:pt idx="8">
                  <c:v>71.8679588824068</c:v>
                </c:pt>
                <c:pt idx="9">
                  <c:v>66.69358532708229</c:v>
                </c:pt>
                <c:pt idx="10">
                  <c:v>79.43835631889425</c:v>
                </c:pt>
                <c:pt idx="11">
                  <c:v>101.54598418478679</c:v>
                </c:pt>
                <c:pt idx="12">
                  <c:v>97.71164623085507</c:v>
                </c:pt>
                <c:pt idx="13">
                  <c:v>83.91917937494044</c:v>
                </c:pt>
                <c:pt idx="14">
                  <c:v>77.4242181137856</c:v>
                </c:pt>
                <c:pt idx="15">
                  <c:v>71.76490949564636</c:v>
                </c:pt>
                <c:pt idx="16">
                  <c:v>68.6308080471089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VA_Data2!$AM$69:$AM$85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6.469142191745374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VA_Data2!$AN$69:$AN$85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2.5809249002472527</c:v>
                </c:pt>
                <c:pt idx="12">
                  <c:v>0.4892487585312752</c:v>
                </c:pt>
                <c:pt idx="13">
                  <c:v>0.46459549992798765</c:v>
                </c:pt>
                <c:pt idx="14">
                  <c:v>0.44027067841308837</c:v>
                </c:pt>
                <c:pt idx="15">
                  <c:v>1.2640680237139161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VA_Data2!$AO$69:$AO$85</c:f>
              <c:numCache>
                <c:ptCount val="17"/>
                <c:pt idx="2">
                  <c:v>0.8541022531217438</c:v>
                </c:pt>
                <c:pt idx="3">
                  <c:v>2.387622564624984</c:v>
                </c:pt>
                <c:pt idx="4">
                  <c:v>0.7401650568076681</c:v>
                </c:pt>
                <c:pt idx="5">
                  <c:v>0</c:v>
                </c:pt>
                <c:pt idx="6">
                  <c:v>0</c:v>
                </c:pt>
                <c:pt idx="7">
                  <c:v>1.2342479110354105</c:v>
                </c:pt>
                <c:pt idx="8">
                  <c:v>1.1800732825508464</c:v>
                </c:pt>
                <c:pt idx="9">
                  <c:v>1.1268811872820188</c:v>
                </c:pt>
                <c:pt idx="10">
                  <c:v>2.1311510346738274</c:v>
                </c:pt>
                <c:pt idx="11">
                  <c:v>2.0211207114344902</c:v>
                </c:pt>
                <c:pt idx="12">
                  <c:v>1.907304978065993</c:v>
                </c:pt>
                <c:pt idx="13">
                  <c:v>1.7929983414765343</c:v>
                </c:pt>
                <c:pt idx="14">
                  <c:v>0.8414993836017015</c:v>
                </c:pt>
                <c:pt idx="15">
                  <c:v>0.795529126310137</c:v>
                </c:pt>
                <c:pt idx="16">
                  <c:v>1.5024715657256187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VA_Data2!$AQ$24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VA_Data2!$AQ$69:$AQ$85</c:f>
              <c:numCache>
                <c:ptCount val="17"/>
                <c:pt idx="2">
                  <c:v>19.439501942812868</c:v>
                </c:pt>
                <c:pt idx="3">
                  <c:v>21.405096615448148</c:v>
                </c:pt>
                <c:pt idx="4">
                  <c:v>19.33490293861868</c:v>
                </c:pt>
                <c:pt idx="5">
                  <c:v>10.203868657657887</c:v>
                </c:pt>
                <c:pt idx="6">
                  <c:v>14.639955936346908</c:v>
                </c:pt>
                <c:pt idx="7">
                  <c:v>16.75377233474198</c:v>
                </c:pt>
                <c:pt idx="8">
                  <c:v>18.937425811838693</c:v>
                </c:pt>
                <c:pt idx="9">
                  <c:v>17.35775220242147</c:v>
                </c:pt>
                <c:pt idx="10">
                  <c:v>20.077976177125493</c:v>
                </c:pt>
                <c:pt idx="11">
                  <c:v>25.96082989598381</c:v>
                </c:pt>
                <c:pt idx="12">
                  <c:v>25.706699435512995</c:v>
                </c:pt>
                <c:pt idx="13">
                  <c:v>21.558801894714133</c:v>
                </c:pt>
                <c:pt idx="14">
                  <c:v>20.288500697621433</c:v>
                </c:pt>
                <c:pt idx="15">
                  <c:v>19.162717394106103</c:v>
                </c:pt>
                <c:pt idx="16">
                  <c:v>17.954543867286528</c:v>
                </c:pt>
              </c:numCache>
            </c:numRef>
          </c:yVal>
          <c:smooth val="0"/>
        </c:ser>
        <c:axId val="53833896"/>
        <c:axId val="14743017"/>
      </c:scatterChart>
      <c:valAx>
        <c:axId val="5383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743017"/>
        <c:crosses val="autoZero"/>
        <c:crossBetween val="midCat"/>
        <c:dispUnits/>
        <c:majorUnit val="1"/>
      </c:valAx>
      <c:valAx>
        <c:axId val="1474301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833896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VA_Data2!$K$90:$K$106</c:f>
              <c:numCache>
                <c:ptCount val="17"/>
                <c:pt idx="2">
                  <c:v>6</c:v>
                </c:pt>
                <c:pt idx="3">
                  <c:v>9</c:v>
                </c:pt>
                <c:pt idx="4">
                  <c:v>4</c:v>
                </c:pt>
                <c:pt idx="5">
                  <c:v>228</c:v>
                </c:pt>
                <c:pt idx="6">
                  <c:v>222</c:v>
                </c:pt>
                <c:pt idx="7">
                  <c:v>79</c:v>
                </c:pt>
                <c:pt idx="8">
                  <c:v>192</c:v>
                </c:pt>
                <c:pt idx="9">
                  <c:v>235</c:v>
                </c:pt>
                <c:pt idx="10">
                  <c:v>243</c:v>
                </c:pt>
                <c:pt idx="11">
                  <c:v>90</c:v>
                </c:pt>
                <c:pt idx="12">
                  <c:v>88</c:v>
                </c:pt>
                <c:pt idx="13">
                  <c:v>72</c:v>
                </c:pt>
                <c:pt idx="14">
                  <c:v>53</c:v>
                </c:pt>
                <c:pt idx="15">
                  <c:v>59</c:v>
                </c:pt>
                <c:pt idx="16">
                  <c:v>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VA_Data2!$L$90:$L$106</c:f>
              <c:numCache>
                <c:ptCount val="17"/>
                <c:pt idx="2">
                  <c:v>2</c:v>
                </c:pt>
                <c:pt idx="3">
                  <c:v>42</c:v>
                </c:pt>
                <c:pt idx="4">
                  <c:v>2</c:v>
                </c:pt>
                <c:pt idx="5">
                  <c:v>296</c:v>
                </c:pt>
                <c:pt idx="6">
                  <c:v>329</c:v>
                </c:pt>
                <c:pt idx="7">
                  <c:v>119</c:v>
                </c:pt>
                <c:pt idx="8">
                  <c:v>391</c:v>
                </c:pt>
                <c:pt idx="9">
                  <c:v>434</c:v>
                </c:pt>
                <c:pt idx="10">
                  <c:v>630</c:v>
                </c:pt>
                <c:pt idx="11">
                  <c:v>238</c:v>
                </c:pt>
                <c:pt idx="12">
                  <c:v>171</c:v>
                </c:pt>
                <c:pt idx="13">
                  <c:v>161</c:v>
                </c:pt>
                <c:pt idx="14">
                  <c:v>150</c:v>
                </c:pt>
                <c:pt idx="15">
                  <c:v>129</c:v>
                </c:pt>
                <c:pt idx="16">
                  <c:v>127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VA_Data2!$M$90:$M$106</c:f>
              <c:numCache>
                <c:ptCount val="17"/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12</c:v>
                </c:pt>
                <c:pt idx="10">
                  <c:v>9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VA_Data2!$N$90:$N$106</c:f>
              <c:numCache>
                <c:ptCount val="17"/>
                <c:pt idx="2">
                  <c:v>8</c:v>
                </c:pt>
                <c:pt idx="3">
                  <c:v>52</c:v>
                </c:pt>
                <c:pt idx="4">
                  <c:v>6</c:v>
                </c:pt>
                <c:pt idx="5">
                  <c:v>526</c:v>
                </c:pt>
                <c:pt idx="6">
                  <c:v>561</c:v>
                </c:pt>
                <c:pt idx="7">
                  <c:v>202</c:v>
                </c:pt>
                <c:pt idx="8">
                  <c:v>587</c:v>
                </c:pt>
                <c:pt idx="9">
                  <c:v>681</c:v>
                </c:pt>
                <c:pt idx="10">
                  <c:v>882</c:v>
                </c:pt>
                <c:pt idx="11">
                  <c:v>329</c:v>
                </c:pt>
                <c:pt idx="12">
                  <c:v>261</c:v>
                </c:pt>
                <c:pt idx="13">
                  <c:v>237</c:v>
                </c:pt>
                <c:pt idx="14">
                  <c:v>206</c:v>
                </c:pt>
                <c:pt idx="15">
                  <c:v>191</c:v>
                </c:pt>
                <c:pt idx="16">
                  <c:v>199</c:v>
                </c:pt>
              </c:numCache>
            </c:numRef>
          </c:yVal>
          <c:smooth val="0"/>
        </c:ser>
        <c:axId val="65578290"/>
        <c:axId val="53333699"/>
      </c:scatterChart>
      <c:valAx>
        <c:axId val="655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333699"/>
        <c:crosses val="autoZero"/>
        <c:crossBetween val="midCat"/>
        <c:dispUnits/>
        <c:majorUnit val="1"/>
      </c:valAx>
      <c:valAx>
        <c:axId val="5333369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57829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VIRGINIA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VA_Data2!$B$90:$B$106</c:f>
              <c:numCache>
                <c:ptCount val="17"/>
                <c:pt idx="2">
                  <c:v>6</c:v>
                </c:pt>
                <c:pt idx="3">
                  <c:v>9</c:v>
                </c:pt>
                <c:pt idx="4">
                  <c:v>4</c:v>
                </c:pt>
                <c:pt idx="5">
                  <c:v>228</c:v>
                </c:pt>
                <c:pt idx="6">
                  <c:v>222</c:v>
                </c:pt>
                <c:pt idx="7">
                  <c:v>79</c:v>
                </c:pt>
                <c:pt idx="8">
                  <c:v>192</c:v>
                </c:pt>
                <c:pt idx="9">
                  <c:v>235</c:v>
                </c:pt>
                <c:pt idx="10">
                  <c:v>243</c:v>
                </c:pt>
                <c:pt idx="11">
                  <c:v>90</c:v>
                </c:pt>
                <c:pt idx="12">
                  <c:v>88</c:v>
                </c:pt>
                <c:pt idx="13">
                  <c:v>72</c:v>
                </c:pt>
                <c:pt idx="14">
                  <c:v>53</c:v>
                </c:pt>
                <c:pt idx="15">
                  <c:v>59</c:v>
                </c:pt>
                <c:pt idx="16">
                  <c:v>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VA_Data2!$C$90:$C$106</c:f>
              <c:numCache>
                <c:ptCount val="17"/>
                <c:pt idx="2">
                  <c:v>2</c:v>
                </c:pt>
                <c:pt idx="3">
                  <c:v>42</c:v>
                </c:pt>
                <c:pt idx="4">
                  <c:v>2</c:v>
                </c:pt>
                <c:pt idx="5">
                  <c:v>296</c:v>
                </c:pt>
                <c:pt idx="6">
                  <c:v>329</c:v>
                </c:pt>
                <c:pt idx="7">
                  <c:v>119</c:v>
                </c:pt>
                <c:pt idx="8">
                  <c:v>391</c:v>
                </c:pt>
                <c:pt idx="9">
                  <c:v>434</c:v>
                </c:pt>
                <c:pt idx="10">
                  <c:v>630</c:v>
                </c:pt>
                <c:pt idx="11">
                  <c:v>238</c:v>
                </c:pt>
                <c:pt idx="12">
                  <c:v>171</c:v>
                </c:pt>
                <c:pt idx="13">
                  <c:v>161</c:v>
                </c:pt>
                <c:pt idx="14">
                  <c:v>150</c:v>
                </c:pt>
                <c:pt idx="15">
                  <c:v>129</c:v>
                </c:pt>
                <c:pt idx="16">
                  <c:v>127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VA_Data2!$D$90:$D$106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VA_Data2!$E$90:$E$106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VA_Data2!$F$90:$F$106</c:f>
              <c:numCache>
                <c:ptCount val="17"/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VA_Data2!$G$68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VA_Data2!$N$3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VA_Data2!$H$90:$H$106</c:f>
              <c:numCache>
                <c:ptCount val="17"/>
                <c:pt idx="2">
                  <c:v>8</c:v>
                </c:pt>
                <c:pt idx="3">
                  <c:v>52</c:v>
                </c:pt>
                <c:pt idx="4">
                  <c:v>6</c:v>
                </c:pt>
                <c:pt idx="5">
                  <c:v>526</c:v>
                </c:pt>
                <c:pt idx="6">
                  <c:v>561</c:v>
                </c:pt>
                <c:pt idx="7">
                  <c:v>202</c:v>
                </c:pt>
                <c:pt idx="8">
                  <c:v>587</c:v>
                </c:pt>
                <c:pt idx="9">
                  <c:v>681</c:v>
                </c:pt>
                <c:pt idx="10">
                  <c:v>882</c:v>
                </c:pt>
                <c:pt idx="11">
                  <c:v>329</c:v>
                </c:pt>
                <c:pt idx="12">
                  <c:v>261</c:v>
                </c:pt>
                <c:pt idx="13">
                  <c:v>237</c:v>
                </c:pt>
                <c:pt idx="14">
                  <c:v>206</c:v>
                </c:pt>
                <c:pt idx="15">
                  <c:v>191</c:v>
                </c:pt>
                <c:pt idx="16">
                  <c:v>199</c:v>
                </c:pt>
              </c:numCache>
            </c:numRef>
          </c:yVal>
          <c:smooth val="0"/>
        </c:ser>
        <c:axId val="10241244"/>
        <c:axId val="25062333"/>
      </c:scatterChart>
      <c:valAx>
        <c:axId val="102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5062333"/>
        <c:crosses val="autoZero"/>
        <c:crossBetween val="midCat"/>
        <c:dispUnits/>
        <c:majorUnit val="1"/>
      </c:valAx>
      <c:valAx>
        <c:axId val="2506233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24124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VA_Data2!$AK$90:$AK$106</c:f>
              <c:numCache>
                <c:ptCount val="17"/>
                <c:pt idx="2">
                  <c:v>0.13605722929883587</c:v>
                </c:pt>
                <c:pt idx="3">
                  <c:v>0.20119676305705517</c:v>
                </c:pt>
                <c:pt idx="4">
                  <c:v>0.08787379038981473</c:v>
                </c:pt>
                <c:pt idx="5">
                  <c:v>4.9380470024105465</c:v>
                </c:pt>
                <c:pt idx="6">
                  <c:v>4.758056064046007</c:v>
                </c:pt>
                <c:pt idx="7">
                  <c:v>1.6737979641108054</c:v>
                </c:pt>
                <c:pt idx="8">
                  <c:v>4.0421358982931235</c:v>
                </c:pt>
                <c:pt idx="9">
                  <c:v>4.897586261082612</c:v>
                </c:pt>
                <c:pt idx="10">
                  <c:v>5.02569411971038</c:v>
                </c:pt>
                <c:pt idx="11">
                  <c:v>1.8494228670451955</c:v>
                </c:pt>
                <c:pt idx="12">
                  <c:v>1.8000540834431435</c:v>
                </c:pt>
                <c:pt idx="13">
                  <c:v>1.4662296759184401</c:v>
                </c:pt>
                <c:pt idx="14">
                  <c:v>1.0747620720114923</c:v>
                </c:pt>
                <c:pt idx="15">
                  <c:v>1.193300044981344</c:v>
                </c:pt>
                <c:pt idx="16">
                  <c:v>1.386360622536196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VA_Data2!$AL$90:$AL$106</c:f>
              <c:numCache>
                <c:ptCount val="17"/>
                <c:pt idx="2">
                  <c:v>0.18786010433750197</c:v>
                </c:pt>
                <c:pt idx="3">
                  <c:v>3.8908775596415945</c:v>
                </c:pt>
                <c:pt idx="4">
                  <c:v>0.1814806278503801</c:v>
                </c:pt>
                <c:pt idx="5">
                  <c:v>26.373939696343292</c:v>
                </c:pt>
                <c:pt idx="6">
                  <c:v>28.87902847085983</c:v>
                </c:pt>
                <c:pt idx="7">
                  <c:v>10.25465143233352</c:v>
                </c:pt>
                <c:pt idx="8">
                  <c:v>33.020413540565286</c:v>
                </c:pt>
                <c:pt idx="9">
                  <c:v>35.69052531683565</c:v>
                </c:pt>
                <c:pt idx="10">
                  <c:v>50.75675910842127</c:v>
                </c:pt>
                <c:pt idx="11">
                  <c:v>18.837057081823268</c:v>
                </c:pt>
                <c:pt idx="12">
                  <c:v>13.324315395116598</c:v>
                </c:pt>
                <c:pt idx="13">
                  <c:v>12.372699523228398</c:v>
                </c:pt>
                <c:pt idx="14">
                  <c:v>11.352524650115189</c:v>
                </c:pt>
                <c:pt idx="15">
                  <c:v>9.623361044634493</c:v>
                </c:pt>
                <c:pt idx="16">
                  <c:v>9.31208613459704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VA_Data2!$AR$90:$AR$106</c:f>
              <c:numCache>
                <c:ptCount val="17"/>
                <c:pt idx="2">
                  <c:v>0</c:v>
                </c:pt>
                <c:pt idx="3">
                  <c:v>0.3860720642115057</c:v>
                </c:pt>
                <c:pt idx="4">
                  <c:v>0</c:v>
                </c:pt>
                <c:pt idx="5">
                  <c:v>0.6725040013988084</c:v>
                </c:pt>
                <c:pt idx="6">
                  <c:v>3.172276838255121</c:v>
                </c:pt>
                <c:pt idx="7">
                  <c:v>1.2002208406346766</c:v>
                </c:pt>
                <c:pt idx="8">
                  <c:v>1.1435988483959596</c:v>
                </c:pt>
                <c:pt idx="9">
                  <c:v>3.251821019771072</c:v>
                </c:pt>
                <c:pt idx="10">
                  <c:v>2.3170317278877937</c:v>
                </c:pt>
                <c:pt idx="11">
                  <c:v>0.24574794616153997</c:v>
                </c:pt>
                <c:pt idx="12">
                  <c:v>0.46589421405975556</c:v>
                </c:pt>
                <c:pt idx="13">
                  <c:v>0.8816689994158943</c:v>
                </c:pt>
                <c:pt idx="14">
                  <c:v>0.6246590402738506</c:v>
                </c:pt>
                <c:pt idx="15">
                  <c:v>0.594689423448604</c:v>
                </c:pt>
                <c:pt idx="16">
                  <c:v>0.5638747972400209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VA_Data2!$AQ$90:$AQ$106</c:f>
              <c:numCache>
                <c:ptCount val="17"/>
                <c:pt idx="2">
                  <c:v>0.1399784118294356</c:v>
                </c:pt>
                <c:pt idx="3">
                  <c:v>0.8947468038611766</c:v>
                </c:pt>
                <c:pt idx="4">
                  <c:v>0.10114160212006285</c:v>
                </c:pt>
                <c:pt idx="5">
                  <c:v>8.713043691441637</c:v>
                </c:pt>
                <c:pt idx="6">
                  <c:v>9.16631169675292</c:v>
                </c:pt>
                <c:pt idx="7">
                  <c:v>3.2509721533312965</c:v>
                </c:pt>
                <c:pt idx="8">
                  <c:v>9.341402480293539</c:v>
                </c:pt>
                <c:pt idx="9">
                  <c:v>10.668437951127274</c:v>
                </c:pt>
                <c:pt idx="10">
                  <c:v>13.643124027908076</c:v>
                </c:pt>
                <c:pt idx="11">
                  <c:v>5.033066019904934</c:v>
                </c:pt>
                <c:pt idx="12">
                  <c:v>3.953711580830225</c:v>
                </c:pt>
                <c:pt idx="13">
                  <c:v>3.5556270348275922</c:v>
                </c:pt>
                <c:pt idx="14">
                  <c:v>3.0596128431259264</c:v>
                </c:pt>
                <c:pt idx="15">
                  <c:v>2.8132813391808345</c:v>
                </c:pt>
                <c:pt idx="16">
                  <c:v>2.8954248213857534</c:v>
                </c:pt>
              </c:numCache>
            </c:numRef>
          </c:yVal>
          <c:smooth val="0"/>
        </c:ser>
        <c:axId val="24234406"/>
        <c:axId val="16783063"/>
      </c:scatterChart>
      <c:valAx>
        <c:axId val="2423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783063"/>
        <c:crosses val="autoZero"/>
        <c:crossBetween val="midCat"/>
        <c:dispUnits/>
        <c:majorUnit val="1"/>
      </c:valAx>
      <c:valAx>
        <c:axId val="1678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234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VA_Data2!$AK$90:$AK$106</c:f>
              <c:numCache>
                <c:ptCount val="17"/>
                <c:pt idx="2">
                  <c:v>0.13605722929883587</c:v>
                </c:pt>
                <c:pt idx="3">
                  <c:v>0.20119676305705517</c:v>
                </c:pt>
                <c:pt idx="4">
                  <c:v>0.08787379038981473</c:v>
                </c:pt>
                <c:pt idx="5">
                  <c:v>4.9380470024105465</c:v>
                </c:pt>
                <c:pt idx="6">
                  <c:v>4.758056064046007</c:v>
                </c:pt>
                <c:pt idx="7">
                  <c:v>1.6737979641108054</c:v>
                </c:pt>
                <c:pt idx="8">
                  <c:v>4.0421358982931235</c:v>
                </c:pt>
                <c:pt idx="9">
                  <c:v>4.897586261082612</c:v>
                </c:pt>
                <c:pt idx="10">
                  <c:v>5.02569411971038</c:v>
                </c:pt>
                <c:pt idx="11">
                  <c:v>1.8494228670451955</c:v>
                </c:pt>
                <c:pt idx="12">
                  <c:v>1.8000540834431435</c:v>
                </c:pt>
                <c:pt idx="13">
                  <c:v>1.4662296759184401</c:v>
                </c:pt>
                <c:pt idx="14">
                  <c:v>1.0747620720114923</c:v>
                </c:pt>
                <c:pt idx="15">
                  <c:v>1.193300044981344</c:v>
                </c:pt>
                <c:pt idx="16">
                  <c:v>1.386360622536196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VA_Data2!$AL$90:$AL$106</c:f>
              <c:numCache>
                <c:ptCount val="17"/>
                <c:pt idx="2">
                  <c:v>0.18786010433750197</c:v>
                </c:pt>
                <c:pt idx="3">
                  <c:v>3.8908775596415945</c:v>
                </c:pt>
                <c:pt idx="4">
                  <c:v>0.1814806278503801</c:v>
                </c:pt>
                <c:pt idx="5">
                  <c:v>26.373939696343292</c:v>
                </c:pt>
                <c:pt idx="6">
                  <c:v>28.87902847085983</c:v>
                </c:pt>
                <c:pt idx="7">
                  <c:v>10.25465143233352</c:v>
                </c:pt>
                <c:pt idx="8">
                  <c:v>33.020413540565286</c:v>
                </c:pt>
                <c:pt idx="9">
                  <c:v>35.69052531683565</c:v>
                </c:pt>
                <c:pt idx="10">
                  <c:v>50.75675910842127</c:v>
                </c:pt>
                <c:pt idx="11">
                  <c:v>18.837057081823268</c:v>
                </c:pt>
                <c:pt idx="12">
                  <c:v>13.324315395116598</c:v>
                </c:pt>
                <c:pt idx="13">
                  <c:v>12.372699523228398</c:v>
                </c:pt>
                <c:pt idx="14">
                  <c:v>11.352524650115189</c:v>
                </c:pt>
                <c:pt idx="15">
                  <c:v>9.623361044634493</c:v>
                </c:pt>
                <c:pt idx="16">
                  <c:v>9.31208613459704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VA_Data2!$AM$90:$AM$106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14.199503017394392</c:v>
                </c:pt>
                <c:pt idx="7">
                  <c:v>6.921852287672181</c:v>
                </c:pt>
                <c:pt idx="8">
                  <c:v>0</c:v>
                </c:pt>
                <c:pt idx="9">
                  <c:v>6.690305746972637</c:v>
                </c:pt>
                <c:pt idx="10">
                  <c:v>0</c:v>
                </c:pt>
                <c:pt idx="11">
                  <c:v>0</c:v>
                </c:pt>
                <c:pt idx="12">
                  <c:v>6.59326168655634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VA_Data2!$AN$90:$AN$106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0.7185559898827317</c:v>
                </c:pt>
                <c:pt idx="6">
                  <c:v>0</c:v>
                </c:pt>
                <c:pt idx="7">
                  <c:v>0</c:v>
                </c:pt>
                <c:pt idx="8">
                  <c:v>0.6035039438982733</c:v>
                </c:pt>
                <c:pt idx="9">
                  <c:v>3.9638496908197243</c:v>
                </c:pt>
                <c:pt idx="10">
                  <c:v>1.6160571437806042</c:v>
                </c:pt>
                <c:pt idx="11">
                  <c:v>0.5161849800494505</c:v>
                </c:pt>
                <c:pt idx="12">
                  <c:v>0</c:v>
                </c:pt>
                <c:pt idx="13">
                  <c:v>0.46459549992798765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VA_Data2!$AO$90:$AO$106</c:f>
              <c:numCache>
                <c:ptCount val="17"/>
                <c:pt idx="2">
                  <c:v>0</c:v>
                </c:pt>
                <c:pt idx="3">
                  <c:v>0.795874188208328</c:v>
                </c:pt>
                <c:pt idx="4">
                  <c:v>0</c:v>
                </c:pt>
                <c:pt idx="5">
                  <c:v>0.6919170253103247</c:v>
                </c:pt>
                <c:pt idx="6">
                  <c:v>5.220194321733627</c:v>
                </c:pt>
                <c:pt idx="7">
                  <c:v>1.8513718665531158</c:v>
                </c:pt>
                <c:pt idx="8">
                  <c:v>1.7701099238262696</c:v>
                </c:pt>
                <c:pt idx="9">
                  <c:v>2.2537623745640376</c:v>
                </c:pt>
                <c:pt idx="10">
                  <c:v>3.1967265520107406</c:v>
                </c:pt>
                <c:pt idx="11">
                  <c:v>0</c:v>
                </c:pt>
                <c:pt idx="12">
                  <c:v>0.47682624451649824</c:v>
                </c:pt>
                <c:pt idx="13">
                  <c:v>1.3447487561074007</c:v>
                </c:pt>
                <c:pt idx="14">
                  <c:v>1.2622490754025522</c:v>
                </c:pt>
                <c:pt idx="15">
                  <c:v>1.1932936894652055</c:v>
                </c:pt>
                <c:pt idx="16">
                  <c:v>1.126853674294214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VA_Data2!$AQ$24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VA_Data2!$AQ$90:$AQ$105</c:f>
              <c:numCache>
                <c:ptCount val="16"/>
                <c:pt idx="2">
                  <c:v>0.1399784118294356</c:v>
                </c:pt>
                <c:pt idx="3">
                  <c:v>0.8947468038611766</c:v>
                </c:pt>
                <c:pt idx="4">
                  <c:v>0.10114160212006285</c:v>
                </c:pt>
                <c:pt idx="5">
                  <c:v>8.713043691441637</c:v>
                </c:pt>
                <c:pt idx="6">
                  <c:v>9.16631169675292</c:v>
                </c:pt>
                <c:pt idx="7">
                  <c:v>3.2509721533312965</c:v>
                </c:pt>
                <c:pt idx="8">
                  <c:v>9.341402480293539</c:v>
                </c:pt>
                <c:pt idx="9">
                  <c:v>10.668437951127274</c:v>
                </c:pt>
                <c:pt idx="10">
                  <c:v>13.643124027908076</c:v>
                </c:pt>
                <c:pt idx="11">
                  <c:v>5.033066019904934</c:v>
                </c:pt>
                <c:pt idx="12">
                  <c:v>3.953711580830225</c:v>
                </c:pt>
                <c:pt idx="13">
                  <c:v>3.5556270348275922</c:v>
                </c:pt>
                <c:pt idx="14">
                  <c:v>3.0596128431259264</c:v>
                </c:pt>
                <c:pt idx="15">
                  <c:v>2.8132813391808345</c:v>
                </c:pt>
              </c:numCache>
            </c:numRef>
          </c:yVal>
          <c:smooth val="0"/>
        </c:ser>
        <c:axId val="16829840"/>
        <c:axId val="17250833"/>
      </c:scatterChart>
      <c:valAx>
        <c:axId val="1682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250833"/>
        <c:crosses val="autoZero"/>
        <c:crossBetween val="midCat"/>
        <c:dispUnits/>
        <c:majorUnit val="1"/>
      </c:valAx>
      <c:valAx>
        <c:axId val="17250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829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VA_Data2!$K$47:$K$63</c:f>
              <c:numCache>
                <c:ptCount val="17"/>
                <c:pt idx="2">
                  <c:v>403</c:v>
                </c:pt>
                <c:pt idx="3">
                  <c:v>454</c:v>
                </c:pt>
                <c:pt idx="4">
                  <c:v>375</c:v>
                </c:pt>
                <c:pt idx="5">
                  <c:v>401</c:v>
                </c:pt>
                <c:pt idx="6">
                  <c:v>468</c:v>
                </c:pt>
                <c:pt idx="7">
                  <c:v>395</c:v>
                </c:pt>
                <c:pt idx="8">
                  <c:v>529</c:v>
                </c:pt>
                <c:pt idx="9">
                  <c:v>530</c:v>
                </c:pt>
                <c:pt idx="10">
                  <c:v>551</c:v>
                </c:pt>
                <c:pt idx="11">
                  <c:v>495</c:v>
                </c:pt>
                <c:pt idx="12">
                  <c:v>526</c:v>
                </c:pt>
                <c:pt idx="13">
                  <c:v>412</c:v>
                </c:pt>
                <c:pt idx="14">
                  <c:v>392</c:v>
                </c:pt>
                <c:pt idx="15">
                  <c:v>393</c:v>
                </c:pt>
                <c:pt idx="16">
                  <c:v>363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VA_Data2!$L$47:$L$63</c:f>
              <c:numCache>
                <c:ptCount val="17"/>
                <c:pt idx="2">
                  <c:v>715</c:v>
                </c:pt>
                <c:pt idx="3">
                  <c:v>838</c:v>
                </c:pt>
                <c:pt idx="4">
                  <c:v>777</c:v>
                </c:pt>
                <c:pt idx="5">
                  <c:v>739</c:v>
                </c:pt>
                <c:pt idx="6">
                  <c:v>979</c:v>
                </c:pt>
                <c:pt idx="7">
                  <c:v>842</c:v>
                </c:pt>
                <c:pt idx="8">
                  <c:v>1242</c:v>
                </c:pt>
                <c:pt idx="9">
                  <c:v>1245</c:v>
                </c:pt>
                <c:pt idx="10">
                  <c:v>1616</c:v>
                </c:pt>
                <c:pt idx="11">
                  <c:v>1521</c:v>
                </c:pt>
                <c:pt idx="12">
                  <c:v>1425</c:v>
                </c:pt>
                <c:pt idx="13">
                  <c:v>1253</c:v>
                </c:pt>
                <c:pt idx="14">
                  <c:v>1173</c:v>
                </c:pt>
                <c:pt idx="15">
                  <c:v>1091</c:v>
                </c:pt>
                <c:pt idx="16">
                  <c:v>1063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VA_Data2!$M$47:$M$63</c:f>
              <c:numCache>
                <c:ptCount val="17"/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  <c:pt idx="7">
                  <c:v>6</c:v>
                </c:pt>
                <c:pt idx="8">
                  <c:v>6</c:v>
                </c:pt>
                <c:pt idx="9">
                  <c:v>14</c:v>
                </c:pt>
                <c:pt idx="10">
                  <c:v>13</c:v>
                </c:pt>
                <c:pt idx="11">
                  <c:v>10</c:v>
                </c:pt>
                <c:pt idx="12">
                  <c:v>7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VA_Data2!$N$47:$N$63</c:f>
              <c:numCache>
                <c:ptCount val="17"/>
                <c:pt idx="2">
                  <c:v>1119</c:v>
                </c:pt>
                <c:pt idx="3">
                  <c:v>1296</c:v>
                </c:pt>
                <c:pt idx="4">
                  <c:v>1153</c:v>
                </c:pt>
                <c:pt idx="5">
                  <c:v>1142</c:v>
                </c:pt>
                <c:pt idx="6">
                  <c:v>1457</c:v>
                </c:pt>
                <c:pt idx="7">
                  <c:v>1243</c:v>
                </c:pt>
                <c:pt idx="8">
                  <c:v>1777</c:v>
                </c:pt>
                <c:pt idx="9">
                  <c:v>1789</c:v>
                </c:pt>
                <c:pt idx="10">
                  <c:v>2180</c:v>
                </c:pt>
                <c:pt idx="11">
                  <c:v>2026</c:v>
                </c:pt>
                <c:pt idx="12">
                  <c:v>1958</c:v>
                </c:pt>
                <c:pt idx="13">
                  <c:v>1674</c:v>
                </c:pt>
                <c:pt idx="14">
                  <c:v>1572</c:v>
                </c:pt>
                <c:pt idx="15">
                  <c:v>1492</c:v>
                </c:pt>
                <c:pt idx="16">
                  <c:v>1433</c:v>
                </c:pt>
              </c:numCache>
            </c:numRef>
          </c:yVal>
          <c:smooth val="0"/>
        </c:ser>
        <c:axId val="21039770"/>
        <c:axId val="55140203"/>
      </c:scatterChart>
      <c:val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140203"/>
        <c:crosses val="autoZero"/>
        <c:crossBetween val="midCat"/>
        <c:dispUnits/>
        <c:majorUnit val="1"/>
      </c:valAx>
      <c:valAx>
        <c:axId val="5514020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039770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VA_Data2!$B$47:$B$63</c:f>
              <c:numCache>
                <c:ptCount val="17"/>
                <c:pt idx="2">
                  <c:v>403</c:v>
                </c:pt>
                <c:pt idx="3">
                  <c:v>454</c:v>
                </c:pt>
                <c:pt idx="4">
                  <c:v>375</c:v>
                </c:pt>
                <c:pt idx="5">
                  <c:v>401</c:v>
                </c:pt>
                <c:pt idx="6">
                  <c:v>468</c:v>
                </c:pt>
                <c:pt idx="7">
                  <c:v>395</c:v>
                </c:pt>
                <c:pt idx="8">
                  <c:v>529</c:v>
                </c:pt>
                <c:pt idx="9">
                  <c:v>530</c:v>
                </c:pt>
                <c:pt idx="10">
                  <c:v>551</c:v>
                </c:pt>
                <c:pt idx="11">
                  <c:v>495</c:v>
                </c:pt>
                <c:pt idx="12">
                  <c:v>526</c:v>
                </c:pt>
                <c:pt idx="13">
                  <c:v>412</c:v>
                </c:pt>
                <c:pt idx="14">
                  <c:v>392</c:v>
                </c:pt>
                <c:pt idx="15">
                  <c:v>393</c:v>
                </c:pt>
                <c:pt idx="16">
                  <c:v>363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VA_Data2!$C$47:$C$63</c:f>
              <c:numCache>
                <c:ptCount val="17"/>
                <c:pt idx="2">
                  <c:v>715</c:v>
                </c:pt>
                <c:pt idx="3">
                  <c:v>838</c:v>
                </c:pt>
                <c:pt idx="4">
                  <c:v>777</c:v>
                </c:pt>
                <c:pt idx="5">
                  <c:v>739</c:v>
                </c:pt>
                <c:pt idx="6">
                  <c:v>979</c:v>
                </c:pt>
                <c:pt idx="7">
                  <c:v>842</c:v>
                </c:pt>
                <c:pt idx="8">
                  <c:v>1242</c:v>
                </c:pt>
                <c:pt idx="9">
                  <c:v>1245</c:v>
                </c:pt>
                <c:pt idx="10">
                  <c:v>1616</c:v>
                </c:pt>
                <c:pt idx="11">
                  <c:v>1521</c:v>
                </c:pt>
                <c:pt idx="12">
                  <c:v>1425</c:v>
                </c:pt>
                <c:pt idx="13">
                  <c:v>1253</c:v>
                </c:pt>
                <c:pt idx="14">
                  <c:v>1173</c:v>
                </c:pt>
                <c:pt idx="15">
                  <c:v>1091</c:v>
                </c:pt>
                <c:pt idx="16">
                  <c:v>1063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VA_Data2!$D$47:$D$63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VA_Data2!$E$47:$E$63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VA_Data2!$F$47:$F$63</c:f>
              <c:numCache>
                <c:ptCount val="17"/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8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VA_Data2!$G$46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VA_Data2!$H$46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VA_Data2!$H$47:$H$63</c:f>
              <c:numCache>
                <c:ptCount val="17"/>
                <c:pt idx="2">
                  <c:v>1119</c:v>
                </c:pt>
                <c:pt idx="3">
                  <c:v>1296</c:v>
                </c:pt>
                <c:pt idx="4">
                  <c:v>1153</c:v>
                </c:pt>
                <c:pt idx="5">
                  <c:v>1142</c:v>
                </c:pt>
                <c:pt idx="6">
                  <c:v>1457</c:v>
                </c:pt>
                <c:pt idx="7">
                  <c:v>1243</c:v>
                </c:pt>
                <c:pt idx="8">
                  <c:v>1777</c:v>
                </c:pt>
                <c:pt idx="9">
                  <c:v>1789</c:v>
                </c:pt>
                <c:pt idx="10">
                  <c:v>2180</c:v>
                </c:pt>
                <c:pt idx="11">
                  <c:v>2026</c:v>
                </c:pt>
                <c:pt idx="12">
                  <c:v>1958</c:v>
                </c:pt>
                <c:pt idx="13">
                  <c:v>1674</c:v>
                </c:pt>
                <c:pt idx="14">
                  <c:v>1572</c:v>
                </c:pt>
                <c:pt idx="15">
                  <c:v>1492</c:v>
                </c:pt>
                <c:pt idx="16">
                  <c:v>1433</c:v>
                </c:pt>
              </c:numCache>
            </c:numRef>
          </c:yVal>
          <c:smooth val="0"/>
        </c:ser>
        <c:axId val="26499780"/>
        <c:axId val="37171429"/>
      </c:scatterChart>
      <c:valAx>
        <c:axId val="2649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7171429"/>
        <c:crosses val="autoZero"/>
        <c:crossBetween val="midCat"/>
        <c:dispUnits/>
        <c:majorUnit val="1"/>
      </c:valAx>
      <c:valAx>
        <c:axId val="3717142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499780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1"/>
          <c:w val="0.94525"/>
          <c:h val="0.8342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VA_Data2!$AK$47:$AK$63</c:f>
              <c:numCache>
                <c:ptCount val="17"/>
                <c:pt idx="2">
                  <c:v>9.138510567905143</c:v>
                </c:pt>
                <c:pt idx="3">
                  <c:v>10.149258936433672</c:v>
                </c:pt>
                <c:pt idx="4">
                  <c:v>8.23816784904513</c:v>
                </c:pt>
                <c:pt idx="5">
                  <c:v>8.684898455993988</c:v>
                </c:pt>
                <c:pt idx="6">
                  <c:v>10.030496567448338</c:v>
                </c:pt>
                <c:pt idx="7">
                  <c:v>8.368989820554027</c:v>
                </c:pt>
                <c:pt idx="8">
                  <c:v>11.136926511443034</c:v>
                </c:pt>
                <c:pt idx="9">
                  <c:v>11.045620078186317</c:v>
                </c:pt>
                <c:pt idx="10">
                  <c:v>11.395709711771273</c:v>
                </c:pt>
                <c:pt idx="11">
                  <c:v>10.171825768748576</c:v>
                </c:pt>
                <c:pt idx="12">
                  <c:v>10.759414180580608</c:v>
                </c:pt>
                <c:pt idx="13">
                  <c:v>8.390092034422185</c:v>
                </c:pt>
                <c:pt idx="14">
                  <c:v>7.949183626952924</c:v>
                </c:pt>
                <c:pt idx="15">
                  <c:v>7.948591825045224</c:v>
                </c:pt>
                <c:pt idx="16">
                  <c:v>7.293462405516509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VA_Data2!$AL$47:$AL$63</c:f>
              <c:numCache>
                <c:ptCount val="17"/>
                <c:pt idx="2">
                  <c:v>67.15998730065694</c:v>
                </c:pt>
                <c:pt idx="3">
                  <c:v>77.63227130903944</c:v>
                </c:pt>
                <c:pt idx="4">
                  <c:v>70.50522391987268</c:v>
                </c:pt>
                <c:pt idx="5">
                  <c:v>65.84574809323544</c:v>
                </c:pt>
                <c:pt idx="6">
                  <c:v>85.93485979626679</c:v>
                </c:pt>
                <c:pt idx="7">
                  <c:v>72.55812189936826</c:v>
                </c:pt>
                <c:pt idx="8">
                  <c:v>104.88837242297207</c:v>
                </c:pt>
                <c:pt idx="9">
                  <c:v>102.38411064391792</c:v>
                </c:pt>
                <c:pt idx="10">
                  <c:v>130.19511542731553</c:v>
                </c:pt>
                <c:pt idx="11">
                  <c:v>120.38304126661004</c:v>
                </c:pt>
                <c:pt idx="12">
                  <c:v>111.03596162597167</c:v>
                </c:pt>
                <c:pt idx="13">
                  <c:v>96.29187889816883</c:v>
                </c:pt>
                <c:pt idx="14">
                  <c:v>88.77674276390078</c:v>
                </c:pt>
                <c:pt idx="15">
                  <c:v>81.38827054028086</c:v>
                </c:pt>
                <c:pt idx="16">
                  <c:v>77.94289418170594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VA_Data2!$AR$47:$AR$63</c:f>
              <c:numCache>
                <c:ptCount val="17"/>
                <c:pt idx="2">
                  <c:v>0.4155654183081501</c:v>
                </c:pt>
                <c:pt idx="3">
                  <c:v>1.5442882568460228</c:v>
                </c:pt>
                <c:pt idx="4">
                  <c:v>0.3593916218625111</c:v>
                </c:pt>
                <c:pt idx="5">
                  <c:v>0.6725040013988084</c:v>
                </c:pt>
                <c:pt idx="6">
                  <c:v>3.172276838255121</c:v>
                </c:pt>
                <c:pt idx="7">
                  <c:v>1.8003312609520152</c:v>
                </c:pt>
                <c:pt idx="8">
                  <c:v>1.7153982725939396</c:v>
                </c:pt>
                <c:pt idx="9">
                  <c:v>3.793791189732917</c:v>
                </c:pt>
                <c:pt idx="10">
                  <c:v>3.3468236069490356</c:v>
                </c:pt>
                <c:pt idx="11">
                  <c:v>2.4574794616153994</c:v>
                </c:pt>
                <c:pt idx="12">
                  <c:v>1.6306297492091446</c:v>
                </c:pt>
                <c:pt idx="13">
                  <c:v>1.9837552486857621</c:v>
                </c:pt>
                <c:pt idx="14">
                  <c:v>1.4575377606389845</c:v>
                </c:pt>
                <c:pt idx="15">
                  <c:v>1.5858384625296107</c:v>
                </c:pt>
                <c:pt idx="16">
                  <c:v>1.3157078602267152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VA_Data2!$AQ$47:$AQ$63</c:f>
              <c:numCache>
                <c:ptCount val="17"/>
                <c:pt idx="2">
                  <c:v>19.579480354642307</c:v>
                </c:pt>
                <c:pt idx="3">
                  <c:v>22.299843419309322</c:v>
                </c:pt>
                <c:pt idx="4">
                  <c:v>19.43604454073874</c:v>
                </c:pt>
                <c:pt idx="5">
                  <c:v>18.916912349099526</c:v>
                </c:pt>
                <c:pt idx="6">
                  <c:v>23.80626763309983</c:v>
                </c:pt>
                <c:pt idx="7">
                  <c:v>20.00474448807328</c:v>
                </c:pt>
                <c:pt idx="8">
                  <c:v>28.27882829213223</c:v>
                </c:pt>
                <c:pt idx="9">
                  <c:v>28.026190153548743</c:v>
                </c:pt>
                <c:pt idx="10">
                  <c:v>33.72110020503357</c:v>
                </c:pt>
                <c:pt idx="11">
                  <c:v>30.993895915888746</c:v>
                </c:pt>
                <c:pt idx="12">
                  <c:v>29.66041101634322</c:v>
                </c:pt>
                <c:pt idx="13">
                  <c:v>25.114428929541724</c:v>
                </c:pt>
                <c:pt idx="14">
                  <c:v>23.34811354074736</c:v>
                </c:pt>
                <c:pt idx="15">
                  <c:v>21.975998733286936</c:v>
                </c:pt>
                <c:pt idx="16">
                  <c:v>20.849968688672284</c:v>
                </c:pt>
              </c:numCache>
            </c:numRef>
          </c:yVal>
          <c:smooth val="0"/>
        </c:ser>
        <c:axId val="66107406"/>
        <c:axId val="58095743"/>
      </c:scatterChart>
      <c:valAx>
        <c:axId val="661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8095743"/>
        <c:crosses val="autoZero"/>
        <c:crossBetween val="midCat"/>
        <c:dispUnits/>
        <c:majorUnit val="1"/>
      </c:valAx>
      <c:valAx>
        <c:axId val="5809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6107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2"/>
          <c:w val="0.9447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VA_Data2!$AK$47:$AK$63</c:f>
              <c:numCache>
                <c:ptCount val="17"/>
                <c:pt idx="2">
                  <c:v>9.138510567905143</c:v>
                </c:pt>
                <c:pt idx="3">
                  <c:v>10.149258936433672</c:v>
                </c:pt>
                <c:pt idx="4">
                  <c:v>8.23816784904513</c:v>
                </c:pt>
                <c:pt idx="5">
                  <c:v>8.684898455993988</c:v>
                </c:pt>
                <c:pt idx="6">
                  <c:v>10.030496567448338</c:v>
                </c:pt>
                <c:pt idx="7">
                  <c:v>8.368989820554027</c:v>
                </c:pt>
                <c:pt idx="8">
                  <c:v>11.136926511443034</c:v>
                </c:pt>
                <c:pt idx="9">
                  <c:v>11.045620078186317</c:v>
                </c:pt>
                <c:pt idx="10">
                  <c:v>11.395709711771273</c:v>
                </c:pt>
                <c:pt idx="11">
                  <c:v>10.171825768748576</c:v>
                </c:pt>
                <c:pt idx="12">
                  <c:v>10.759414180580608</c:v>
                </c:pt>
                <c:pt idx="13">
                  <c:v>8.390092034422185</c:v>
                </c:pt>
                <c:pt idx="14">
                  <c:v>7.949183626952924</c:v>
                </c:pt>
                <c:pt idx="15">
                  <c:v>7.948591825045224</c:v>
                </c:pt>
                <c:pt idx="16">
                  <c:v>7.293462405516509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VA_Data2!$AL$47:$AL$63</c:f>
              <c:numCache>
                <c:ptCount val="17"/>
                <c:pt idx="2">
                  <c:v>67.15998730065694</c:v>
                </c:pt>
                <c:pt idx="3">
                  <c:v>77.63227130903944</c:v>
                </c:pt>
                <c:pt idx="4">
                  <c:v>70.50522391987268</c:v>
                </c:pt>
                <c:pt idx="5">
                  <c:v>65.84574809323544</c:v>
                </c:pt>
                <c:pt idx="6">
                  <c:v>85.93485979626679</c:v>
                </c:pt>
                <c:pt idx="7">
                  <c:v>72.55812189936826</c:v>
                </c:pt>
                <c:pt idx="8">
                  <c:v>104.88837242297207</c:v>
                </c:pt>
                <c:pt idx="9">
                  <c:v>102.38411064391792</c:v>
                </c:pt>
                <c:pt idx="10">
                  <c:v>130.19511542731553</c:v>
                </c:pt>
                <c:pt idx="11">
                  <c:v>120.38304126661004</c:v>
                </c:pt>
                <c:pt idx="12">
                  <c:v>111.03596162597167</c:v>
                </c:pt>
                <c:pt idx="13">
                  <c:v>96.29187889816883</c:v>
                </c:pt>
                <c:pt idx="14">
                  <c:v>88.77674276390078</c:v>
                </c:pt>
                <c:pt idx="15">
                  <c:v>81.38827054028086</c:v>
                </c:pt>
                <c:pt idx="16">
                  <c:v>77.94289418170594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VA_Data2!$AM$47:$AM$63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14.199503017394392</c:v>
                </c:pt>
                <c:pt idx="7">
                  <c:v>6.921852287672181</c:v>
                </c:pt>
                <c:pt idx="8">
                  <c:v>0</c:v>
                </c:pt>
                <c:pt idx="9">
                  <c:v>6.690305746972637</c:v>
                </c:pt>
                <c:pt idx="10">
                  <c:v>0</c:v>
                </c:pt>
                <c:pt idx="11">
                  <c:v>0</c:v>
                </c:pt>
                <c:pt idx="12">
                  <c:v>6.59326168655634</c:v>
                </c:pt>
                <c:pt idx="13">
                  <c:v>0</c:v>
                </c:pt>
                <c:pt idx="14">
                  <c:v>6.469142191745374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VA_Data2!$AN$47:$AN$63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0.7185559898827317</c:v>
                </c:pt>
                <c:pt idx="6">
                  <c:v>0</c:v>
                </c:pt>
                <c:pt idx="7">
                  <c:v>0</c:v>
                </c:pt>
                <c:pt idx="8">
                  <c:v>0.6035039438982733</c:v>
                </c:pt>
                <c:pt idx="9">
                  <c:v>3.9638496908197243</c:v>
                </c:pt>
                <c:pt idx="10">
                  <c:v>1.6160571437806042</c:v>
                </c:pt>
                <c:pt idx="11">
                  <c:v>3.097109880296703</c:v>
                </c:pt>
                <c:pt idx="12">
                  <c:v>0.4892487585312752</c:v>
                </c:pt>
                <c:pt idx="13">
                  <c:v>0.9291909998559753</c:v>
                </c:pt>
                <c:pt idx="14">
                  <c:v>0.44027067841308837</c:v>
                </c:pt>
                <c:pt idx="15">
                  <c:v>1.2640680237139161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VA_Data2!$AO$47:$AO$63</c:f>
              <c:numCache>
                <c:ptCount val="17"/>
                <c:pt idx="2">
                  <c:v>0.8541022531217438</c:v>
                </c:pt>
                <c:pt idx="3">
                  <c:v>3.183496752833312</c:v>
                </c:pt>
                <c:pt idx="4">
                  <c:v>0.7401650568076681</c:v>
                </c:pt>
                <c:pt idx="5">
                  <c:v>0.6919170253103247</c:v>
                </c:pt>
                <c:pt idx="6">
                  <c:v>5.220194321733627</c:v>
                </c:pt>
                <c:pt idx="7">
                  <c:v>3.085619777588527</c:v>
                </c:pt>
                <c:pt idx="8">
                  <c:v>2.950183206377116</c:v>
                </c:pt>
                <c:pt idx="9">
                  <c:v>3.380643561846057</c:v>
                </c:pt>
                <c:pt idx="10">
                  <c:v>5.3278775866845685</c:v>
                </c:pt>
                <c:pt idx="11">
                  <c:v>2.0211207114344902</c:v>
                </c:pt>
                <c:pt idx="12">
                  <c:v>2.384131222582491</c:v>
                </c:pt>
                <c:pt idx="13">
                  <c:v>3.137747097583935</c:v>
                </c:pt>
                <c:pt idx="14">
                  <c:v>2.1037484590042537</c:v>
                </c:pt>
                <c:pt idx="15">
                  <c:v>1.9888228157753425</c:v>
                </c:pt>
                <c:pt idx="16">
                  <c:v>2.6293252400198326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VA_Data2!$AQ$24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VA_Data2!$AQ$47:$AQ$63</c:f>
              <c:numCache>
                <c:ptCount val="17"/>
                <c:pt idx="2">
                  <c:v>19.579480354642307</c:v>
                </c:pt>
                <c:pt idx="3">
                  <c:v>22.299843419309322</c:v>
                </c:pt>
                <c:pt idx="4">
                  <c:v>19.43604454073874</c:v>
                </c:pt>
                <c:pt idx="5">
                  <c:v>18.916912349099526</c:v>
                </c:pt>
                <c:pt idx="6">
                  <c:v>23.80626763309983</c:v>
                </c:pt>
                <c:pt idx="7">
                  <c:v>20.00474448807328</c:v>
                </c:pt>
                <c:pt idx="8">
                  <c:v>28.27882829213223</c:v>
                </c:pt>
                <c:pt idx="9">
                  <c:v>28.026190153548743</c:v>
                </c:pt>
                <c:pt idx="10">
                  <c:v>33.72110020503357</c:v>
                </c:pt>
                <c:pt idx="11">
                  <c:v>30.993895915888746</c:v>
                </c:pt>
                <c:pt idx="12">
                  <c:v>29.66041101634322</c:v>
                </c:pt>
                <c:pt idx="13">
                  <c:v>25.114428929541724</c:v>
                </c:pt>
                <c:pt idx="14">
                  <c:v>23.34811354074736</c:v>
                </c:pt>
                <c:pt idx="15">
                  <c:v>21.975998733286936</c:v>
                </c:pt>
                <c:pt idx="16">
                  <c:v>20.849968688672284</c:v>
                </c:pt>
              </c:numCache>
            </c:numRef>
          </c:yVal>
          <c:smooth val="0"/>
        </c:ser>
        <c:axId val="53099640"/>
        <c:axId val="8134713"/>
      </c:scatterChart>
      <c:val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8134713"/>
        <c:crosses val="autoZero"/>
        <c:crossBetween val="midCat"/>
        <c:dispUnits/>
        <c:majorUnit val="1"/>
      </c:valAx>
      <c:valAx>
        <c:axId val="8134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0996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25"/>
          <c:y val="0.9495"/>
          <c:w val="0.78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VA_Data3!$L$4:$L$20</c:f>
              <c:numCache>
                <c:ptCount val="17"/>
                <c:pt idx="2">
                  <c:v>7.347090382137137</c:v>
                </c:pt>
                <c:pt idx="3">
                  <c:v>6.818334748044647</c:v>
                </c:pt>
                <c:pt idx="4">
                  <c:v>8.65556835339675</c:v>
                </c:pt>
                <c:pt idx="5">
                  <c:v>9.35629958351472</c:v>
                </c:pt>
                <c:pt idx="6">
                  <c:v>9.730438977823816</c:v>
                </c:pt>
                <c:pt idx="7">
                  <c:v>9.152920512605922</c:v>
                </c:pt>
                <c:pt idx="8">
                  <c:v>12.00009094805771</c:v>
                </c:pt>
                <c:pt idx="9">
                  <c:v>10.628804226179287</c:v>
                </c:pt>
                <c:pt idx="10">
                  <c:v>10.278888796280077</c:v>
                </c:pt>
                <c:pt idx="11">
                  <c:v>9.843039481273873</c:v>
                </c:pt>
                <c:pt idx="12">
                  <c:v>11.986723782928205</c:v>
                </c:pt>
                <c:pt idx="13">
                  <c:v>10.222879129320235</c:v>
                </c:pt>
                <c:pt idx="14">
                  <c:v>11.112634254005618</c:v>
                </c:pt>
                <c:pt idx="15">
                  <c:v>25.039075520117017</c:v>
                </c:pt>
                <c:pt idx="16">
                  <c:v>19.971629837695346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VA_Data3!$M$4:$M$20</c:f>
              <c:numCache>
                <c:ptCount val="17"/>
                <c:pt idx="2">
                  <c:v>40.202062328225416</c:v>
                </c:pt>
                <c:pt idx="3">
                  <c:v>38.260296003142344</c:v>
                </c:pt>
                <c:pt idx="4">
                  <c:v>40.1979590688592</c:v>
                </c:pt>
                <c:pt idx="5">
                  <c:v>45.61978758286406</c:v>
                </c:pt>
                <c:pt idx="6">
                  <c:v>46.78578168683371</c:v>
                </c:pt>
                <c:pt idx="7">
                  <c:v>49.46361279125579</c:v>
                </c:pt>
                <c:pt idx="8">
                  <c:v>62.3249749179979</c:v>
                </c:pt>
                <c:pt idx="9">
                  <c:v>56.33181991251709</c:v>
                </c:pt>
                <c:pt idx="10">
                  <c:v>52.44865107870198</c:v>
                </c:pt>
                <c:pt idx="11">
                  <c:v>56.98605503744854</c:v>
                </c:pt>
                <c:pt idx="12">
                  <c:v>65.99821719101614</c:v>
                </c:pt>
                <c:pt idx="13">
                  <c:v>44.18821258295857</c:v>
                </c:pt>
                <c:pt idx="14">
                  <c:v>55.40032029256213</c:v>
                </c:pt>
                <c:pt idx="15">
                  <c:v>92.42902584730336</c:v>
                </c:pt>
                <c:pt idx="16">
                  <c:v>148.84673112781095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VA_Data3!$N$4:$N$20</c:f>
              <c:numCache>
                <c:ptCount val="17"/>
                <c:pt idx="2">
                  <c:v>13.736336500788836</c:v>
                </c:pt>
                <c:pt idx="3">
                  <c:v>12.930690597929182</c:v>
                </c:pt>
                <c:pt idx="4">
                  <c:v>14.803602882121757</c:v>
                </c:pt>
                <c:pt idx="5">
                  <c:v>16.447339764754258</c:v>
                </c:pt>
                <c:pt idx="6">
                  <c:v>17.00256640561612</c:v>
                </c:pt>
                <c:pt idx="7">
                  <c:v>17.108104513852634</c:v>
                </c:pt>
                <c:pt idx="8">
                  <c:v>22.04216997411562</c:v>
                </c:pt>
                <c:pt idx="9">
                  <c:v>19.86934120746735</c:v>
                </c:pt>
                <c:pt idx="10">
                  <c:v>18.892868057508707</c:v>
                </c:pt>
                <c:pt idx="11">
                  <c:v>19.560021860241278</c:v>
                </c:pt>
                <c:pt idx="12">
                  <c:v>23.21734382569332</c:v>
                </c:pt>
                <c:pt idx="13">
                  <c:v>17.337952923835676</c:v>
                </c:pt>
                <c:pt idx="14">
                  <c:v>20.471431477640717</c:v>
                </c:pt>
                <c:pt idx="15">
                  <c:v>39.41280176172201</c:v>
                </c:pt>
                <c:pt idx="16">
                  <c:v>47.690548897085094</c:v>
                </c:pt>
              </c:numCache>
            </c:numRef>
          </c:yVal>
          <c:smooth val="1"/>
        </c:ser>
        <c:axId val="53023080"/>
        <c:axId val="7445673"/>
      </c:scatterChart>
      <c:val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445673"/>
        <c:crossesAt val="0"/>
        <c:crossBetween val="midCat"/>
        <c:dispUnits/>
        <c:majorUnit val="1"/>
      </c:valAx>
      <c:valAx>
        <c:axId val="744567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02308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VA_Data2!$Q$4:$Q$20</c:f>
              <c:numCache>
                <c:ptCount val="17"/>
                <c:pt idx="2">
                  <c:v>43.70012599748005</c:v>
                </c:pt>
                <c:pt idx="3">
                  <c:v>43.186413263243026</c:v>
                </c:pt>
                <c:pt idx="4">
                  <c:v>43.85016412434833</c:v>
                </c:pt>
                <c:pt idx="5">
                  <c:v>41.298181211413315</c:v>
                </c:pt>
                <c:pt idx="6">
                  <c:v>37.699852210130324</c:v>
                </c:pt>
                <c:pt idx="7">
                  <c:v>34.53820116054159</c:v>
                </c:pt>
                <c:pt idx="8">
                  <c:v>34.36814048291</c:v>
                </c:pt>
                <c:pt idx="9">
                  <c:v>33.502170767004344</c:v>
                </c:pt>
                <c:pt idx="10">
                  <c:v>32.54174012236856</c:v>
                </c:pt>
                <c:pt idx="11">
                  <c:v>30.69235524417886</c:v>
                </c:pt>
                <c:pt idx="12">
                  <c:v>32.15261613197045</c:v>
                </c:pt>
                <c:pt idx="13">
                  <c:v>31.270024349609127</c:v>
                </c:pt>
                <c:pt idx="14">
                  <c:v>31.736076266934273</c:v>
                </c:pt>
                <c:pt idx="15">
                  <c:v>35.72094951798487</c:v>
                </c:pt>
                <c:pt idx="16">
                  <c:v>28.337196325864884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VA_Data2!$R$4:$R$20</c:f>
              <c:numCache>
                <c:ptCount val="17"/>
                <c:pt idx="2">
                  <c:v>55.79588408231836</c:v>
                </c:pt>
                <c:pt idx="3">
                  <c:v>56.10594419733118</c:v>
                </c:pt>
                <c:pt idx="4">
                  <c:v>55.70573469781811</c:v>
                </c:pt>
                <c:pt idx="5">
                  <c:v>58.051059569497745</c:v>
                </c:pt>
                <c:pt idx="6">
                  <c:v>61.57463388418648</c:v>
                </c:pt>
                <c:pt idx="7">
                  <c:v>64.7848162475822</c:v>
                </c:pt>
                <c:pt idx="8">
                  <c:v>65.00470366886171</c:v>
                </c:pt>
                <c:pt idx="9">
                  <c:v>65.90862104610295</c:v>
                </c:pt>
                <c:pt idx="10">
                  <c:v>66.80493622316706</c:v>
                </c:pt>
                <c:pt idx="11">
                  <c:v>68.67916752524211</c:v>
                </c:pt>
                <c:pt idx="12">
                  <c:v>67.06811051513006</c:v>
                </c:pt>
                <c:pt idx="13">
                  <c:v>67.96104062540049</c:v>
                </c:pt>
                <c:pt idx="14">
                  <c:v>67.62418464626192</c:v>
                </c:pt>
                <c:pt idx="15">
                  <c:v>63.02477454130818</c:v>
                </c:pt>
                <c:pt idx="16">
                  <c:v>69.11322860331359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VA_Data2!$S$4:$S$20</c:f>
              <c:numCache>
                <c:ptCount val="17"/>
                <c:pt idx="2">
                  <c:v>0.020999580008399833</c:v>
                </c:pt>
                <c:pt idx="3">
                  <c:v>0.020218358269308533</c:v>
                </c:pt>
                <c:pt idx="4">
                  <c:v>0.03861749372465727</c:v>
                </c:pt>
                <c:pt idx="5">
                  <c:v>0</c:v>
                </c:pt>
                <c:pt idx="6">
                  <c:v>0.02687088539567379</c:v>
                </c:pt>
                <c:pt idx="7">
                  <c:v>0.012088974854932303</c:v>
                </c:pt>
                <c:pt idx="8">
                  <c:v>0</c:v>
                </c:pt>
                <c:pt idx="9">
                  <c:v>0.010336985734959685</c:v>
                </c:pt>
                <c:pt idx="10">
                  <c:v>0.010370216737529815</c:v>
                </c:pt>
                <c:pt idx="11">
                  <c:v>0.01030290541932825</c:v>
                </c:pt>
                <c:pt idx="12">
                  <c:v>0.030361299463617045</c:v>
                </c:pt>
                <c:pt idx="13">
                  <c:v>0.012815583749839805</c:v>
                </c:pt>
                <c:pt idx="14">
                  <c:v>0.012543903662819869</c:v>
                </c:pt>
                <c:pt idx="15">
                  <c:v>0.09329325178812066</c:v>
                </c:pt>
                <c:pt idx="16">
                  <c:v>0.02575328354365182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VA_Data2!$T$4:$T$20</c:f>
              <c:numCache>
                <c:ptCount val="17"/>
                <c:pt idx="2">
                  <c:v>0.0629987400251995</c:v>
                </c:pt>
                <c:pt idx="3">
                  <c:v>0.10109179134654267</c:v>
                </c:pt>
                <c:pt idx="4">
                  <c:v>0.11585248117397182</c:v>
                </c:pt>
                <c:pt idx="5">
                  <c:v>0.2502920073418989</c:v>
                </c:pt>
                <c:pt idx="6">
                  <c:v>0.14778986967620583</c:v>
                </c:pt>
                <c:pt idx="7">
                  <c:v>0.21760154738878143</c:v>
                </c:pt>
                <c:pt idx="8">
                  <c:v>0.32403052158461376</c:v>
                </c:pt>
                <c:pt idx="9">
                  <c:v>0.21707670043415342</c:v>
                </c:pt>
                <c:pt idx="10">
                  <c:v>0.22814476822565594</c:v>
                </c:pt>
                <c:pt idx="11">
                  <c:v>0.247269730063878</c:v>
                </c:pt>
                <c:pt idx="12">
                  <c:v>0.29349256148163144</c:v>
                </c:pt>
                <c:pt idx="13">
                  <c:v>0.2434960912469563</c:v>
                </c:pt>
                <c:pt idx="14">
                  <c:v>0.3135975915704967</c:v>
                </c:pt>
                <c:pt idx="15">
                  <c:v>0.4250025914792163</c:v>
                </c:pt>
                <c:pt idx="16">
                  <c:v>0.16310412910979483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VA_Data2!$U$4:$U$20</c:f>
              <c:numCache>
                <c:ptCount val="17"/>
                <c:pt idx="2">
                  <c:v>0.41999160016799664</c:v>
                </c:pt>
                <c:pt idx="3">
                  <c:v>0.5863323898099474</c:v>
                </c:pt>
                <c:pt idx="4">
                  <c:v>0.28963120293492955</c:v>
                </c:pt>
                <c:pt idx="5">
                  <c:v>0.40046721174703825</c:v>
                </c:pt>
                <c:pt idx="6">
                  <c:v>0.5508531506113127</c:v>
                </c:pt>
                <c:pt idx="7">
                  <c:v>0.4472920696324952</c:v>
                </c:pt>
                <c:pt idx="8">
                  <c:v>0.3031253266436709</c:v>
                </c:pt>
                <c:pt idx="9">
                  <c:v>0.361794500723589</c:v>
                </c:pt>
                <c:pt idx="10">
                  <c:v>0.4148086695011926</c:v>
                </c:pt>
                <c:pt idx="11">
                  <c:v>0.370904595095817</c:v>
                </c:pt>
                <c:pt idx="12">
                  <c:v>0.4554194919542557</c:v>
                </c:pt>
                <c:pt idx="13">
                  <c:v>0.5126233499935922</c:v>
                </c:pt>
                <c:pt idx="14">
                  <c:v>0.3135975915704967</c:v>
                </c:pt>
                <c:pt idx="15">
                  <c:v>0.7359800974396185</c:v>
                </c:pt>
                <c:pt idx="16">
                  <c:v>2.3607176581680833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VA_Data2!$V$3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VA_Data2!$V$4:$V$20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103554"/>
        <c:axId val="54931987"/>
      </c:scatterChart>
      <c:valAx>
        <c:axId val="61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931987"/>
        <c:crosses val="autoZero"/>
        <c:crossBetween val="midCat"/>
        <c:dispUnits/>
        <c:majorUnit val="1"/>
      </c:valAx>
      <c:valAx>
        <c:axId val="549319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03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VA_Data2!$R$4:$R$20</c:f>
              <c:numCache>
                <c:ptCount val="17"/>
                <c:pt idx="2">
                  <c:v>55.79588408231836</c:v>
                </c:pt>
                <c:pt idx="3">
                  <c:v>56.10594419733118</c:v>
                </c:pt>
                <c:pt idx="4">
                  <c:v>55.70573469781811</c:v>
                </c:pt>
                <c:pt idx="5">
                  <c:v>58.051059569497745</c:v>
                </c:pt>
                <c:pt idx="6">
                  <c:v>61.57463388418648</c:v>
                </c:pt>
                <c:pt idx="7">
                  <c:v>64.7848162475822</c:v>
                </c:pt>
                <c:pt idx="8">
                  <c:v>65.00470366886171</c:v>
                </c:pt>
                <c:pt idx="9">
                  <c:v>65.90862104610295</c:v>
                </c:pt>
                <c:pt idx="10">
                  <c:v>66.80493622316706</c:v>
                </c:pt>
                <c:pt idx="11">
                  <c:v>68.67916752524211</c:v>
                </c:pt>
                <c:pt idx="12">
                  <c:v>67.06811051513006</c:v>
                </c:pt>
                <c:pt idx="13">
                  <c:v>67.96104062540049</c:v>
                </c:pt>
                <c:pt idx="14">
                  <c:v>67.62418464626192</c:v>
                </c:pt>
                <c:pt idx="15">
                  <c:v>63.02477454130818</c:v>
                </c:pt>
                <c:pt idx="16">
                  <c:v>69.11322860331359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VA_Data2!$S$3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VA_Data2!$S$4:$S$20</c:f>
              <c:numCache>
                <c:ptCount val="17"/>
                <c:pt idx="2">
                  <c:v>0.020999580008399833</c:v>
                </c:pt>
                <c:pt idx="3">
                  <c:v>0.020218358269308533</c:v>
                </c:pt>
                <c:pt idx="4">
                  <c:v>0.03861749372465727</c:v>
                </c:pt>
                <c:pt idx="5">
                  <c:v>0</c:v>
                </c:pt>
                <c:pt idx="6">
                  <c:v>0.02687088539567379</c:v>
                </c:pt>
                <c:pt idx="7">
                  <c:v>0.012088974854932303</c:v>
                </c:pt>
                <c:pt idx="8">
                  <c:v>0</c:v>
                </c:pt>
                <c:pt idx="9">
                  <c:v>0.010336985734959685</c:v>
                </c:pt>
                <c:pt idx="10">
                  <c:v>0.010370216737529815</c:v>
                </c:pt>
                <c:pt idx="11">
                  <c:v>0.01030290541932825</c:v>
                </c:pt>
                <c:pt idx="12">
                  <c:v>0.030361299463617045</c:v>
                </c:pt>
                <c:pt idx="13">
                  <c:v>0.012815583749839805</c:v>
                </c:pt>
                <c:pt idx="14">
                  <c:v>0.012543903662819869</c:v>
                </c:pt>
                <c:pt idx="15">
                  <c:v>0.09329325178812066</c:v>
                </c:pt>
                <c:pt idx="16">
                  <c:v>0.02575328354365182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VA_Data2!$T$3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VA_Data2!$T$4:$T$20</c:f>
              <c:numCache>
                <c:ptCount val="17"/>
                <c:pt idx="2">
                  <c:v>0.0629987400251995</c:v>
                </c:pt>
                <c:pt idx="3">
                  <c:v>0.10109179134654267</c:v>
                </c:pt>
                <c:pt idx="4">
                  <c:v>0.11585248117397182</c:v>
                </c:pt>
                <c:pt idx="5">
                  <c:v>0.2502920073418989</c:v>
                </c:pt>
                <c:pt idx="6">
                  <c:v>0.14778986967620583</c:v>
                </c:pt>
                <c:pt idx="7">
                  <c:v>0.21760154738878143</c:v>
                </c:pt>
                <c:pt idx="8">
                  <c:v>0.32403052158461376</c:v>
                </c:pt>
                <c:pt idx="9">
                  <c:v>0.21707670043415342</c:v>
                </c:pt>
                <c:pt idx="10">
                  <c:v>0.22814476822565594</c:v>
                </c:pt>
                <c:pt idx="11">
                  <c:v>0.247269730063878</c:v>
                </c:pt>
                <c:pt idx="12">
                  <c:v>0.29349256148163144</c:v>
                </c:pt>
                <c:pt idx="13">
                  <c:v>0.2434960912469563</c:v>
                </c:pt>
                <c:pt idx="14">
                  <c:v>0.3135975915704967</c:v>
                </c:pt>
                <c:pt idx="15">
                  <c:v>0.4250025914792163</c:v>
                </c:pt>
                <c:pt idx="16">
                  <c:v>0.16310412910979483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VA_Data2!$U$4:$U$20</c:f>
              <c:numCache>
                <c:ptCount val="17"/>
                <c:pt idx="2">
                  <c:v>0.41999160016799664</c:v>
                </c:pt>
                <c:pt idx="3">
                  <c:v>0.5863323898099474</c:v>
                </c:pt>
                <c:pt idx="4">
                  <c:v>0.28963120293492955</c:v>
                </c:pt>
                <c:pt idx="5">
                  <c:v>0.40046721174703825</c:v>
                </c:pt>
                <c:pt idx="6">
                  <c:v>0.5508531506113127</c:v>
                </c:pt>
                <c:pt idx="7">
                  <c:v>0.4472920696324952</c:v>
                </c:pt>
                <c:pt idx="8">
                  <c:v>0.3031253266436709</c:v>
                </c:pt>
                <c:pt idx="9">
                  <c:v>0.361794500723589</c:v>
                </c:pt>
                <c:pt idx="10">
                  <c:v>0.4148086695011926</c:v>
                </c:pt>
                <c:pt idx="11">
                  <c:v>0.370904595095817</c:v>
                </c:pt>
                <c:pt idx="12">
                  <c:v>0.4554194919542557</c:v>
                </c:pt>
                <c:pt idx="13">
                  <c:v>0.5126233499935922</c:v>
                </c:pt>
                <c:pt idx="14">
                  <c:v>0.3135975915704967</c:v>
                </c:pt>
                <c:pt idx="15">
                  <c:v>0.7359800974396185</c:v>
                </c:pt>
                <c:pt idx="16">
                  <c:v>2.3607176581680833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VA_Data2!$V$4:$V$20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4625836"/>
        <c:axId val="20305933"/>
      </c:scatterChart>
      <c:valAx>
        <c:axId val="2462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0305933"/>
        <c:crosses val="autoZero"/>
        <c:crossBetween val="midCat"/>
        <c:dispUnits/>
        <c:majorUnit val="1"/>
      </c:valAx>
      <c:valAx>
        <c:axId val="20305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4625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VA_Data2!$D$4:$D$20</c:f>
              <c:numCache>
                <c:ptCount val="17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9</c:v>
                </c:pt>
                <c:pt idx="1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VA_Data2!$E$4:$E$20</c:f>
              <c:numCache>
                <c:ptCount val="17"/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15</c:v>
                </c:pt>
                <c:pt idx="6">
                  <c:v>11</c:v>
                </c:pt>
                <c:pt idx="7">
                  <c:v>18</c:v>
                </c:pt>
                <c:pt idx="8">
                  <c:v>31</c:v>
                </c:pt>
                <c:pt idx="9">
                  <c:v>21</c:v>
                </c:pt>
                <c:pt idx="10">
                  <c:v>22</c:v>
                </c:pt>
                <c:pt idx="11">
                  <c:v>24</c:v>
                </c:pt>
                <c:pt idx="12">
                  <c:v>29</c:v>
                </c:pt>
                <c:pt idx="13">
                  <c:v>19</c:v>
                </c:pt>
                <c:pt idx="14">
                  <c:v>25</c:v>
                </c:pt>
                <c:pt idx="15">
                  <c:v>41</c:v>
                </c:pt>
                <c:pt idx="16">
                  <c:v>19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VA_Data2!$F$3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VA_Data2!$F$4:$F$20</c:f>
              <c:numCache>
                <c:ptCount val="17"/>
                <c:pt idx="2">
                  <c:v>20</c:v>
                </c:pt>
                <c:pt idx="3">
                  <c:v>29</c:v>
                </c:pt>
                <c:pt idx="4">
                  <c:v>15</c:v>
                </c:pt>
                <c:pt idx="5">
                  <c:v>24</c:v>
                </c:pt>
                <c:pt idx="6">
                  <c:v>41</c:v>
                </c:pt>
                <c:pt idx="7">
                  <c:v>37</c:v>
                </c:pt>
                <c:pt idx="8">
                  <c:v>29</c:v>
                </c:pt>
                <c:pt idx="9">
                  <c:v>35</c:v>
                </c:pt>
                <c:pt idx="10">
                  <c:v>40</c:v>
                </c:pt>
                <c:pt idx="11">
                  <c:v>36</c:v>
                </c:pt>
                <c:pt idx="12">
                  <c:v>45</c:v>
                </c:pt>
                <c:pt idx="13">
                  <c:v>40</c:v>
                </c:pt>
                <c:pt idx="14">
                  <c:v>25</c:v>
                </c:pt>
                <c:pt idx="15">
                  <c:v>71</c:v>
                </c:pt>
                <c:pt idx="16">
                  <c:v>275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VA_Data2!$G$3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VA_Data2!$G$4:$G$20</c:f>
              <c:numCache>
                <c:ptCount val="17"/>
              </c:numCache>
            </c:numRef>
          </c:yVal>
          <c:smooth val="0"/>
        </c:ser>
        <c:axId val="48535670"/>
        <c:axId val="34167847"/>
      </c:scatterChart>
      <c:valAx>
        <c:axId val="485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167847"/>
        <c:crosses val="autoZero"/>
        <c:crossBetween val="midCat"/>
        <c:dispUnits/>
        <c:majorUnit val="1"/>
      </c:valAx>
      <c:valAx>
        <c:axId val="3416784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53567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VA_Data2!$AM$4:$AM$20</c:f>
              <c:numCache>
                <c:ptCount val="17"/>
                <c:pt idx="2">
                  <c:v>8.33402783565297</c:v>
                </c:pt>
                <c:pt idx="3">
                  <c:v>7.946598855689765</c:v>
                </c:pt>
                <c:pt idx="4">
                  <c:v>15.18141794443601</c:v>
                </c:pt>
                <c:pt idx="5">
                  <c:v>0</c:v>
                </c:pt>
                <c:pt idx="6">
                  <c:v>14.199503017394392</c:v>
                </c:pt>
                <c:pt idx="7">
                  <c:v>6.921852287672181</c:v>
                </c:pt>
                <c:pt idx="8">
                  <c:v>0</c:v>
                </c:pt>
                <c:pt idx="9">
                  <c:v>6.690305746972637</c:v>
                </c:pt>
                <c:pt idx="10">
                  <c:v>6.6229551625935486</c:v>
                </c:pt>
                <c:pt idx="11">
                  <c:v>6.5436461196178515</c:v>
                </c:pt>
                <c:pt idx="12">
                  <c:v>19.77978505966902</c:v>
                </c:pt>
                <c:pt idx="13">
                  <c:v>6.512960791976033</c:v>
                </c:pt>
                <c:pt idx="14">
                  <c:v>6.469142191745374</c:v>
                </c:pt>
                <c:pt idx="15">
                  <c:v>57.211874642425784</c:v>
                </c:pt>
                <c:pt idx="16">
                  <c:v>18.703241895261847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VA_Data2!$AN$4:$AN$20</c:f>
              <c:numCache>
                <c:ptCount val="17"/>
                <c:pt idx="2">
                  <c:v>2.6892564205997043</c:v>
                </c:pt>
                <c:pt idx="3">
                  <c:v>4.139518325647628</c:v>
                </c:pt>
                <c:pt idx="4">
                  <c:v>4.616485469611984</c:v>
                </c:pt>
                <c:pt idx="5">
                  <c:v>10.778339848240975</c:v>
                </c:pt>
                <c:pt idx="6">
                  <c:v>7.437709185570845</c:v>
                </c:pt>
                <c:pt idx="7">
                  <c:v>11.480836570291421</c:v>
                </c:pt>
                <c:pt idx="8">
                  <c:v>18.708622260846475</c:v>
                </c:pt>
                <c:pt idx="9">
                  <c:v>11.891549072459172</c:v>
                </c:pt>
                <c:pt idx="10">
                  <c:v>11.851085721057762</c:v>
                </c:pt>
                <c:pt idx="11">
                  <c:v>12.388439521186813</c:v>
                </c:pt>
                <c:pt idx="12">
                  <c:v>14.188213997406981</c:v>
                </c:pt>
                <c:pt idx="13">
                  <c:v>8.827314498631766</c:v>
                </c:pt>
                <c:pt idx="14">
                  <c:v>11.00676696032721</c:v>
                </c:pt>
                <c:pt idx="15">
                  <c:v>17.275596324090184</c:v>
                </c:pt>
                <c:pt idx="16">
                  <c:v>7.607150721678377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VA_Data2!$AO$3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VA_Data2!$AO$4:$AO$20</c:f>
              <c:numCache>
                <c:ptCount val="17"/>
                <c:pt idx="2">
                  <c:v>17.082045062434876</c:v>
                </c:pt>
                <c:pt idx="3">
                  <c:v>23.080351458041513</c:v>
                </c:pt>
                <c:pt idx="4">
                  <c:v>11.102475852115022</c:v>
                </c:pt>
                <c:pt idx="5">
                  <c:v>16.606008607447794</c:v>
                </c:pt>
                <c:pt idx="6">
                  <c:v>26.753495898884832</c:v>
                </c:pt>
                <c:pt idx="7">
                  <c:v>22.833586354155095</c:v>
                </c:pt>
                <c:pt idx="8">
                  <c:v>17.111062596987274</c:v>
                </c:pt>
                <c:pt idx="9">
                  <c:v>19.72042077743533</c:v>
                </c:pt>
                <c:pt idx="10">
                  <c:v>21.311510346738274</c:v>
                </c:pt>
                <c:pt idx="11">
                  <c:v>18.190086402910413</c:v>
                </c:pt>
                <c:pt idx="12">
                  <c:v>21.457181003242418</c:v>
                </c:pt>
                <c:pt idx="13">
                  <c:v>17.929983414765342</c:v>
                </c:pt>
                <c:pt idx="14">
                  <c:v>10.51874229502127</c:v>
                </c:pt>
                <c:pt idx="15">
                  <c:v>28.24128398400986</c:v>
                </c:pt>
                <c:pt idx="16">
                  <c:v>103.29492014363629</c:v>
                </c:pt>
              </c:numCache>
            </c:numRef>
          </c:yVal>
          <c:smooth val="0"/>
        </c:ser>
        <c:axId val="39075168"/>
        <c:axId val="16132193"/>
      </c:scatterChart>
      <c:valAx>
        <c:axId val="3907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132193"/>
        <c:crosses val="autoZero"/>
        <c:crossBetween val="midCat"/>
        <c:dispUnits/>
        <c:majorUnit val="1"/>
      </c:valAx>
      <c:valAx>
        <c:axId val="16132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07516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2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VA_Data2!$R$25:$R$41</c:f>
              <c:numCache>
                <c:ptCount val="17"/>
                <c:pt idx="2">
                  <c:v>53.30771342300302</c:v>
                </c:pt>
                <c:pt idx="3">
                  <c:v>53.06849315068494</c:v>
                </c:pt>
                <c:pt idx="4">
                  <c:v>52.35966219572777</c:v>
                </c:pt>
                <c:pt idx="5">
                  <c:v>56.483199340342196</c:v>
                </c:pt>
                <c:pt idx="6">
                  <c:v>60.20715001670565</c:v>
                </c:pt>
                <c:pt idx="7">
                  <c:v>64.26234172713046</c:v>
                </c:pt>
                <c:pt idx="8">
                  <c:v>63.889602053915276</c:v>
                </c:pt>
                <c:pt idx="9">
                  <c:v>65.07292327203551</c:v>
                </c:pt>
                <c:pt idx="10">
                  <c:v>64.66568404127027</c:v>
                </c:pt>
                <c:pt idx="11">
                  <c:v>66.9921875</c:v>
                </c:pt>
                <c:pt idx="12">
                  <c:v>65.65694812570996</c:v>
                </c:pt>
                <c:pt idx="13">
                  <c:v>66.07929515418502</c:v>
                </c:pt>
                <c:pt idx="14">
                  <c:v>65.90625</c:v>
                </c:pt>
                <c:pt idx="15">
                  <c:v>61.17719190680564</c:v>
                </c:pt>
                <c:pt idx="16">
                  <c:v>68.40250587314017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VA_Data2!$S$24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VA_Data2!$S$25:$S$41</c:f>
              <c:numCache>
                <c:ptCount val="17"/>
                <c:pt idx="2">
                  <c:v>0.02744990392533626</c:v>
                </c:pt>
                <c:pt idx="3">
                  <c:v>0.0273972602739726</c:v>
                </c:pt>
                <c:pt idx="4">
                  <c:v>0.04967709885742673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0.013399437223636608</c:v>
                </c:pt>
                <c:pt idx="11">
                  <c:v>0.013020833333333334</c:v>
                </c:pt>
                <c:pt idx="12">
                  <c:v>0.02524296352391771</c:v>
                </c:pt>
                <c:pt idx="13">
                  <c:v>0.01631587534671235</c:v>
                </c:pt>
                <c:pt idx="14">
                  <c:v>0</c:v>
                </c:pt>
                <c:pt idx="15">
                  <c:v>0.1103617412630288</c:v>
                </c:pt>
                <c:pt idx="16">
                  <c:v>0.029365700861393895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VA_Data2!$T$24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VA_Data2!$T$25:$T$41</c:f>
              <c:numCache>
                <c:ptCount val="17"/>
                <c:pt idx="2">
                  <c:v>0.08234971177600879</c:v>
                </c:pt>
                <c:pt idx="3">
                  <c:v>0.136986301369863</c:v>
                </c:pt>
                <c:pt idx="4">
                  <c:v>0.14903129657228018</c:v>
                </c:pt>
                <c:pt idx="5">
                  <c:v>0.2886002886002886</c:v>
                </c:pt>
                <c:pt idx="6">
                  <c:v>0.18376211159371866</c:v>
                </c:pt>
                <c:pt idx="7">
                  <c:v>0.2560819462227913</c:v>
                </c:pt>
                <c:pt idx="8">
                  <c:v>0.38510911424903727</c:v>
                </c:pt>
                <c:pt idx="9">
                  <c:v>0.17755231452124287</c:v>
                </c:pt>
                <c:pt idx="10">
                  <c:v>0.25458930724909556</c:v>
                </c:pt>
                <c:pt idx="11">
                  <c:v>0.234375</c:v>
                </c:pt>
                <c:pt idx="12">
                  <c:v>0.35340148933484794</c:v>
                </c:pt>
                <c:pt idx="13">
                  <c:v>0.27736988089410997</c:v>
                </c:pt>
                <c:pt idx="14">
                  <c:v>0.375</c:v>
                </c:pt>
                <c:pt idx="15">
                  <c:v>0.46597179644389947</c:v>
                </c:pt>
                <c:pt idx="16">
                  <c:v>0.1859827721221613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VA_Data2!$U$24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VA_Data2!$U$25:$U$41</c:f>
              <c:numCache>
                <c:ptCount val="17"/>
                <c:pt idx="2">
                  <c:v>0.521548174581389</c:v>
                </c:pt>
                <c:pt idx="3">
                  <c:v>0.684931506849315</c:v>
                </c:pt>
                <c:pt idx="4">
                  <c:v>0.34773969200198707</c:v>
                </c:pt>
                <c:pt idx="5">
                  <c:v>0.47412904555761703</c:v>
                </c:pt>
                <c:pt idx="6">
                  <c:v>0.5512863347811561</c:v>
                </c:pt>
                <c:pt idx="7">
                  <c:v>0.45525679328496227</c:v>
                </c:pt>
                <c:pt idx="8">
                  <c:v>0.3080872913992298</c:v>
                </c:pt>
                <c:pt idx="9">
                  <c:v>0.36778693722257455</c:v>
                </c:pt>
                <c:pt idx="10">
                  <c:v>0.40198311670909825</c:v>
                </c:pt>
                <c:pt idx="11">
                  <c:v>0.4166666666666667</c:v>
                </c:pt>
                <c:pt idx="12">
                  <c:v>0.5048592704783541</c:v>
                </c:pt>
                <c:pt idx="13">
                  <c:v>0.5384238864415075</c:v>
                </c:pt>
                <c:pt idx="14">
                  <c:v>0.3125</c:v>
                </c:pt>
                <c:pt idx="15">
                  <c:v>0.8093194359288781</c:v>
                </c:pt>
                <c:pt idx="16">
                  <c:v>2.623335943617854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VA_Data2!$V$24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VA_Data2!$V$25:$V$41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0972010"/>
        <c:axId val="31639227"/>
      </c:scatterChart>
      <c:val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639227"/>
        <c:crosses val="autoZero"/>
        <c:crossBetween val="midCat"/>
        <c:dispUnits/>
        <c:majorUnit val="1"/>
      </c:valAx>
      <c:valAx>
        <c:axId val="316392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972010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VIRGINIA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VA_Data2!$D$25:$D$41</c:f>
              <c:numCache>
                <c:ptCount val="17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9</c:v>
                </c:pt>
                <c:pt idx="1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VA_Data2!$E$25:$E$41</c:f>
              <c:numCache>
                <c:ptCount val="17"/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14</c:v>
                </c:pt>
                <c:pt idx="6">
                  <c:v>11</c:v>
                </c:pt>
                <c:pt idx="7">
                  <c:v>18</c:v>
                </c:pt>
                <c:pt idx="8">
                  <c:v>30</c:v>
                </c:pt>
                <c:pt idx="9">
                  <c:v>14</c:v>
                </c:pt>
                <c:pt idx="10">
                  <c:v>19</c:v>
                </c:pt>
                <c:pt idx="11">
                  <c:v>18</c:v>
                </c:pt>
                <c:pt idx="12">
                  <c:v>28</c:v>
                </c:pt>
                <c:pt idx="13">
                  <c:v>17</c:v>
                </c:pt>
                <c:pt idx="14">
                  <c:v>24</c:v>
                </c:pt>
                <c:pt idx="15">
                  <c:v>38</c:v>
                </c:pt>
                <c:pt idx="16">
                  <c:v>19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VA_Data2!$F$24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VA_Data2!$F$25:$F$41</c:f>
              <c:numCache>
                <c:ptCount val="17"/>
                <c:pt idx="2">
                  <c:v>19</c:v>
                </c:pt>
                <c:pt idx="3">
                  <c:v>25</c:v>
                </c:pt>
                <c:pt idx="4">
                  <c:v>14</c:v>
                </c:pt>
                <c:pt idx="5">
                  <c:v>23</c:v>
                </c:pt>
                <c:pt idx="6">
                  <c:v>33</c:v>
                </c:pt>
                <c:pt idx="7">
                  <c:v>32</c:v>
                </c:pt>
                <c:pt idx="8">
                  <c:v>24</c:v>
                </c:pt>
                <c:pt idx="9">
                  <c:v>29</c:v>
                </c:pt>
                <c:pt idx="10">
                  <c:v>30</c:v>
                </c:pt>
                <c:pt idx="11">
                  <c:v>32</c:v>
                </c:pt>
                <c:pt idx="12">
                  <c:v>40</c:v>
                </c:pt>
                <c:pt idx="13">
                  <c:v>33</c:v>
                </c:pt>
                <c:pt idx="14">
                  <c:v>20</c:v>
                </c:pt>
                <c:pt idx="15">
                  <c:v>66</c:v>
                </c:pt>
                <c:pt idx="16">
                  <c:v>268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VA_Data2!$G$24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VA_Data2!$G$25:$G$41</c:f>
              <c:numCache>
                <c:ptCount val="17"/>
              </c:numCache>
            </c:numRef>
          </c:yVal>
          <c:smooth val="0"/>
        </c:ser>
        <c:axId val="16317588"/>
        <c:axId val="12640565"/>
      </c:scatterChart>
      <c:valAx>
        <c:axId val="16317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640565"/>
        <c:crosses val="autoZero"/>
        <c:crossBetween val="midCat"/>
        <c:dispUnits/>
        <c:majorUnit val="1"/>
      </c:valAx>
      <c:valAx>
        <c:axId val="1264056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31758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VA_Data2!$AM$24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VA_Data2!$AM$25:$AM$41</c:f>
              <c:numCache>
                <c:ptCount val="17"/>
                <c:pt idx="2">
                  <c:v>8.33402783565297</c:v>
                </c:pt>
                <c:pt idx="3">
                  <c:v>7.946598855689765</c:v>
                </c:pt>
                <c:pt idx="4">
                  <c:v>15.18141794443601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6.6229551625935486</c:v>
                </c:pt>
                <c:pt idx="11">
                  <c:v>6.5436461196178515</c:v>
                </c:pt>
                <c:pt idx="12">
                  <c:v>13.18652337311268</c:v>
                </c:pt>
                <c:pt idx="13">
                  <c:v>6.512960791976033</c:v>
                </c:pt>
                <c:pt idx="14">
                  <c:v>0</c:v>
                </c:pt>
                <c:pt idx="15">
                  <c:v>57.211874642425784</c:v>
                </c:pt>
                <c:pt idx="16">
                  <c:v>18.703241895261847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VA_Data2!$AN$25:$AN$41</c:f>
              <c:numCache>
                <c:ptCount val="17"/>
                <c:pt idx="2">
                  <c:v>2.6892564205997043</c:v>
                </c:pt>
                <c:pt idx="3">
                  <c:v>4.139518325647628</c:v>
                </c:pt>
                <c:pt idx="4">
                  <c:v>4.616485469611984</c:v>
                </c:pt>
                <c:pt idx="5">
                  <c:v>10.059783858358243</c:v>
                </c:pt>
                <c:pt idx="6">
                  <c:v>7.437709185570845</c:v>
                </c:pt>
                <c:pt idx="7">
                  <c:v>11.480836570291421</c:v>
                </c:pt>
                <c:pt idx="8">
                  <c:v>18.105118316948204</c:v>
                </c:pt>
                <c:pt idx="9">
                  <c:v>7.9276993816394485</c:v>
                </c:pt>
                <c:pt idx="10">
                  <c:v>10.23502857727716</c:v>
                </c:pt>
                <c:pt idx="11">
                  <c:v>9.29132964089011</c:v>
                </c:pt>
                <c:pt idx="12">
                  <c:v>13.698965238875706</c:v>
                </c:pt>
                <c:pt idx="13">
                  <c:v>7.898123498775791</c:v>
                </c:pt>
                <c:pt idx="14">
                  <c:v>10.566496281914121</c:v>
                </c:pt>
                <c:pt idx="15">
                  <c:v>16.01152830037627</c:v>
                </c:pt>
                <c:pt idx="16">
                  <c:v>7.607150721678377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VA_Data2!$AO$24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VA_Data2!$AO$25:$AO$41</c:f>
              <c:numCache>
                <c:ptCount val="17"/>
                <c:pt idx="2">
                  <c:v>16.22794280931313</c:v>
                </c:pt>
                <c:pt idx="3">
                  <c:v>19.896854705208202</c:v>
                </c:pt>
                <c:pt idx="4">
                  <c:v>10.362310795307353</c:v>
                </c:pt>
                <c:pt idx="5">
                  <c:v>15.914091582137472</c:v>
                </c:pt>
                <c:pt idx="6">
                  <c:v>21.53330157715121</c:v>
                </c:pt>
                <c:pt idx="7">
                  <c:v>19.74796657656657</c:v>
                </c:pt>
                <c:pt idx="8">
                  <c:v>14.160879390610157</c:v>
                </c:pt>
                <c:pt idx="9">
                  <c:v>16.339777215589272</c:v>
                </c:pt>
                <c:pt idx="10">
                  <c:v>15.983632760053707</c:v>
                </c:pt>
                <c:pt idx="11">
                  <c:v>16.168965691475922</c:v>
                </c:pt>
                <c:pt idx="12">
                  <c:v>19.07304978065993</c:v>
                </c:pt>
                <c:pt idx="13">
                  <c:v>14.792236317181406</c:v>
                </c:pt>
                <c:pt idx="14">
                  <c:v>8.414993836017015</c:v>
                </c:pt>
                <c:pt idx="15">
                  <c:v>26.25246116823452</c:v>
                </c:pt>
                <c:pt idx="16">
                  <c:v>100.66559490361645</c:v>
                </c:pt>
              </c:numCache>
            </c:numRef>
          </c:yVal>
          <c:smooth val="0"/>
        </c:ser>
        <c:axId val="46656222"/>
        <c:axId val="17252815"/>
      </c:scatterChart>
      <c:valAx>
        <c:axId val="4665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252815"/>
        <c:crosses val="autoZero"/>
        <c:crossBetween val="midCat"/>
        <c:dispUnits/>
        <c:majorUnit val="1"/>
      </c:valAx>
      <c:valAx>
        <c:axId val="17252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656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VA_Data1!$E$5:$E$21</c:f>
              <c:numCache>
                <c:ptCount val="17"/>
                <c:pt idx="2">
                  <c:v>503</c:v>
                </c:pt>
                <c:pt idx="3">
                  <c:v>465</c:v>
                </c:pt>
                <c:pt idx="4">
                  <c:v>515</c:v>
                </c:pt>
                <c:pt idx="5">
                  <c:v>524</c:v>
                </c:pt>
                <c:pt idx="6">
                  <c:v>553</c:v>
                </c:pt>
                <c:pt idx="7">
                  <c:v>494</c:v>
                </c:pt>
                <c:pt idx="8">
                  <c:v>631</c:v>
                </c:pt>
                <c:pt idx="9">
                  <c:v>535</c:v>
                </c:pt>
                <c:pt idx="10">
                  <c:v>510</c:v>
                </c:pt>
                <c:pt idx="11">
                  <c:v>512</c:v>
                </c:pt>
                <c:pt idx="12">
                  <c:v>575</c:v>
                </c:pt>
                <c:pt idx="13">
                  <c:v>396</c:v>
                </c:pt>
                <c:pt idx="14">
                  <c:v>428</c:v>
                </c:pt>
                <c:pt idx="15">
                  <c:v>552</c:v>
                </c:pt>
                <c:pt idx="16">
                  <c:v>580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VA_Data1!$F$5:$F$21</c:f>
              <c:numCache>
                <c:ptCount val="17"/>
                <c:pt idx="2">
                  <c:v>674</c:v>
                </c:pt>
                <c:pt idx="3">
                  <c:v>596</c:v>
                </c:pt>
                <c:pt idx="4">
                  <c:v>616</c:v>
                </c:pt>
                <c:pt idx="5">
                  <c:v>789</c:v>
                </c:pt>
                <c:pt idx="6">
                  <c:v>851</c:v>
                </c:pt>
                <c:pt idx="7">
                  <c:v>820</c:v>
                </c:pt>
                <c:pt idx="8">
                  <c:v>906</c:v>
                </c:pt>
                <c:pt idx="9">
                  <c:v>840</c:v>
                </c:pt>
                <c:pt idx="10">
                  <c:v>813</c:v>
                </c:pt>
                <c:pt idx="11">
                  <c:v>860</c:v>
                </c:pt>
                <c:pt idx="12">
                  <c:v>885</c:v>
                </c:pt>
                <c:pt idx="13">
                  <c:v>739</c:v>
                </c:pt>
                <c:pt idx="14">
                  <c:v>721</c:v>
                </c:pt>
                <c:pt idx="15">
                  <c:v>909</c:v>
                </c:pt>
                <c:pt idx="16">
                  <c:v>1392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VA_Data1!$G$5:$G$21</c:f>
              <c:numCache>
                <c:ptCount val="17"/>
                <c:pt idx="2">
                  <c:v>1177</c:v>
                </c:pt>
                <c:pt idx="3">
                  <c:v>1061</c:v>
                </c:pt>
                <c:pt idx="4">
                  <c:v>1131</c:v>
                </c:pt>
                <c:pt idx="5">
                  <c:v>1313</c:v>
                </c:pt>
                <c:pt idx="6">
                  <c:v>1404</c:v>
                </c:pt>
                <c:pt idx="7">
                  <c:v>1314</c:v>
                </c:pt>
                <c:pt idx="8">
                  <c:v>1537</c:v>
                </c:pt>
                <c:pt idx="9">
                  <c:v>1375</c:v>
                </c:pt>
                <c:pt idx="10">
                  <c:v>1323</c:v>
                </c:pt>
                <c:pt idx="11">
                  <c:v>1372</c:v>
                </c:pt>
                <c:pt idx="12">
                  <c:v>1460</c:v>
                </c:pt>
                <c:pt idx="13">
                  <c:v>1135</c:v>
                </c:pt>
                <c:pt idx="14">
                  <c:v>1149</c:v>
                </c:pt>
                <c:pt idx="15">
                  <c:v>1461</c:v>
                </c:pt>
                <c:pt idx="16">
                  <c:v>1972</c:v>
                </c:pt>
              </c:numCache>
            </c:numRef>
          </c:yVal>
          <c:smooth val="1"/>
        </c:ser>
        <c:axId val="67011058"/>
        <c:axId val="66228611"/>
      </c:scatterChart>
      <c:scatterChart>
        <c:scatterStyle val="lineMarker"/>
        <c:varyColors val="0"/>
        <c:ser>
          <c:idx val="5"/>
          <c:order val="3"/>
          <c:tx>
            <c:strRef>
              <c:f>VA_Data1!$A$23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VA_Data1!$F$28:$F$44</c:f>
              <c:numCache>
                <c:ptCount val="17"/>
                <c:pt idx="2">
                  <c:v>57.2642310960068</c:v>
                </c:pt>
                <c:pt idx="3">
                  <c:v>56.173421300659754</c:v>
                </c:pt>
                <c:pt idx="4">
                  <c:v>54.46507515473032</c:v>
                </c:pt>
                <c:pt idx="5">
                  <c:v>60.09139375476009</c:v>
                </c:pt>
                <c:pt idx="6">
                  <c:v>60.61253561253561</c:v>
                </c:pt>
                <c:pt idx="7">
                  <c:v>62.404870624048705</c:v>
                </c:pt>
                <c:pt idx="8">
                  <c:v>58.94599869876382</c:v>
                </c:pt>
                <c:pt idx="9">
                  <c:v>61.09090909090909</c:v>
                </c:pt>
                <c:pt idx="10">
                  <c:v>61.451247165532884</c:v>
                </c:pt>
                <c:pt idx="11">
                  <c:v>62.68221574344023</c:v>
                </c:pt>
                <c:pt idx="12">
                  <c:v>60.61643835616438</c:v>
                </c:pt>
                <c:pt idx="13">
                  <c:v>65.1101321585903</c:v>
                </c:pt>
                <c:pt idx="14">
                  <c:v>62.75021758050479</c:v>
                </c:pt>
                <c:pt idx="15">
                  <c:v>62.217659137576995</c:v>
                </c:pt>
                <c:pt idx="16">
                  <c:v>70.58823529411765</c:v>
                </c:pt>
              </c:numCache>
            </c:numRef>
          </c:yVal>
          <c:smooth val="0"/>
        </c:ser>
        <c:axId val="59186588"/>
        <c:axId val="62917245"/>
      </c:scatterChart>
      <c:val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228611"/>
        <c:crossesAt val="0"/>
        <c:crossBetween val="midCat"/>
        <c:dispUnits/>
        <c:majorUnit val="1"/>
      </c:valAx>
      <c:valAx>
        <c:axId val="6622861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crossBetween val="midCat"/>
        <c:dispUnits/>
        <c:majorUnit val="250"/>
      </c:valAx>
      <c:valAx>
        <c:axId val="59186588"/>
        <c:scaling>
          <c:orientation val="minMax"/>
        </c:scaling>
        <c:axPos val="b"/>
        <c:delete val="1"/>
        <c:majorTickMark val="in"/>
        <c:minorTickMark val="none"/>
        <c:tickLblPos val="nextTo"/>
        <c:crossAx val="62917245"/>
        <c:crosses val="max"/>
        <c:crossBetween val="midCat"/>
        <c:dispUnits/>
      </c:valAx>
      <c:valAx>
        <c:axId val="6291724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1865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VA_Data3!$L$24:$L$40</c:f>
              <c:numCache>
                <c:ptCount val="17"/>
                <c:pt idx="2">
                  <c:v>11.406131056219074</c:v>
                </c:pt>
                <c:pt idx="3">
                  <c:v>10.395166091281183</c:v>
                </c:pt>
                <c:pt idx="4">
                  <c:v>11.313750512688646</c:v>
                </c:pt>
                <c:pt idx="5">
                  <c:v>11.348844865189152</c:v>
                </c:pt>
                <c:pt idx="6">
                  <c:v>11.852274790168655</c:v>
                </c:pt>
                <c:pt idx="7">
                  <c:v>10.466534104692885</c:v>
                </c:pt>
                <c:pt idx="8">
                  <c:v>13.284311207411255</c:v>
                </c:pt>
                <c:pt idx="9">
                  <c:v>11.149824041188074</c:v>
                </c:pt>
                <c:pt idx="10">
                  <c:v>10.547753090750179</c:v>
                </c:pt>
                <c:pt idx="11">
                  <c:v>10.521161199190447</c:v>
                </c:pt>
                <c:pt idx="12">
                  <c:v>11.761717022497812</c:v>
                </c:pt>
                <c:pt idx="13">
                  <c:v>8.06426321755142</c:v>
                </c:pt>
                <c:pt idx="14">
                  <c:v>8.679210694734314</c:v>
                </c:pt>
                <c:pt idx="15">
                  <c:v>11.16443431914749</c:v>
                </c:pt>
                <c:pt idx="16">
                  <c:v>11.65346610247817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VA_Data3!$M$24:$M$40</c:f>
              <c:numCache>
                <c:ptCount val="17"/>
                <c:pt idx="2">
                  <c:v>63.308855161738165</c:v>
                </c:pt>
                <c:pt idx="3">
                  <c:v>55.21340537015215</c:v>
                </c:pt>
                <c:pt idx="4">
                  <c:v>55.89603337791707</c:v>
                </c:pt>
                <c:pt idx="5">
                  <c:v>70.30080547437451</c:v>
                </c:pt>
                <c:pt idx="6">
                  <c:v>74.69924993526358</c:v>
                </c:pt>
                <c:pt idx="7">
                  <c:v>70.66230398750828</c:v>
                </c:pt>
                <c:pt idx="8">
                  <c:v>76.51277408632262</c:v>
                </c:pt>
                <c:pt idx="9">
                  <c:v>69.07843609710126</c:v>
                </c:pt>
                <c:pt idx="10">
                  <c:v>65.50038913515317</c:v>
                </c:pt>
                <c:pt idx="11">
                  <c:v>68.06667685028576</c:v>
                </c:pt>
                <c:pt idx="12">
                  <c:v>68.95917616770872</c:v>
                </c:pt>
                <c:pt idx="13">
                  <c:v>56.79145930227197</c:v>
                </c:pt>
                <c:pt idx="14">
                  <c:v>54.567801818220346</c:v>
                </c:pt>
                <c:pt idx="15">
                  <c:v>67.81112550056397</c:v>
                </c:pt>
                <c:pt idx="16">
                  <c:v>102.0663299162132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VA_Data3!$N$24:$N$40</c:f>
              <c:numCache>
                <c:ptCount val="17"/>
                <c:pt idx="2">
                  <c:v>21.499558592325076</c:v>
                </c:pt>
                <c:pt idx="3">
                  <c:v>19.107886802789498</c:v>
                </c:pt>
                <c:pt idx="4">
                  <c:v>20.0034347188527</c:v>
                </c:pt>
                <c:pt idx="5">
                  <c:v>22.87643761771434</c:v>
                </c:pt>
                <c:pt idx="6">
                  <c:v>24.18602151315606</c:v>
                </c:pt>
                <c:pt idx="7">
                  <c:v>22.345973490260793</c:v>
                </c:pt>
                <c:pt idx="8">
                  <c:v>25.901234900776533</c:v>
                </c:pt>
                <c:pt idx="9">
                  <c:v>22.862212686416406</c:v>
                </c:pt>
                <c:pt idx="10">
                  <c:v>21.772878432128934</c:v>
                </c:pt>
                <c:pt idx="11">
                  <c:v>22.382276890951655</c:v>
                </c:pt>
                <c:pt idx="12">
                  <c:v>23.654795523734997</c:v>
                </c:pt>
                <c:pt idx="13">
                  <c:v>18.271658838025527</c:v>
                </c:pt>
                <c:pt idx="14">
                  <c:v>18.376308412350927</c:v>
                </c:pt>
                <c:pt idx="15">
                  <c:v>23.246711091592996</c:v>
                </c:pt>
                <c:pt idx="16">
                  <c:v>31.09978916172348</c:v>
                </c:pt>
              </c:numCache>
            </c:numRef>
          </c:yVal>
          <c:smooth val="1"/>
        </c:ser>
        <c:axId val="29384294"/>
        <c:axId val="63132055"/>
      </c:scatterChart>
      <c:val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132055"/>
        <c:crossesAt val="0"/>
        <c:crossBetween val="midCat"/>
        <c:dispUnits/>
        <c:majorUnit val="1"/>
      </c:valAx>
      <c:valAx>
        <c:axId val="6313205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38429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VA_Data1!$H$5:$H$21</c:f>
              <c:numCache>
                <c:ptCount val="17"/>
                <c:pt idx="2">
                  <c:v>328</c:v>
                </c:pt>
                <c:pt idx="3">
                  <c:v>366</c:v>
                </c:pt>
                <c:pt idx="4">
                  <c:v>353</c:v>
                </c:pt>
                <c:pt idx="5">
                  <c:v>441</c:v>
                </c:pt>
                <c:pt idx="6">
                  <c:v>466</c:v>
                </c:pt>
                <c:pt idx="7">
                  <c:v>544</c:v>
                </c:pt>
                <c:pt idx="8">
                  <c:v>598</c:v>
                </c:pt>
                <c:pt idx="9">
                  <c:v>677</c:v>
                </c:pt>
                <c:pt idx="10">
                  <c:v>613</c:v>
                </c:pt>
                <c:pt idx="11">
                  <c:v>589</c:v>
                </c:pt>
                <c:pt idx="12">
                  <c:v>616</c:v>
                </c:pt>
                <c:pt idx="13">
                  <c:v>474</c:v>
                </c:pt>
                <c:pt idx="14">
                  <c:v>526</c:v>
                </c:pt>
                <c:pt idx="15">
                  <c:v>541</c:v>
                </c:pt>
                <c:pt idx="16">
                  <c:v>584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VA_Data1!$I$5:$I$21</c:f>
              <c:numCache>
                <c:ptCount val="17"/>
                <c:pt idx="2">
                  <c:v>384</c:v>
                </c:pt>
                <c:pt idx="3">
                  <c:v>455</c:v>
                </c:pt>
                <c:pt idx="4">
                  <c:v>513</c:v>
                </c:pt>
                <c:pt idx="5">
                  <c:v>548</c:v>
                </c:pt>
                <c:pt idx="6">
                  <c:v>692</c:v>
                </c:pt>
                <c:pt idx="7">
                  <c:v>742</c:v>
                </c:pt>
                <c:pt idx="8">
                  <c:v>863</c:v>
                </c:pt>
                <c:pt idx="9">
                  <c:v>889</c:v>
                </c:pt>
                <c:pt idx="10">
                  <c:v>857</c:v>
                </c:pt>
                <c:pt idx="11">
                  <c:v>896</c:v>
                </c:pt>
                <c:pt idx="12">
                  <c:v>992</c:v>
                </c:pt>
                <c:pt idx="13">
                  <c:v>780</c:v>
                </c:pt>
                <c:pt idx="14">
                  <c:v>844</c:v>
                </c:pt>
                <c:pt idx="15">
                  <c:v>795</c:v>
                </c:pt>
                <c:pt idx="16">
                  <c:v>837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VA_Data1!$J$5:$J$21</c:f>
              <c:numCache>
                <c:ptCount val="17"/>
                <c:pt idx="2">
                  <c:v>712</c:v>
                </c:pt>
                <c:pt idx="3">
                  <c:v>821</c:v>
                </c:pt>
                <c:pt idx="4">
                  <c:v>866</c:v>
                </c:pt>
                <c:pt idx="5">
                  <c:v>989</c:v>
                </c:pt>
                <c:pt idx="6">
                  <c:v>1158</c:v>
                </c:pt>
                <c:pt idx="7">
                  <c:v>1286</c:v>
                </c:pt>
                <c:pt idx="8">
                  <c:v>1461</c:v>
                </c:pt>
                <c:pt idx="9">
                  <c:v>1566</c:v>
                </c:pt>
                <c:pt idx="10">
                  <c:v>1470</c:v>
                </c:pt>
                <c:pt idx="11">
                  <c:v>1485</c:v>
                </c:pt>
                <c:pt idx="12">
                  <c:v>1608</c:v>
                </c:pt>
                <c:pt idx="13">
                  <c:v>1254</c:v>
                </c:pt>
                <c:pt idx="14">
                  <c:v>1370</c:v>
                </c:pt>
                <c:pt idx="15">
                  <c:v>1336</c:v>
                </c:pt>
                <c:pt idx="16">
                  <c:v>1421</c:v>
                </c:pt>
              </c:numCache>
            </c:numRef>
          </c:yVal>
          <c:smooth val="1"/>
        </c:ser>
        <c:axId val="31317584"/>
        <c:axId val="13422801"/>
      </c:scatterChart>
      <c:scatterChart>
        <c:scatterStyle val="lineMarker"/>
        <c:varyColors val="0"/>
        <c:ser>
          <c:idx val="5"/>
          <c:order val="3"/>
          <c:tx>
            <c:strRef>
              <c:f>VA_Data1!$A$23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VA_Data1!$I$28:$I$44</c:f>
              <c:numCache>
                <c:ptCount val="17"/>
                <c:pt idx="2">
                  <c:v>53.93258426966292</c:v>
                </c:pt>
                <c:pt idx="3">
                  <c:v>55.420219244823386</c:v>
                </c:pt>
                <c:pt idx="4">
                  <c:v>59.237875288683604</c:v>
                </c:pt>
                <c:pt idx="5">
                  <c:v>55.409504550050556</c:v>
                </c:pt>
                <c:pt idx="6">
                  <c:v>59.758203799654574</c:v>
                </c:pt>
                <c:pt idx="7">
                  <c:v>57.698289269051315</c:v>
                </c:pt>
                <c:pt idx="8">
                  <c:v>59.069130732375086</c:v>
                </c:pt>
                <c:pt idx="9">
                  <c:v>56.76883780332056</c:v>
                </c:pt>
                <c:pt idx="10">
                  <c:v>58.29931972789115</c:v>
                </c:pt>
                <c:pt idx="11">
                  <c:v>60.33670033670033</c:v>
                </c:pt>
                <c:pt idx="12">
                  <c:v>61.69154228855721</c:v>
                </c:pt>
                <c:pt idx="13">
                  <c:v>62.20095693779905</c:v>
                </c:pt>
                <c:pt idx="14">
                  <c:v>61.605839416058394</c:v>
                </c:pt>
                <c:pt idx="15">
                  <c:v>59.50598802395209</c:v>
                </c:pt>
                <c:pt idx="16">
                  <c:v>58.902181562280084</c:v>
                </c:pt>
              </c:numCache>
            </c:numRef>
          </c:yVal>
          <c:smooth val="0"/>
        </c:ser>
        <c:axId val="53696346"/>
        <c:axId val="13505067"/>
      </c:scatterChart>
      <c:val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422801"/>
        <c:crossesAt val="0"/>
        <c:crossBetween val="midCat"/>
        <c:dispUnits/>
        <c:majorUnit val="1"/>
      </c:valAx>
      <c:valAx>
        <c:axId val="1342280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317584"/>
        <c:crosses val="autoZero"/>
        <c:crossBetween val="midCat"/>
        <c:dispUnits/>
        <c:majorUnit val="250"/>
      </c:valAx>
      <c:valAx>
        <c:axId val="53696346"/>
        <c:scaling>
          <c:orientation val="minMax"/>
        </c:scaling>
        <c:axPos val="b"/>
        <c:delete val="1"/>
        <c:majorTickMark val="in"/>
        <c:minorTickMark val="none"/>
        <c:tickLblPos val="nextTo"/>
        <c:crossAx val="13505067"/>
        <c:crosses val="max"/>
        <c:crossBetween val="midCat"/>
        <c:dispUnits/>
      </c:valAx>
      <c:valAx>
        <c:axId val="13505067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696346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VA_Data3!$L$44:$L$60</c:f>
              <c:numCache>
                <c:ptCount val="17"/>
                <c:pt idx="2">
                  <c:v>7.437795201669695</c:v>
                </c:pt>
                <c:pt idx="3">
                  <c:v>8.182001697653577</c:v>
                </c:pt>
                <c:pt idx="4">
                  <c:v>7.75486200190115</c:v>
                </c:pt>
                <c:pt idx="5">
                  <c:v>9.55122249150461</c:v>
                </c:pt>
                <c:pt idx="6">
                  <c:v>9.987631197501978</c:v>
                </c:pt>
                <c:pt idx="7">
                  <c:v>11.525899904763014</c:v>
                </c:pt>
                <c:pt idx="8">
                  <c:v>12.589569099892126</c:v>
                </c:pt>
                <c:pt idx="9">
                  <c:v>14.109216590437994</c:v>
                </c:pt>
                <c:pt idx="10">
                  <c:v>12.67798557770561</c:v>
                </c:pt>
                <c:pt idx="11">
                  <c:v>12.103445207662446</c:v>
                </c:pt>
                <c:pt idx="12">
                  <c:v>12.600378584102005</c:v>
                </c:pt>
                <c:pt idx="13">
                  <c:v>9.652678699796398</c:v>
                </c:pt>
                <c:pt idx="14">
                  <c:v>10.666506601472546</c:v>
                </c:pt>
                <c:pt idx="15">
                  <c:v>10.94195464974419</c:v>
                </c:pt>
                <c:pt idx="16">
                  <c:v>11.7338348342194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VA_Data3!$M$44:$M$60</c:f>
              <c:numCache>
                <c:ptCount val="17"/>
                <c:pt idx="2">
                  <c:v>36.06914003280037</c:v>
                </c:pt>
                <c:pt idx="3">
                  <c:v>42.15117356278394</c:v>
                </c:pt>
                <c:pt idx="4">
                  <c:v>46.5497810436225</c:v>
                </c:pt>
                <c:pt idx="5">
                  <c:v>48.8274288972842</c:v>
                </c:pt>
                <c:pt idx="6">
                  <c:v>60.74251581104864</c:v>
                </c:pt>
                <c:pt idx="7">
                  <c:v>63.94076775455017</c:v>
                </c:pt>
                <c:pt idx="8">
                  <c:v>72.88137310871569</c:v>
                </c:pt>
                <c:pt idx="9">
                  <c:v>73.10801153609883</c:v>
                </c:pt>
                <c:pt idx="10">
                  <c:v>69.04530564431275</c:v>
                </c:pt>
                <c:pt idx="11">
                  <c:v>70.91597960215819</c:v>
                </c:pt>
                <c:pt idx="12">
                  <c:v>77.29661328629045</c:v>
                </c:pt>
                <c:pt idx="13">
                  <c:v>59.94227098210031</c:v>
                </c:pt>
                <c:pt idx="14">
                  <c:v>63.876872031314804</c:v>
                </c:pt>
                <c:pt idx="15">
                  <c:v>59.30675992623582</c:v>
                </c:pt>
                <c:pt idx="16">
                  <c:v>61.37178027289546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VA_Data3!$N$44:$N$60</c:f>
              <c:numCache>
                <c:ptCount val="17"/>
                <c:pt idx="2">
                  <c:v>13.005680303938364</c:v>
                </c:pt>
                <c:pt idx="3">
                  <c:v>14.785650391225426</c:v>
                </c:pt>
                <c:pt idx="4">
                  <c:v>15.316511464656443</c:v>
                </c:pt>
                <c:pt idx="5">
                  <c:v>17.231376088285977</c:v>
                </c:pt>
                <c:pt idx="6">
                  <c:v>19.94829979503897</c:v>
                </c:pt>
                <c:pt idx="7">
                  <c:v>21.8698035833146</c:v>
                </c:pt>
                <c:pt idx="8">
                  <c:v>24.620497195858498</c:v>
                </c:pt>
                <c:pt idx="9">
                  <c:v>26.037981866856793</c:v>
                </c:pt>
                <c:pt idx="10">
                  <c:v>24.19208714680993</c:v>
                </c:pt>
                <c:pt idx="11">
                  <c:v>24.225715148005253</c:v>
                </c:pt>
                <c:pt idx="12">
                  <c:v>26.052678905593066</c:v>
                </c:pt>
                <c:pt idx="13">
                  <c:v>20.187365799897808</c:v>
                </c:pt>
                <c:pt idx="14">
                  <c:v>21.91082900341233</c:v>
                </c:pt>
                <c:pt idx="15">
                  <c:v>21.257772770957047</c:v>
                </c:pt>
                <c:pt idx="16">
                  <c:v>22.410142190065446</c:v>
                </c:pt>
              </c:numCache>
            </c:numRef>
          </c:yVal>
          <c:smooth val="1"/>
        </c:ser>
        <c:axId val="54436740"/>
        <c:axId val="20168613"/>
      </c:scatterChart>
      <c:val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168613"/>
        <c:crossesAt val="0"/>
        <c:crossBetween val="midCat"/>
        <c:dispUnits/>
        <c:majorUnit val="1"/>
      </c:valAx>
      <c:valAx>
        <c:axId val="2016861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VA_Data1!$K$5:$K$21</c:f>
              <c:numCache>
                <c:ptCount val="17"/>
                <c:pt idx="2">
                  <c:v>238</c:v>
                </c:pt>
                <c:pt idx="3">
                  <c:v>250</c:v>
                </c:pt>
                <c:pt idx="4">
                  <c:v>315</c:v>
                </c:pt>
                <c:pt idx="5">
                  <c:v>377</c:v>
                </c:pt>
                <c:pt idx="6">
                  <c:v>516</c:v>
                </c:pt>
                <c:pt idx="7">
                  <c:v>576</c:v>
                </c:pt>
                <c:pt idx="8">
                  <c:v>533</c:v>
                </c:pt>
                <c:pt idx="9">
                  <c:v>543</c:v>
                </c:pt>
                <c:pt idx="10">
                  <c:v>494</c:v>
                </c:pt>
                <c:pt idx="11">
                  <c:v>487</c:v>
                </c:pt>
                <c:pt idx="12">
                  <c:v>494</c:v>
                </c:pt>
                <c:pt idx="13">
                  <c:v>358</c:v>
                </c:pt>
                <c:pt idx="14">
                  <c:v>319</c:v>
                </c:pt>
                <c:pt idx="15">
                  <c:v>307</c:v>
                </c:pt>
                <c:pt idx="16">
                  <c:v>356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VA_Data1!$L$5:$L$21</c:f>
              <c:numCache>
                <c:ptCount val="17"/>
                <c:pt idx="2">
                  <c:v>245</c:v>
                </c:pt>
                <c:pt idx="3">
                  <c:v>242</c:v>
                </c:pt>
                <c:pt idx="4">
                  <c:v>298</c:v>
                </c:pt>
                <c:pt idx="5">
                  <c:v>607</c:v>
                </c:pt>
                <c:pt idx="6">
                  <c:v>1203</c:v>
                </c:pt>
                <c:pt idx="7">
                  <c:v>1931</c:v>
                </c:pt>
                <c:pt idx="8">
                  <c:v>2014</c:v>
                </c:pt>
                <c:pt idx="9">
                  <c:v>2195</c:v>
                </c:pt>
                <c:pt idx="10">
                  <c:v>2019</c:v>
                </c:pt>
                <c:pt idx="11">
                  <c:v>2215</c:v>
                </c:pt>
                <c:pt idx="12">
                  <c:v>2038</c:v>
                </c:pt>
                <c:pt idx="13">
                  <c:v>1603</c:v>
                </c:pt>
                <c:pt idx="14">
                  <c:v>1457</c:v>
                </c:pt>
                <c:pt idx="15">
                  <c:v>1514</c:v>
                </c:pt>
                <c:pt idx="16">
                  <c:v>1972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VA_Data1!$M$5:$M$21</c:f>
              <c:numCache>
                <c:ptCount val="17"/>
                <c:pt idx="2">
                  <c:v>483</c:v>
                </c:pt>
                <c:pt idx="3">
                  <c:v>492</c:v>
                </c:pt>
                <c:pt idx="4">
                  <c:v>613</c:v>
                </c:pt>
                <c:pt idx="5">
                  <c:v>984</c:v>
                </c:pt>
                <c:pt idx="6">
                  <c:v>1719</c:v>
                </c:pt>
                <c:pt idx="7">
                  <c:v>2507</c:v>
                </c:pt>
                <c:pt idx="8">
                  <c:v>2547</c:v>
                </c:pt>
                <c:pt idx="9">
                  <c:v>2738</c:v>
                </c:pt>
                <c:pt idx="10">
                  <c:v>2513</c:v>
                </c:pt>
                <c:pt idx="11">
                  <c:v>2702</c:v>
                </c:pt>
                <c:pt idx="12">
                  <c:v>2532</c:v>
                </c:pt>
                <c:pt idx="13">
                  <c:v>1961</c:v>
                </c:pt>
                <c:pt idx="14">
                  <c:v>1776</c:v>
                </c:pt>
                <c:pt idx="15">
                  <c:v>1821</c:v>
                </c:pt>
                <c:pt idx="16">
                  <c:v>2328</c:v>
                </c:pt>
              </c:numCache>
            </c:numRef>
          </c:yVal>
          <c:smooth val="1"/>
        </c:ser>
        <c:axId val="47299790"/>
        <c:axId val="23044927"/>
      </c:scatterChart>
      <c:scatterChart>
        <c:scatterStyle val="lineMarker"/>
        <c:varyColors val="0"/>
        <c:ser>
          <c:idx val="5"/>
          <c:order val="3"/>
          <c:tx>
            <c:strRef>
              <c:f>VA_Data1!$A$23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VA_Data1!$L$28:$L$44</c:f>
              <c:numCache>
                <c:ptCount val="17"/>
                <c:pt idx="2">
                  <c:v>50.72463768115942</c:v>
                </c:pt>
                <c:pt idx="3">
                  <c:v>49.1869918699187</c:v>
                </c:pt>
                <c:pt idx="4">
                  <c:v>48.613376835236544</c:v>
                </c:pt>
                <c:pt idx="5">
                  <c:v>61.68699186991869</c:v>
                </c:pt>
                <c:pt idx="6">
                  <c:v>69.9825479930192</c:v>
                </c:pt>
                <c:pt idx="7">
                  <c:v>77.02433187076187</c:v>
                </c:pt>
                <c:pt idx="8">
                  <c:v>79.07341970946212</c:v>
                </c:pt>
                <c:pt idx="9">
                  <c:v>80.16800584368153</c:v>
                </c:pt>
                <c:pt idx="10">
                  <c:v>80.34222045364106</c:v>
                </c:pt>
                <c:pt idx="11">
                  <c:v>81.97631384159881</c:v>
                </c:pt>
                <c:pt idx="12">
                  <c:v>80.48973143759873</c:v>
                </c:pt>
                <c:pt idx="13">
                  <c:v>81.74400815910249</c:v>
                </c:pt>
                <c:pt idx="14">
                  <c:v>82.03828828828829</c:v>
                </c:pt>
                <c:pt idx="15">
                  <c:v>83.14113124656782</c:v>
                </c:pt>
                <c:pt idx="16">
                  <c:v>84.70790378006873</c:v>
                </c:pt>
              </c:numCache>
            </c:numRef>
          </c:yVal>
          <c:smooth val="0"/>
        </c:ser>
        <c:axId val="6077752"/>
        <c:axId val="54699769"/>
      </c:scatterChart>
      <c:val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044927"/>
        <c:crossesAt val="0"/>
        <c:crossBetween val="midCat"/>
        <c:dispUnits/>
        <c:majorUnit val="1"/>
      </c:valAx>
      <c:valAx>
        <c:axId val="23044927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299790"/>
        <c:crosses val="autoZero"/>
        <c:crossBetween val="midCat"/>
        <c:dispUnits/>
        <c:majorUnit val="500"/>
      </c:valAx>
      <c:valAx>
        <c:axId val="6077752"/>
        <c:scaling>
          <c:orientation val="minMax"/>
        </c:scaling>
        <c:axPos val="b"/>
        <c:delete val="1"/>
        <c:majorTickMark val="in"/>
        <c:minorTickMark val="none"/>
        <c:tickLblPos val="nextTo"/>
        <c:crossAx val="54699769"/>
        <c:crosses val="max"/>
        <c:crossBetween val="midCat"/>
        <c:dispUnits/>
      </c:valAx>
      <c:valAx>
        <c:axId val="5469976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7775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70">
      <selection activeCell="G112" sqref="G112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5</v>
      </c>
    </row>
    <row r="2" ht="12.75">
      <c r="A2" s="4" t="str">
        <f>CONCATENATE("New Admissions by Race (BW Only) x Offense: ",$A$1)</f>
        <v>New Admissions by Race (BW Only) x Offense: VIRGINIA</v>
      </c>
    </row>
    <row r="3" spans="2:19" s="4" customFormat="1" ht="12.75">
      <c r="B3" s="30" t="s">
        <v>101</v>
      </c>
      <c r="C3" s="30"/>
      <c r="D3" s="30"/>
      <c r="E3" s="30" t="s">
        <v>102</v>
      </c>
      <c r="F3" s="30"/>
      <c r="G3" s="30"/>
      <c r="H3" s="30" t="s">
        <v>103</v>
      </c>
      <c r="I3" s="30"/>
      <c r="J3" s="30"/>
      <c r="K3" s="30" t="s">
        <v>104</v>
      </c>
      <c r="L3" s="30"/>
      <c r="M3" s="30"/>
      <c r="N3" s="30" t="s">
        <v>105</v>
      </c>
      <c r="O3" s="30"/>
      <c r="P3" s="30"/>
      <c r="Q3" s="30" t="s">
        <v>106</v>
      </c>
      <c r="R3" s="30"/>
      <c r="S3" s="30"/>
    </row>
    <row r="4" spans="1:19" s="12" customFormat="1" ht="12.75">
      <c r="A4" s="15" t="s">
        <v>112</v>
      </c>
      <c r="B4" s="16" t="s">
        <v>98</v>
      </c>
      <c r="C4" s="16" t="s">
        <v>99</v>
      </c>
      <c r="D4" s="17" t="s">
        <v>118</v>
      </c>
      <c r="E4" s="16" t="s">
        <v>98</v>
      </c>
      <c r="F4" s="16" t="s">
        <v>99</v>
      </c>
      <c r="G4" s="17" t="s">
        <v>118</v>
      </c>
      <c r="H4" s="16" t="s">
        <v>98</v>
      </c>
      <c r="I4" s="16" t="s">
        <v>99</v>
      </c>
      <c r="J4" s="17" t="s">
        <v>118</v>
      </c>
      <c r="K4" s="16" t="s">
        <v>98</v>
      </c>
      <c r="L4" s="16" t="s">
        <v>99</v>
      </c>
      <c r="M4" s="17" t="s">
        <v>118</v>
      </c>
      <c r="N4" s="16" t="s">
        <v>98</v>
      </c>
      <c r="O4" s="16" t="s">
        <v>99</v>
      </c>
      <c r="P4" s="17" t="s">
        <v>118</v>
      </c>
      <c r="Q4" s="16" t="s">
        <v>98</v>
      </c>
      <c r="R4" s="16" t="s">
        <v>99</v>
      </c>
      <c r="S4" s="17" t="s">
        <v>118</v>
      </c>
    </row>
    <row r="5" spans="1:19" ht="12.75">
      <c r="A5" s="9">
        <v>1983</v>
      </c>
      <c r="B5" s="8"/>
      <c r="C5" s="8"/>
      <c r="D5" s="10"/>
      <c r="G5" s="10"/>
      <c r="J5" s="10"/>
      <c r="M5" s="10"/>
      <c r="P5" s="10"/>
      <c r="S5" s="10"/>
    </row>
    <row r="6" spans="1:19" ht="12.75">
      <c r="A6" s="9">
        <v>1984</v>
      </c>
      <c r="B6" s="8"/>
      <c r="C6" s="8"/>
      <c r="D6" s="10"/>
      <c r="G6" s="10"/>
      <c r="J6" s="10"/>
      <c r="M6" s="10"/>
      <c r="P6" s="10"/>
      <c r="S6" s="10"/>
    </row>
    <row r="7" spans="1:19" ht="12.75">
      <c r="A7" s="9">
        <v>1985</v>
      </c>
      <c r="B7" s="8">
        <v>324</v>
      </c>
      <c r="C7" s="8">
        <v>428</v>
      </c>
      <c r="D7" s="10">
        <v>752</v>
      </c>
      <c r="E7">
        <v>503</v>
      </c>
      <c r="F7">
        <v>674</v>
      </c>
      <c r="G7" s="10">
        <v>1177</v>
      </c>
      <c r="H7">
        <v>328</v>
      </c>
      <c r="I7">
        <v>384</v>
      </c>
      <c r="J7" s="10">
        <v>712</v>
      </c>
      <c r="K7">
        <v>238</v>
      </c>
      <c r="L7">
        <v>245</v>
      </c>
      <c r="M7" s="10">
        <v>483</v>
      </c>
      <c r="N7">
        <v>285</v>
      </c>
      <c r="O7">
        <v>211</v>
      </c>
      <c r="P7" s="10">
        <v>496</v>
      </c>
      <c r="Q7">
        <v>1678</v>
      </c>
      <c r="R7">
        <v>1942</v>
      </c>
      <c r="S7" s="10">
        <v>3620</v>
      </c>
    </row>
    <row r="8" spans="1:19" ht="12.75">
      <c r="A8" s="9">
        <v>1986</v>
      </c>
      <c r="B8" s="8">
        <v>305</v>
      </c>
      <c r="C8" s="8">
        <v>413</v>
      </c>
      <c r="D8" s="10">
        <v>718</v>
      </c>
      <c r="E8">
        <v>465</v>
      </c>
      <c r="F8">
        <v>596</v>
      </c>
      <c r="G8" s="10">
        <v>1061</v>
      </c>
      <c r="H8">
        <v>366</v>
      </c>
      <c r="I8">
        <v>455</v>
      </c>
      <c r="J8" s="10">
        <v>821</v>
      </c>
      <c r="K8">
        <v>250</v>
      </c>
      <c r="L8">
        <v>242</v>
      </c>
      <c r="M8" s="10">
        <v>492</v>
      </c>
      <c r="N8">
        <v>296</v>
      </c>
      <c r="O8">
        <v>231</v>
      </c>
      <c r="P8" s="10">
        <v>527</v>
      </c>
      <c r="Q8">
        <v>1682</v>
      </c>
      <c r="R8">
        <v>1937</v>
      </c>
      <c r="S8" s="10">
        <v>3619</v>
      </c>
    </row>
    <row r="9" spans="1:19" ht="12.75">
      <c r="A9" s="9">
        <v>1987</v>
      </c>
      <c r="B9" s="8">
        <v>394</v>
      </c>
      <c r="C9" s="8">
        <v>443</v>
      </c>
      <c r="D9" s="10">
        <v>837</v>
      </c>
      <c r="E9">
        <v>515</v>
      </c>
      <c r="F9">
        <v>616</v>
      </c>
      <c r="G9" s="10">
        <v>1131</v>
      </c>
      <c r="H9">
        <v>353</v>
      </c>
      <c r="I9">
        <v>513</v>
      </c>
      <c r="J9" s="10">
        <v>866</v>
      </c>
      <c r="K9">
        <v>315</v>
      </c>
      <c r="L9">
        <v>298</v>
      </c>
      <c r="M9" s="10">
        <v>613</v>
      </c>
      <c r="N9">
        <v>319</v>
      </c>
      <c r="O9">
        <v>238</v>
      </c>
      <c r="P9" s="10">
        <v>557</v>
      </c>
      <c r="Q9">
        <v>1896</v>
      </c>
      <c r="R9">
        <v>2108</v>
      </c>
      <c r="S9" s="10">
        <v>4004</v>
      </c>
    </row>
    <row r="10" spans="1:19" ht="12.75">
      <c r="A10" s="9">
        <v>1988</v>
      </c>
      <c r="B10" s="8">
        <v>432</v>
      </c>
      <c r="C10" s="8">
        <v>512</v>
      </c>
      <c r="D10" s="10">
        <v>944</v>
      </c>
      <c r="E10">
        <v>524</v>
      </c>
      <c r="F10">
        <v>789</v>
      </c>
      <c r="G10" s="10">
        <v>1313</v>
      </c>
      <c r="H10">
        <v>441</v>
      </c>
      <c r="I10">
        <v>548</v>
      </c>
      <c r="J10" s="10">
        <v>989</v>
      </c>
      <c r="K10">
        <v>377</v>
      </c>
      <c r="L10">
        <v>607</v>
      </c>
      <c r="M10" s="10">
        <v>984</v>
      </c>
      <c r="N10">
        <v>300</v>
      </c>
      <c r="O10">
        <v>284</v>
      </c>
      <c r="P10" s="10">
        <v>584</v>
      </c>
      <c r="Q10">
        <v>2074</v>
      </c>
      <c r="R10">
        <v>2740</v>
      </c>
      <c r="S10" s="10">
        <v>4814</v>
      </c>
    </row>
    <row r="11" spans="1:19" ht="12.75">
      <c r="A11" s="9">
        <v>1989</v>
      </c>
      <c r="B11" s="8">
        <v>454</v>
      </c>
      <c r="C11" s="8">
        <v>533</v>
      </c>
      <c r="D11" s="10">
        <v>987</v>
      </c>
      <c r="E11">
        <v>553</v>
      </c>
      <c r="F11">
        <v>851</v>
      </c>
      <c r="G11" s="10">
        <v>1404</v>
      </c>
      <c r="H11">
        <v>466</v>
      </c>
      <c r="I11">
        <v>692</v>
      </c>
      <c r="J11" s="10">
        <v>1158</v>
      </c>
      <c r="K11">
        <v>516</v>
      </c>
      <c r="L11">
        <v>1203</v>
      </c>
      <c r="M11" s="10">
        <v>1719</v>
      </c>
      <c r="N11">
        <v>349</v>
      </c>
      <c r="O11">
        <v>325</v>
      </c>
      <c r="P11" s="10">
        <v>674</v>
      </c>
      <c r="Q11">
        <v>2338</v>
      </c>
      <c r="R11">
        <v>3604</v>
      </c>
      <c r="S11" s="10">
        <v>5942</v>
      </c>
    </row>
    <row r="12" spans="1:19" ht="12.75">
      <c r="A12" s="9">
        <v>1990</v>
      </c>
      <c r="B12" s="8">
        <v>432</v>
      </c>
      <c r="C12" s="8">
        <v>574</v>
      </c>
      <c r="D12" s="10">
        <v>1006</v>
      </c>
      <c r="E12">
        <v>494</v>
      </c>
      <c r="F12">
        <v>820</v>
      </c>
      <c r="G12" s="10">
        <v>1314</v>
      </c>
      <c r="H12">
        <v>544</v>
      </c>
      <c r="I12">
        <v>742</v>
      </c>
      <c r="J12" s="10">
        <v>1286</v>
      </c>
      <c r="K12">
        <v>576</v>
      </c>
      <c r="L12">
        <v>1931</v>
      </c>
      <c r="M12" s="10">
        <v>2507</v>
      </c>
      <c r="N12">
        <v>416</v>
      </c>
      <c r="O12">
        <v>450</v>
      </c>
      <c r="P12" s="10">
        <v>866</v>
      </c>
      <c r="Q12">
        <v>2462</v>
      </c>
      <c r="R12">
        <v>4517</v>
      </c>
      <c r="S12" s="10">
        <v>6979</v>
      </c>
    </row>
    <row r="13" spans="1:19" ht="12.75">
      <c r="A13" s="9">
        <v>1991</v>
      </c>
      <c r="B13" s="8">
        <v>570</v>
      </c>
      <c r="C13" s="8">
        <v>738</v>
      </c>
      <c r="D13" s="10">
        <v>1308</v>
      </c>
      <c r="E13">
        <v>631</v>
      </c>
      <c r="F13">
        <v>906</v>
      </c>
      <c r="G13" s="10">
        <v>1537</v>
      </c>
      <c r="H13">
        <v>598</v>
      </c>
      <c r="I13">
        <v>863</v>
      </c>
      <c r="J13" s="10">
        <v>1461</v>
      </c>
      <c r="K13">
        <v>533</v>
      </c>
      <c r="L13">
        <v>2014</v>
      </c>
      <c r="M13" s="10">
        <v>2547</v>
      </c>
      <c r="N13">
        <v>427</v>
      </c>
      <c r="O13">
        <v>456</v>
      </c>
      <c r="P13" s="10">
        <v>883</v>
      </c>
      <c r="Q13">
        <v>2759</v>
      </c>
      <c r="R13">
        <v>4977</v>
      </c>
      <c r="S13" s="10">
        <v>7736</v>
      </c>
    </row>
    <row r="14" spans="1:19" ht="12.75">
      <c r="A14" s="9">
        <v>1992</v>
      </c>
      <c r="B14" s="8">
        <v>510</v>
      </c>
      <c r="C14" s="8">
        <v>685</v>
      </c>
      <c r="D14" s="10">
        <v>1195</v>
      </c>
      <c r="E14">
        <v>535</v>
      </c>
      <c r="F14">
        <v>840</v>
      </c>
      <c r="G14" s="10">
        <v>1375</v>
      </c>
      <c r="H14">
        <v>677</v>
      </c>
      <c r="I14">
        <v>889</v>
      </c>
      <c r="J14" s="10">
        <v>1566</v>
      </c>
      <c r="K14">
        <v>543</v>
      </c>
      <c r="L14">
        <v>2195</v>
      </c>
      <c r="M14" s="10">
        <v>2738</v>
      </c>
      <c r="N14">
        <v>446</v>
      </c>
      <c r="O14">
        <v>522</v>
      </c>
      <c r="P14" s="10">
        <v>968</v>
      </c>
      <c r="Q14">
        <v>2711</v>
      </c>
      <c r="R14">
        <v>5131</v>
      </c>
      <c r="S14" s="10">
        <v>7842</v>
      </c>
    </row>
    <row r="15" spans="1:19" ht="12.75">
      <c r="A15" s="9">
        <v>1993</v>
      </c>
      <c r="B15" s="8">
        <v>497</v>
      </c>
      <c r="C15" s="8">
        <v>651</v>
      </c>
      <c r="D15" s="10">
        <v>1148</v>
      </c>
      <c r="E15">
        <v>510</v>
      </c>
      <c r="F15">
        <v>813</v>
      </c>
      <c r="G15" s="10">
        <v>1323</v>
      </c>
      <c r="H15">
        <v>613</v>
      </c>
      <c r="I15">
        <v>857</v>
      </c>
      <c r="J15" s="10">
        <v>1470</v>
      </c>
      <c r="K15">
        <v>494</v>
      </c>
      <c r="L15">
        <v>2019</v>
      </c>
      <c r="M15" s="10">
        <v>2513</v>
      </c>
      <c r="N15">
        <v>473</v>
      </c>
      <c r="O15">
        <v>486</v>
      </c>
      <c r="P15" s="10">
        <v>959</v>
      </c>
      <c r="Q15">
        <v>2587</v>
      </c>
      <c r="R15">
        <v>4826</v>
      </c>
      <c r="S15" s="10">
        <v>7413</v>
      </c>
    </row>
    <row r="16" spans="1:19" ht="12.75">
      <c r="A16" s="9">
        <v>1994</v>
      </c>
      <c r="B16" s="8">
        <v>479</v>
      </c>
      <c r="C16" s="8">
        <v>720</v>
      </c>
      <c r="D16" s="10">
        <v>1199</v>
      </c>
      <c r="E16">
        <v>512</v>
      </c>
      <c r="F16">
        <v>860</v>
      </c>
      <c r="G16" s="10">
        <v>1372</v>
      </c>
      <c r="H16">
        <v>589</v>
      </c>
      <c r="I16">
        <v>896</v>
      </c>
      <c r="J16" s="10">
        <v>1485</v>
      </c>
      <c r="K16">
        <v>487</v>
      </c>
      <c r="L16">
        <v>2215</v>
      </c>
      <c r="M16" s="10">
        <v>2702</v>
      </c>
      <c r="N16">
        <v>417</v>
      </c>
      <c r="O16">
        <v>454</v>
      </c>
      <c r="P16" s="10">
        <v>871</v>
      </c>
      <c r="Q16">
        <v>2484</v>
      </c>
      <c r="R16">
        <v>5145</v>
      </c>
      <c r="S16" s="10">
        <v>7629</v>
      </c>
    </row>
    <row r="17" spans="1:19" ht="12.75">
      <c r="A17" s="9">
        <v>1995</v>
      </c>
      <c r="B17" s="8">
        <v>586</v>
      </c>
      <c r="C17" s="8">
        <v>847</v>
      </c>
      <c r="D17" s="10">
        <v>1433</v>
      </c>
      <c r="E17">
        <v>575</v>
      </c>
      <c r="F17">
        <v>885</v>
      </c>
      <c r="G17" s="10">
        <v>1460</v>
      </c>
      <c r="H17">
        <v>616</v>
      </c>
      <c r="I17">
        <v>992</v>
      </c>
      <c r="J17" s="10">
        <v>1608</v>
      </c>
      <c r="K17">
        <v>494</v>
      </c>
      <c r="L17">
        <v>2038</v>
      </c>
      <c r="M17" s="10">
        <v>2532</v>
      </c>
      <c r="N17">
        <v>380</v>
      </c>
      <c r="O17">
        <v>440</v>
      </c>
      <c r="P17" s="10">
        <v>820</v>
      </c>
      <c r="Q17">
        <v>2651</v>
      </c>
      <c r="R17">
        <v>5202</v>
      </c>
      <c r="S17" s="10">
        <v>7853</v>
      </c>
    </row>
    <row r="18" spans="1:19" ht="12.75">
      <c r="A18" s="9">
        <v>1996</v>
      </c>
      <c r="B18" s="8">
        <v>502</v>
      </c>
      <c r="C18" s="8">
        <v>575</v>
      </c>
      <c r="D18" s="10">
        <v>1077</v>
      </c>
      <c r="E18">
        <v>396</v>
      </c>
      <c r="F18">
        <v>739</v>
      </c>
      <c r="G18" s="10">
        <v>1135</v>
      </c>
      <c r="H18">
        <v>474</v>
      </c>
      <c r="I18">
        <v>780</v>
      </c>
      <c r="J18" s="10">
        <v>1254</v>
      </c>
      <c r="K18">
        <v>358</v>
      </c>
      <c r="L18">
        <v>1603</v>
      </c>
      <c r="M18" s="10">
        <v>1961</v>
      </c>
      <c r="N18">
        <v>298</v>
      </c>
      <c r="O18">
        <v>353</v>
      </c>
      <c r="P18" s="10">
        <v>651</v>
      </c>
      <c r="Q18">
        <v>2028</v>
      </c>
      <c r="R18">
        <v>4050</v>
      </c>
      <c r="S18" s="10">
        <v>6078</v>
      </c>
    </row>
    <row r="19" spans="1:19" ht="12.75">
      <c r="A19" s="9">
        <v>1997</v>
      </c>
      <c r="B19" s="8">
        <v>548</v>
      </c>
      <c r="C19" s="8">
        <v>732</v>
      </c>
      <c r="D19" s="10">
        <v>1280</v>
      </c>
      <c r="E19">
        <v>428</v>
      </c>
      <c r="F19">
        <v>721</v>
      </c>
      <c r="G19" s="10">
        <v>1149</v>
      </c>
      <c r="H19">
        <v>526</v>
      </c>
      <c r="I19">
        <v>844</v>
      </c>
      <c r="J19" s="10">
        <v>1370</v>
      </c>
      <c r="K19">
        <v>319</v>
      </c>
      <c r="L19">
        <v>1457</v>
      </c>
      <c r="M19" s="10">
        <v>1776</v>
      </c>
      <c r="N19">
        <v>317</v>
      </c>
      <c r="O19">
        <v>464</v>
      </c>
      <c r="P19" s="10">
        <v>781</v>
      </c>
      <c r="Q19">
        <v>2138</v>
      </c>
      <c r="R19">
        <v>4218</v>
      </c>
      <c r="S19" s="10">
        <v>6356</v>
      </c>
    </row>
    <row r="20" spans="1:19" ht="12.75">
      <c r="A20" s="9">
        <v>1998</v>
      </c>
      <c r="B20" s="8">
        <v>1238</v>
      </c>
      <c r="C20" s="8">
        <v>1239</v>
      </c>
      <c r="D20" s="10">
        <v>2477</v>
      </c>
      <c r="E20">
        <v>552</v>
      </c>
      <c r="F20">
        <v>909</v>
      </c>
      <c r="G20" s="10">
        <v>1461</v>
      </c>
      <c r="H20">
        <v>541</v>
      </c>
      <c r="I20">
        <v>795</v>
      </c>
      <c r="J20" s="10">
        <v>1336</v>
      </c>
      <c r="K20">
        <v>307</v>
      </c>
      <c r="L20">
        <v>1514</v>
      </c>
      <c r="M20" s="10">
        <v>1821</v>
      </c>
      <c r="N20">
        <v>415</v>
      </c>
      <c r="O20">
        <v>532</v>
      </c>
      <c r="P20" s="10">
        <v>947</v>
      </c>
      <c r="Q20">
        <v>3053</v>
      </c>
      <c r="R20">
        <v>4989</v>
      </c>
      <c r="S20" s="10">
        <v>8042</v>
      </c>
    </row>
    <row r="21" spans="1:19" ht="12.75">
      <c r="A21" s="9">
        <v>1999</v>
      </c>
      <c r="B21" s="8">
        <v>994</v>
      </c>
      <c r="C21" s="8">
        <v>2030</v>
      </c>
      <c r="D21" s="10">
        <v>3024</v>
      </c>
      <c r="E21">
        <v>580</v>
      </c>
      <c r="F21">
        <v>1392</v>
      </c>
      <c r="G21" s="10">
        <v>1972</v>
      </c>
      <c r="H21">
        <v>584</v>
      </c>
      <c r="I21">
        <v>837</v>
      </c>
      <c r="J21" s="10">
        <v>1421</v>
      </c>
      <c r="K21">
        <v>356</v>
      </c>
      <c r="L21">
        <v>1972</v>
      </c>
      <c r="M21" s="10">
        <v>2328</v>
      </c>
      <c r="N21">
        <v>424</v>
      </c>
      <c r="O21">
        <v>757</v>
      </c>
      <c r="P21" s="10">
        <v>1181</v>
      </c>
      <c r="Q21">
        <v>2938</v>
      </c>
      <c r="R21">
        <v>6988</v>
      </c>
      <c r="S21" s="10">
        <v>9926</v>
      </c>
    </row>
    <row r="22" ht="12.75" hidden="1"/>
    <row r="23" ht="12.75" hidden="1">
      <c r="A23" t="s">
        <v>119</v>
      </c>
    </row>
    <row r="25" ht="12.75">
      <c r="A25" s="4" t="str">
        <f>CONCATENATE("Percent of Total New Admissions by Race (BW Only) x Offense: ",$A$1)</f>
        <v>Percent of Total New Admissions by Race (BW Only) x Offense: VIRGINIA</v>
      </c>
    </row>
    <row r="26" spans="2:19" s="4" customFormat="1" ht="12.75">
      <c r="B26" s="30" t="s">
        <v>101</v>
      </c>
      <c r="C26" s="30"/>
      <c r="D26" s="30"/>
      <c r="E26" s="30" t="s">
        <v>102</v>
      </c>
      <c r="F26" s="30"/>
      <c r="G26" s="30"/>
      <c r="H26" s="30" t="s">
        <v>103</v>
      </c>
      <c r="I26" s="30"/>
      <c r="J26" s="30"/>
      <c r="K26" s="30" t="s">
        <v>104</v>
      </c>
      <c r="L26" s="30"/>
      <c r="M26" s="30"/>
      <c r="N26" s="30" t="s">
        <v>105</v>
      </c>
      <c r="O26" s="30"/>
      <c r="P26" s="30"/>
      <c r="Q26" s="30" t="s">
        <v>106</v>
      </c>
      <c r="R26" s="30"/>
      <c r="S26" s="30"/>
    </row>
    <row r="27" spans="1:19" s="12" customFormat="1" ht="12.75">
      <c r="A27" s="15" t="s">
        <v>112</v>
      </c>
      <c r="B27" s="16" t="s">
        <v>98</v>
      </c>
      <c r="C27" s="16" t="s">
        <v>99</v>
      </c>
      <c r="D27" s="17" t="s">
        <v>118</v>
      </c>
      <c r="E27" s="16" t="s">
        <v>98</v>
      </c>
      <c r="F27" s="16" t="s">
        <v>99</v>
      </c>
      <c r="G27" s="17" t="s">
        <v>118</v>
      </c>
      <c r="H27" s="16" t="s">
        <v>98</v>
      </c>
      <c r="I27" s="16" t="s">
        <v>99</v>
      </c>
      <c r="J27" s="17" t="s">
        <v>118</v>
      </c>
      <c r="K27" s="16" t="s">
        <v>98</v>
      </c>
      <c r="L27" s="16" t="s">
        <v>99</v>
      </c>
      <c r="M27" s="17" t="s">
        <v>118</v>
      </c>
      <c r="N27" s="16" t="s">
        <v>98</v>
      </c>
      <c r="O27" s="16" t="s">
        <v>99</v>
      </c>
      <c r="P27" s="17" t="s">
        <v>118</v>
      </c>
      <c r="Q27" s="16" t="s">
        <v>98</v>
      </c>
      <c r="R27" s="16" t="s">
        <v>99</v>
      </c>
      <c r="S27" s="17" t="s">
        <v>118</v>
      </c>
    </row>
    <row r="28" spans="1:19" ht="12.75">
      <c r="A28" s="9">
        <v>1983</v>
      </c>
      <c r="B28" s="1"/>
      <c r="C28" s="1"/>
      <c r="D28" s="11"/>
      <c r="E28" s="1"/>
      <c r="F28" s="1"/>
      <c r="G28" s="11"/>
      <c r="H28" s="1"/>
      <c r="I28" s="1"/>
      <c r="J28" s="11"/>
      <c r="K28" s="1"/>
      <c r="L28" s="1"/>
      <c r="M28" s="11"/>
      <c r="N28" s="1"/>
      <c r="O28" s="1"/>
      <c r="P28" s="11"/>
      <c r="Q28" s="1"/>
      <c r="R28" s="1"/>
      <c r="S28" s="11"/>
    </row>
    <row r="29" spans="1:19" ht="12.75">
      <c r="A29" s="9">
        <v>1984</v>
      </c>
      <c r="B29" s="1"/>
      <c r="C29" s="1"/>
      <c r="D29" s="11"/>
      <c r="E29" s="1"/>
      <c r="F29" s="1"/>
      <c r="G29" s="11"/>
      <c r="H29" s="1"/>
      <c r="I29" s="1"/>
      <c r="J29" s="11"/>
      <c r="K29" s="1"/>
      <c r="L29" s="1"/>
      <c r="M29" s="11"/>
      <c r="N29" s="1"/>
      <c r="O29" s="1"/>
      <c r="P29" s="11"/>
      <c r="Q29" s="1"/>
      <c r="R29" s="1"/>
      <c r="S29" s="11"/>
    </row>
    <row r="30" spans="1:19" ht="12.75">
      <c r="A30" s="9">
        <v>1985</v>
      </c>
      <c r="B30" s="1">
        <f aca="true" t="shared" si="0" ref="B30:D31">(B7/$D7)*100</f>
        <v>43.08510638297872</v>
      </c>
      <c r="C30" s="1">
        <f t="shared" si="0"/>
        <v>56.91489361702128</v>
      </c>
      <c r="D30" s="11">
        <f t="shared" si="0"/>
        <v>100</v>
      </c>
      <c r="E30" s="1">
        <f aca="true" t="shared" si="1" ref="E30:G31">(E7/$G7)*100</f>
        <v>42.735768903993204</v>
      </c>
      <c r="F30" s="1">
        <f t="shared" si="1"/>
        <v>57.2642310960068</v>
      </c>
      <c r="G30" s="11">
        <f t="shared" si="1"/>
        <v>100</v>
      </c>
      <c r="H30" s="1">
        <f aca="true" t="shared" si="2" ref="H30:J31">(H7/$J7)*100</f>
        <v>46.06741573033708</v>
      </c>
      <c r="I30" s="1">
        <f t="shared" si="2"/>
        <v>53.93258426966292</v>
      </c>
      <c r="J30" s="11">
        <f t="shared" si="2"/>
        <v>100</v>
      </c>
      <c r="K30" s="1">
        <f aca="true" t="shared" si="3" ref="K30:M31">(K7/$M7)*100</f>
        <v>49.275362318840585</v>
      </c>
      <c r="L30" s="1">
        <f t="shared" si="3"/>
        <v>50.72463768115942</v>
      </c>
      <c r="M30" s="11">
        <f t="shared" si="3"/>
        <v>100</v>
      </c>
      <c r="N30" s="1">
        <f aca="true" t="shared" si="4" ref="N30:P31">(N7/$P7)*100</f>
        <v>57.45967741935484</v>
      </c>
      <c r="O30" s="1">
        <f t="shared" si="4"/>
        <v>42.54032258064516</v>
      </c>
      <c r="P30" s="11">
        <f t="shared" si="4"/>
        <v>100</v>
      </c>
      <c r="Q30" s="1">
        <f aca="true" t="shared" si="5" ref="Q30:S31">(Q7/$S7)*100</f>
        <v>46.353591160221</v>
      </c>
      <c r="R30" s="1">
        <f t="shared" si="5"/>
        <v>53.646408839779</v>
      </c>
      <c r="S30" s="11">
        <f t="shared" si="5"/>
        <v>100</v>
      </c>
    </row>
    <row r="31" spans="1:19" ht="12.75">
      <c r="A31" s="9">
        <v>1986</v>
      </c>
      <c r="B31" s="1">
        <f t="shared" si="0"/>
        <v>42.4791086350975</v>
      </c>
      <c r="C31" s="1">
        <f t="shared" si="0"/>
        <v>57.5208913649025</v>
      </c>
      <c r="D31" s="11">
        <f t="shared" si="0"/>
        <v>100</v>
      </c>
      <c r="E31" s="1">
        <f t="shared" si="1"/>
        <v>43.826578699340246</v>
      </c>
      <c r="F31" s="1">
        <f t="shared" si="1"/>
        <v>56.173421300659754</v>
      </c>
      <c r="G31" s="11">
        <f t="shared" si="1"/>
        <v>100</v>
      </c>
      <c r="H31" s="1">
        <f t="shared" si="2"/>
        <v>44.579780755176614</v>
      </c>
      <c r="I31" s="1">
        <f t="shared" si="2"/>
        <v>55.420219244823386</v>
      </c>
      <c r="J31" s="11">
        <f t="shared" si="2"/>
        <v>100</v>
      </c>
      <c r="K31" s="1">
        <f t="shared" si="3"/>
        <v>50.81300813008131</v>
      </c>
      <c r="L31" s="1">
        <f t="shared" si="3"/>
        <v>49.1869918699187</v>
      </c>
      <c r="M31" s="11">
        <f t="shared" si="3"/>
        <v>100</v>
      </c>
      <c r="N31" s="1">
        <f t="shared" si="4"/>
        <v>56.166982922201136</v>
      </c>
      <c r="O31" s="1">
        <f t="shared" si="4"/>
        <v>43.833017077798864</v>
      </c>
      <c r="P31" s="11">
        <f t="shared" si="4"/>
        <v>100</v>
      </c>
      <c r="Q31" s="1">
        <f t="shared" si="5"/>
        <v>46.476927327991156</v>
      </c>
      <c r="R31" s="1">
        <f t="shared" si="5"/>
        <v>53.523072672008844</v>
      </c>
      <c r="S31" s="11">
        <f t="shared" si="5"/>
        <v>100</v>
      </c>
    </row>
    <row r="32" spans="1:19" ht="12.75">
      <c r="A32" s="9">
        <v>1987</v>
      </c>
      <c r="B32" s="1">
        <f aca="true" t="shared" si="6" ref="B32:C44">(B9/$D9)*100</f>
        <v>47.07287933094385</v>
      </c>
      <c r="C32" s="1">
        <f t="shared" si="6"/>
        <v>52.92712066905615</v>
      </c>
      <c r="D32" s="11">
        <f aca="true" t="shared" si="7" ref="D32:D44">(D9/$D9)*100</f>
        <v>100</v>
      </c>
      <c r="E32" s="1">
        <f aca="true" t="shared" si="8" ref="E32:G44">(E9/$G9)*100</f>
        <v>45.53492484526968</v>
      </c>
      <c r="F32" s="1">
        <f t="shared" si="8"/>
        <v>54.46507515473032</v>
      </c>
      <c r="G32" s="11">
        <f t="shared" si="8"/>
        <v>100</v>
      </c>
      <c r="H32" s="1">
        <f aca="true" t="shared" si="9" ref="H32:J44">(H9/$J9)*100</f>
        <v>40.7621247113164</v>
      </c>
      <c r="I32" s="1">
        <f t="shared" si="9"/>
        <v>59.237875288683604</v>
      </c>
      <c r="J32" s="11">
        <f t="shared" si="9"/>
        <v>100</v>
      </c>
      <c r="K32" s="1">
        <f aca="true" t="shared" si="10" ref="K32:M44">(K9/$M9)*100</f>
        <v>51.386623164763456</v>
      </c>
      <c r="L32" s="1">
        <f t="shared" si="10"/>
        <v>48.613376835236544</v>
      </c>
      <c r="M32" s="11">
        <f t="shared" si="10"/>
        <v>100</v>
      </c>
      <c r="N32" s="1">
        <f aca="true" t="shared" si="11" ref="N32:P44">(N9/$P9)*100</f>
        <v>57.27109515260324</v>
      </c>
      <c r="O32" s="1">
        <f t="shared" si="11"/>
        <v>42.72890484739677</v>
      </c>
      <c r="P32" s="11">
        <f t="shared" si="11"/>
        <v>100</v>
      </c>
      <c r="Q32" s="1">
        <f aca="true" t="shared" si="12" ref="Q32:S44">(Q9/$S9)*100</f>
        <v>47.35264735264735</v>
      </c>
      <c r="R32" s="1">
        <f t="shared" si="12"/>
        <v>52.647352647352655</v>
      </c>
      <c r="S32" s="11">
        <f t="shared" si="12"/>
        <v>100</v>
      </c>
    </row>
    <row r="33" spans="1:19" ht="12.75">
      <c r="A33" s="9">
        <v>1988</v>
      </c>
      <c r="B33" s="1">
        <f t="shared" si="6"/>
        <v>45.76271186440678</v>
      </c>
      <c r="C33" s="1">
        <f t="shared" si="6"/>
        <v>54.23728813559322</v>
      </c>
      <c r="D33" s="11">
        <f t="shared" si="7"/>
        <v>100</v>
      </c>
      <c r="E33" s="1">
        <f t="shared" si="8"/>
        <v>39.90860624523991</v>
      </c>
      <c r="F33" s="1">
        <f t="shared" si="8"/>
        <v>60.09139375476009</v>
      </c>
      <c r="G33" s="11">
        <f t="shared" si="8"/>
        <v>100</v>
      </c>
      <c r="H33" s="1">
        <f t="shared" si="9"/>
        <v>44.590495449949444</v>
      </c>
      <c r="I33" s="1">
        <f t="shared" si="9"/>
        <v>55.409504550050556</v>
      </c>
      <c r="J33" s="11">
        <f t="shared" si="9"/>
        <v>100</v>
      </c>
      <c r="K33" s="1">
        <f t="shared" si="10"/>
        <v>38.3130081300813</v>
      </c>
      <c r="L33" s="1">
        <f t="shared" si="10"/>
        <v>61.68699186991869</v>
      </c>
      <c r="M33" s="11">
        <f t="shared" si="10"/>
        <v>100</v>
      </c>
      <c r="N33" s="1">
        <f t="shared" si="11"/>
        <v>51.369863013698634</v>
      </c>
      <c r="O33" s="1">
        <f t="shared" si="11"/>
        <v>48.63013698630137</v>
      </c>
      <c r="P33" s="11">
        <f t="shared" si="11"/>
        <v>100</v>
      </c>
      <c r="Q33" s="1">
        <f t="shared" si="12"/>
        <v>43.08267552970503</v>
      </c>
      <c r="R33" s="1">
        <f t="shared" si="12"/>
        <v>56.91732447029497</v>
      </c>
      <c r="S33" s="11">
        <f t="shared" si="12"/>
        <v>100</v>
      </c>
    </row>
    <row r="34" spans="1:19" ht="12.75">
      <c r="A34" s="9">
        <v>1989</v>
      </c>
      <c r="B34" s="1">
        <f t="shared" si="6"/>
        <v>45.99797365754812</v>
      </c>
      <c r="C34" s="1">
        <f t="shared" si="6"/>
        <v>54.00202634245187</v>
      </c>
      <c r="D34" s="11">
        <f t="shared" si="7"/>
        <v>100</v>
      </c>
      <c r="E34" s="1">
        <f t="shared" si="8"/>
        <v>39.38746438746439</v>
      </c>
      <c r="F34" s="1">
        <f t="shared" si="8"/>
        <v>60.61253561253561</v>
      </c>
      <c r="G34" s="11">
        <f t="shared" si="8"/>
        <v>100</v>
      </c>
      <c r="H34" s="1">
        <f t="shared" si="9"/>
        <v>40.241796200345426</v>
      </c>
      <c r="I34" s="1">
        <f t="shared" si="9"/>
        <v>59.758203799654574</v>
      </c>
      <c r="J34" s="11">
        <f t="shared" si="9"/>
        <v>100</v>
      </c>
      <c r="K34" s="1">
        <f t="shared" si="10"/>
        <v>30.017452006980804</v>
      </c>
      <c r="L34" s="1">
        <f t="shared" si="10"/>
        <v>69.9825479930192</v>
      </c>
      <c r="M34" s="11">
        <f t="shared" si="10"/>
        <v>100</v>
      </c>
      <c r="N34" s="1">
        <f t="shared" si="11"/>
        <v>51.780415430267055</v>
      </c>
      <c r="O34" s="1">
        <f t="shared" si="11"/>
        <v>48.21958456973294</v>
      </c>
      <c r="P34" s="11">
        <f t="shared" si="11"/>
        <v>100</v>
      </c>
      <c r="Q34" s="1">
        <f t="shared" si="12"/>
        <v>39.34702120498149</v>
      </c>
      <c r="R34" s="1">
        <f t="shared" si="12"/>
        <v>60.652978795018505</v>
      </c>
      <c r="S34" s="11">
        <f t="shared" si="12"/>
        <v>100</v>
      </c>
    </row>
    <row r="35" spans="1:19" ht="12.75">
      <c r="A35" s="9">
        <v>1990</v>
      </c>
      <c r="B35" s="1">
        <f t="shared" si="6"/>
        <v>42.94234592445328</v>
      </c>
      <c r="C35" s="1">
        <f t="shared" si="6"/>
        <v>57.057654075546715</v>
      </c>
      <c r="D35" s="11">
        <f t="shared" si="7"/>
        <v>100</v>
      </c>
      <c r="E35" s="1">
        <f t="shared" si="8"/>
        <v>37.595129375951295</v>
      </c>
      <c r="F35" s="1">
        <f t="shared" si="8"/>
        <v>62.404870624048705</v>
      </c>
      <c r="G35" s="11">
        <f t="shared" si="8"/>
        <v>100</v>
      </c>
      <c r="H35" s="1">
        <f t="shared" si="9"/>
        <v>42.30171073094868</v>
      </c>
      <c r="I35" s="1">
        <f t="shared" si="9"/>
        <v>57.698289269051315</v>
      </c>
      <c r="J35" s="11">
        <f t="shared" si="9"/>
        <v>100</v>
      </c>
      <c r="K35" s="1">
        <f t="shared" si="10"/>
        <v>22.975668129238134</v>
      </c>
      <c r="L35" s="1">
        <f t="shared" si="10"/>
        <v>77.02433187076187</v>
      </c>
      <c r="M35" s="11">
        <f t="shared" si="10"/>
        <v>100</v>
      </c>
      <c r="N35" s="1">
        <f t="shared" si="11"/>
        <v>48.03695150115473</v>
      </c>
      <c r="O35" s="1">
        <f t="shared" si="11"/>
        <v>51.96304849884527</v>
      </c>
      <c r="P35" s="11">
        <f t="shared" si="11"/>
        <v>100</v>
      </c>
      <c r="Q35" s="1">
        <f t="shared" si="12"/>
        <v>35.27726035248603</v>
      </c>
      <c r="R35" s="1">
        <f t="shared" si="12"/>
        <v>64.72273964751398</v>
      </c>
      <c r="S35" s="11">
        <f t="shared" si="12"/>
        <v>100</v>
      </c>
    </row>
    <row r="36" spans="1:19" ht="12.75">
      <c r="A36" s="9">
        <v>1991</v>
      </c>
      <c r="B36" s="1">
        <f t="shared" si="6"/>
        <v>43.57798165137615</v>
      </c>
      <c r="C36" s="1">
        <f t="shared" si="6"/>
        <v>56.42201834862385</v>
      </c>
      <c r="D36" s="11">
        <f t="shared" si="7"/>
        <v>100</v>
      </c>
      <c r="E36" s="1">
        <f t="shared" si="8"/>
        <v>41.05400130123618</v>
      </c>
      <c r="F36" s="1">
        <f t="shared" si="8"/>
        <v>58.94599869876382</v>
      </c>
      <c r="G36" s="11">
        <f t="shared" si="8"/>
        <v>100</v>
      </c>
      <c r="H36" s="1">
        <f t="shared" si="9"/>
        <v>40.930869267624914</v>
      </c>
      <c r="I36" s="1">
        <f t="shared" si="9"/>
        <v>59.069130732375086</v>
      </c>
      <c r="J36" s="11">
        <f t="shared" si="9"/>
        <v>100</v>
      </c>
      <c r="K36" s="1">
        <f t="shared" si="10"/>
        <v>20.92658029053789</v>
      </c>
      <c r="L36" s="1">
        <f t="shared" si="10"/>
        <v>79.07341970946212</v>
      </c>
      <c r="M36" s="11">
        <f t="shared" si="10"/>
        <v>100</v>
      </c>
      <c r="N36" s="1">
        <f t="shared" si="11"/>
        <v>48.357870894677234</v>
      </c>
      <c r="O36" s="1">
        <f t="shared" si="11"/>
        <v>51.642129105322766</v>
      </c>
      <c r="P36" s="11">
        <f t="shared" si="11"/>
        <v>100</v>
      </c>
      <c r="Q36" s="1">
        <f t="shared" si="12"/>
        <v>35.66442605997931</v>
      </c>
      <c r="R36" s="1">
        <f t="shared" si="12"/>
        <v>64.33557394002068</v>
      </c>
      <c r="S36" s="11">
        <f t="shared" si="12"/>
        <v>100</v>
      </c>
    </row>
    <row r="37" spans="1:19" ht="12.75">
      <c r="A37" s="9">
        <v>1992</v>
      </c>
      <c r="B37" s="1">
        <f t="shared" si="6"/>
        <v>42.67782426778243</v>
      </c>
      <c r="C37" s="1">
        <f t="shared" si="6"/>
        <v>57.32217573221757</v>
      </c>
      <c r="D37" s="11">
        <f t="shared" si="7"/>
        <v>100</v>
      </c>
      <c r="E37" s="1">
        <f t="shared" si="8"/>
        <v>38.90909090909091</v>
      </c>
      <c r="F37" s="1">
        <f t="shared" si="8"/>
        <v>61.09090909090909</v>
      </c>
      <c r="G37" s="11">
        <f t="shared" si="8"/>
        <v>100</v>
      </c>
      <c r="H37" s="1">
        <f t="shared" si="9"/>
        <v>43.23116219667944</v>
      </c>
      <c r="I37" s="1">
        <f t="shared" si="9"/>
        <v>56.76883780332056</v>
      </c>
      <c r="J37" s="11">
        <f t="shared" si="9"/>
        <v>100</v>
      </c>
      <c r="K37" s="1">
        <f t="shared" si="10"/>
        <v>19.83199415631848</v>
      </c>
      <c r="L37" s="1">
        <f t="shared" si="10"/>
        <v>80.16800584368153</v>
      </c>
      <c r="M37" s="11">
        <f t="shared" si="10"/>
        <v>100</v>
      </c>
      <c r="N37" s="1">
        <f t="shared" si="11"/>
        <v>46.074380165289256</v>
      </c>
      <c r="O37" s="1">
        <f t="shared" si="11"/>
        <v>53.925619834710744</v>
      </c>
      <c r="P37" s="11">
        <f t="shared" si="11"/>
        <v>100</v>
      </c>
      <c r="Q37" s="1">
        <f t="shared" si="12"/>
        <v>34.57026268808978</v>
      </c>
      <c r="R37" s="1">
        <f t="shared" si="12"/>
        <v>65.42973731191023</v>
      </c>
      <c r="S37" s="11">
        <f t="shared" si="12"/>
        <v>100</v>
      </c>
    </row>
    <row r="38" spans="1:19" ht="12.75">
      <c r="A38" s="9">
        <v>1993</v>
      </c>
      <c r="B38" s="1">
        <f t="shared" si="6"/>
        <v>43.292682926829265</v>
      </c>
      <c r="C38" s="1">
        <f t="shared" si="6"/>
        <v>56.70731707317073</v>
      </c>
      <c r="D38" s="11">
        <f t="shared" si="7"/>
        <v>100</v>
      </c>
      <c r="E38" s="1">
        <f t="shared" si="8"/>
        <v>38.54875283446712</v>
      </c>
      <c r="F38" s="1">
        <f t="shared" si="8"/>
        <v>61.451247165532884</v>
      </c>
      <c r="G38" s="11">
        <f t="shared" si="8"/>
        <v>100</v>
      </c>
      <c r="H38" s="1">
        <f t="shared" si="9"/>
        <v>41.70068027210884</v>
      </c>
      <c r="I38" s="1">
        <f t="shared" si="9"/>
        <v>58.29931972789115</v>
      </c>
      <c r="J38" s="11">
        <f t="shared" si="9"/>
        <v>100</v>
      </c>
      <c r="K38" s="1">
        <f t="shared" si="10"/>
        <v>19.657779546358935</v>
      </c>
      <c r="L38" s="1">
        <f t="shared" si="10"/>
        <v>80.34222045364106</v>
      </c>
      <c r="M38" s="11">
        <f t="shared" si="10"/>
        <v>100</v>
      </c>
      <c r="N38" s="1">
        <f t="shared" si="11"/>
        <v>49.32221063607925</v>
      </c>
      <c r="O38" s="1">
        <f t="shared" si="11"/>
        <v>50.67778936392075</v>
      </c>
      <c r="P38" s="11">
        <f t="shared" si="11"/>
        <v>100</v>
      </c>
      <c r="Q38" s="1">
        <f t="shared" si="12"/>
        <v>34.89815189531903</v>
      </c>
      <c r="R38" s="1">
        <f t="shared" si="12"/>
        <v>65.10184810468097</v>
      </c>
      <c r="S38" s="11">
        <f t="shared" si="12"/>
        <v>100</v>
      </c>
    </row>
    <row r="39" spans="1:19" ht="12.75">
      <c r="A39" s="9">
        <v>1994</v>
      </c>
      <c r="B39" s="1">
        <f t="shared" si="6"/>
        <v>39.94995829858215</v>
      </c>
      <c r="C39" s="1">
        <f t="shared" si="6"/>
        <v>60.05004170141785</v>
      </c>
      <c r="D39" s="11">
        <f t="shared" si="7"/>
        <v>100</v>
      </c>
      <c r="E39" s="1">
        <f t="shared" si="8"/>
        <v>37.31778425655977</v>
      </c>
      <c r="F39" s="1">
        <f t="shared" si="8"/>
        <v>62.68221574344023</v>
      </c>
      <c r="G39" s="11">
        <f t="shared" si="8"/>
        <v>100</v>
      </c>
      <c r="H39" s="1">
        <f t="shared" si="9"/>
        <v>39.66329966329966</v>
      </c>
      <c r="I39" s="1">
        <f t="shared" si="9"/>
        <v>60.33670033670033</v>
      </c>
      <c r="J39" s="11">
        <f t="shared" si="9"/>
        <v>100</v>
      </c>
      <c r="K39" s="1">
        <f t="shared" si="10"/>
        <v>18.023686158401183</v>
      </c>
      <c r="L39" s="1">
        <f t="shared" si="10"/>
        <v>81.97631384159881</v>
      </c>
      <c r="M39" s="11">
        <f t="shared" si="10"/>
        <v>100</v>
      </c>
      <c r="N39" s="1">
        <f t="shared" si="11"/>
        <v>47.876004592422504</v>
      </c>
      <c r="O39" s="1">
        <f t="shared" si="11"/>
        <v>52.123995407577496</v>
      </c>
      <c r="P39" s="11">
        <f t="shared" si="11"/>
        <v>100</v>
      </c>
      <c r="Q39" s="1">
        <f t="shared" si="12"/>
        <v>32.5599685410932</v>
      </c>
      <c r="R39" s="1">
        <f t="shared" si="12"/>
        <v>67.4400314589068</v>
      </c>
      <c r="S39" s="11">
        <f t="shared" si="12"/>
        <v>100</v>
      </c>
    </row>
    <row r="40" spans="1:19" ht="12.75">
      <c r="A40" s="9">
        <v>1995</v>
      </c>
      <c r="B40" s="1">
        <f t="shared" si="6"/>
        <v>40.893230983949756</v>
      </c>
      <c r="C40" s="1">
        <f t="shared" si="6"/>
        <v>59.106769016050244</v>
      </c>
      <c r="D40" s="11">
        <f t="shared" si="7"/>
        <v>100</v>
      </c>
      <c r="E40" s="1">
        <f t="shared" si="8"/>
        <v>39.38356164383562</v>
      </c>
      <c r="F40" s="1">
        <f t="shared" si="8"/>
        <v>60.61643835616438</v>
      </c>
      <c r="G40" s="11">
        <f t="shared" si="8"/>
        <v>100</v>
      </c>
      <c r="H40" s="1">
        <f t="shared" si="9"/>
        <v>38.308457711442784</v>
      </c>
      <c r="I40" s="1">
        <f t="shared" si="9"/>
        <v>61.69154228855721</v>
      </c>
      <c r="J40" s="11">
        <f t="shared" si="9"/>
        <v>100</v>
      </c>
      <c r="K40" s="1">
        <f t="shared" si="10"/>
        <v>19.510268562401265</v>
      </c>
      <c r="L40" s="1">
        <f t="shared" si="10"/>
        <v>80.48973143759873</v>
      </c>
      <c r="M40" s="11">
        <f t="shared" si="10"/>
        <v>100</v>
      </c>
      <c r="N40" s="1">
        <f t="shared" si="11"/>
        <v>46.34146341463415</v>
      </c>
      <c r="O40" s="1">
        <f t="shared" si="11"/>
        <v>53.65853658536586</v>
      </c>
      <c r="P40" s="11">
        <f t="shared" si="11"/>
        <v>100</v>
      </c>
      <c r="Q40" s="1">
        <f t="shared" si="12"/>
        <v>33.757799567044444</v>
      </c>
      <c r="R40" s="1">
        <f t="shared" si="12"/>
        <v>66.24220043295556</v>
      </c>
      <c r="S40" s="11">
        <f t="shared" si="12"/>
        <v>100</v>
      </c>
    </row>
    <row r="41" spans="1:19" ht="12.75">
      <c r="A41" s="9">
        <v>1996</v>
      </c>
      <c r="B41" s="1">
        <f t="shared" si="6"/>
        <v>46.61095636025998</v>
      </c>
      <c r="C41" s="1">
        <f t="shared" si="6"/>
        <v>53.38904363974002</v>
      </c>
      <c r="D41" s="11">
        <f t="shared" si="7"/>
        <v>100</v>
      </c>
      <c r="E41" s="1">
        <f t="shared" si="8"/>
        <v>34.889867841409696</v>
      </c>
      <c r="F41" s="1">
        <f t="shared" si="8"/>
        <v>65.1101321585903</v>
      </c>
      <c r="G41" s="11">
        <f t="shared" si="8"/>
        <v>100</v>
      </c>
      <c r="H41" s="1">
        <f t="shared" si="9"/>
        <v>37.79904306220095</v>
      </c>
      <c r="I41" s="1">
        <f t="shared" si="9"/>
        <v>62.20095693779905</v>
      </c>
      <c r="J41" s="11">
        <f t="shared" si="9"/>
        <v>100</v>
      </c>
      <c r="K41" s="1">
        <f t="shared" si="10"/>
        <v>18.2559918408975</v>
      </c>
      <c r="L41" s="1">
        <f t="shared" si="10"/>
        <v>81.74400815910249</v>
      </c>
      <c r="M41" s="11">
        <f t="shared" si="10"/>
        <v>100</v>
      </c>
      <c r="N41" s="1">
        <f t="shared" si="11"/>
        <v>45.775729646697386</v>
      </c>
      <c r="O41" s="1">
        <f t="shared" si="11"/>
        <v>54.22427035330261</v>
      </c>
      <c r="P41" s="11">
        <f t="shared" si="11"/>
        <v>100</v>
      </c>
      <c r="Q41" s="1">
        <f t="shared" si="12"/>
        <v>33.366238894373154</v>
      </c>
      <c r="R41" s="1">
        <f t="shared" si="12"/>
        <v>66.63376110562686</v>
      </c>
      <c r="S41" s="11">
        <f t="shared" si="12"/>
        <v>100</v>
      </c>
    </row>
    <row r="42" spans="1:19" ht="12.75">
      <c r="A42" s="9">
        <v>1997</v>
      </c>
      <c r="B42" s="1">
        <f t="shared" si="6"/>
        <v>42.8125</v>
      </c>
      <c r="C42" s="1">
        <f t="shared" si="6"/>
        <v>57.1875</v>
      </c>
      <c r="D42" s="11">
        <f t="shared" si="7"/>
        <v>100</v>
      </c>
      <c r="E42" s="1">
        <f t="shared" si="8"/>
        <v>37.24978241949521</v>
      </c>
      <c r="F42" s="1">
        <f t="shared" si="8"/>
        <v>62.75021758050479</v>
      </c>
      <c r="G42" s="11">
        <f t="shared" si="8"/>
        <v>100</v>
      </c>
      <c r="H42" s="1">
        <f t="shared" si="9"/>
        <v>38.394160583941606</v>
      </c>
      <c r="I42" s="1">
        <f t="shared" si="9"/>
        <v>61.605839416058394</v>
      </c>
      <c r="J42" s="11">
        <f t="shared" si="9"/>
        <v>100</v>
      </c>
      <c r="K42" s="1">
        <f t="shared" si="10"/>
        <v>17.96171171171171</v>
      </c>
      <c r="L42" s="1">
        <f t="shared" si="10"/>
        <v>82.03828828828829</v>
      </c>
      <c r="M42" s="11">
        <f t="shared" si="10"/>
        <v>100</v>
      </c>
      <c r="N42" s="1">
        <f t="shared" si="11"/>
        <v>40.58898847631242</v>
      </c>
      <c r="O42" s="1">
        <f t="shared" si="11"/>
        <v>59.411011523687584</v>
      </c>
      <c r="P42" s="11">
        <f t="shared" si="11"/>
        <v>100</v>
      </c>
      <c r="Q42" s="1">
        <f t="shared" si="12"/>
        <v>33.63750786658276</v>
      </c>
      <c r="R42" s="1">
        <f t="shared" si="12"/>
        <v>66.36249213341723</v>
      </c>
      <c r="S42" s="11">
        <f t="shared" si="12"/>
        <v>100</v>
      </c>
    </row>
    <row r="43" spans="1:19" ht="12.75">
      <c r="A43" s="9">
        <v>1998</v>
      </c>
      <c r="B43" s="1">
        <f t="shared" si="6"/>
        <v>49.97981429148163</v>
      </c>
      <c r="C43" s="1">
        <f t="shared" si="6"/>
        <v>50.02018570851837</v>
      </c>
      <c r="D43" s="11">
        <f t="shared" si="7"/>
        <v>100</v>
      </c>
      <c r="E43" s="1">
        <f t="shared" si="8"/>
        <v>37.782340862423</v>
      </c>
      <c r="F43" s="1">
        <f t="shared" si="8"/>
        <v>62.217659137576995</v>
      </c>
      <c r="G43" s="11">
        <f t="shared" si="8"/>
        <v>100</v>
      </c>
      <c r="H43" s="1">
        <f t="shared" si="9"/>
        <v>40.49401197604791</v>
      </c>
      <c r="I43" s="1">
        <f t="shared" si="9"/>
        <v>59.50598802395209</v>
      </c>
      <c r="J43" s="11">
        <f t="shared" si="9"/>
        <v>100</v>
      </c>
      <c r="K43" s="1">
        <f t="shared" si="10"/>
        <v>16.85886875343218</v>
      </c>
      <c r="L43" s="1">
        <f t="shared" si="10"/>
        <v>83.14113124656782</v>
      </c>
      <c r="M43" s="11">
        <f t="shared" si="10"/>
        <v>100</v>
      </c>
      <c r="N43" s="1">
        <f t="shared" si="11"/>
        <v>43.822597676874345</v>
      </c>
      <c r="O43" s="1">
        <f t="shared" si="11"/>
        <v>56.177402323125655</v>
      </c>
      <c r="P43" s="11">
        <f t="shared" si="11"/>
        <v>100</v>
      </c>
      <c r="Q43" s="1">
        <f t="shared" si="12"/>
        <v>37.96319323551355</v>
      </c>
      <c r="R43" s="1">
        <f t="shared" si="12"/>
        <v>62.03680676448644</v>
      </c>
      <c r="S43" s="11">
        <f t="shared" si="12"/>
        <v>100</v>
      </c>
    </row>
    <row r="44" spans="1:19" ht="12.75">
      <c r="A44" s="9">
        <v>1999</v>
      </c>
      <c r="B44" s="1">
        <f t="shared" si="6"/>
        <v>32.870370370370374</v>
      </c>
      <c r="C44" s="1">
        <f t="shared" si="6"/>
        <v>67.12962962962963</v>
      </c>
      <c r="D44" s="11">
        <f t="shared" si="7"/>
        <v>100</v>
      </c>
      <c r="E44" s="1">
        <f t="shared" si="8"/>
        <v>29.411764705882355</v>
      </c>
      <c r="F44" s="1">
        <f t="shared" si="8"/>
        <v>70.58823529411765</v>
      </c>
      <c r="G44" s="11">
        <f t="shared" si="8"/>
        <v>100</v>
      </c>
      <c r="H44" s="1">
        <f t="shared" si="9"/>
        <v>41.097818437719916</v>
      </c>
      <c r="I44" s="1">
        <f t="shared" si="9"/>
        <v>58.902181562280084</v>
      </c>
      <c r="J44" s="11">
        <f t="shared" si="9"/>
        <v>100</v>
      </c>
      <c r="K44" s="1">
        <f t="shared" si="10"/>
        <v>15.292096219931272</v>
      </c>
      <c r="L44" s="1">
        <f t="shared" si="10"/>
        <v>84.70790378006873</v>
      </c>
      <c r="M44" s="11">
        <f t="shared" si="10"/>
        <v>100</v>
      </c>
      <c r="N44" s="1">
        <f t="shared" si="11"/>
        <v>35.90177815410669</v>
      </c>
      <c r="O44" s="1">
        <f t="shared" si="11"/>
        <v>64.0982218458933</v>
      </c>
      <c r="P44" s="11">
        <f t="shared" si="11"/>
        <v>100</v>
      </c>
      <c r="Q44" s="1">
        <f t="shared" si="12"/>
        <v>29.599032843038486</v>
      </c>
      <c r="R44" s="1">
        <f t="shared" si="12"/>
        <v>70.40096715696151</v>
      </c>
      <c r="S44" s="11">
        <f t="shared" si="12"/>
        <v>100</v>
      </c>
    </row>
    <row r="47" spans="1:9" ht="12.75">
      <c r="A47" s="4" t="str">
        <f>CONCATENATE("New Admissions (All Races): ",$A$1)</f>
        <v>New Admissions (All Races): VIRGINIA</v>
      </c>
      <c r="I47" s="4" t="str">
        <f>CONCATENATE("Percent of Total, New Admissions (All Races): ",$A$1)</f>
        <v>Percent of Total, New Admissions (All Races): VIRGINIA</v>
      </c>
    </row>
    <row r="48" spans="1:15" s="4" customFormat="1" ht="12.75">
      <c r="A48" s="18" t="s">
        <v>107</v>
      </c>
      <c r="B48" s="14" t="s">
        <v>101</v>
      </c>
      <c r="C48" s="14" t="s">
        <v>102</v>
      </c>
      <c r="D48" s="14" t="s">
        <v>103</v>
      </c>
      <c r="E48" s="14" t="s">
        <v>104</v>
      </c>
      <c r="F48" s="14" t="s">
        <v>105</v>
      </c>
      <c r="G48" s="14" t="s">
        <v>106</v>
      </c>
      <c r="I48" s="18" t="s">
        <v>107</v>
      </c>
      <c r="J48" s="14" t="s">
        <v>101</v>
      </c>
      <c r="K48" s="14" t="s">
        <v>102</v>
      </c>
      <c r="L48" s="14" t="s">
        <v>103</v>
      </c>
      <c r="M48" s="14" t="s">
        <v>104</v>
      </c>
      <c r="N48" s="14" t="s">
        <v>105</v>
      </c>
      <c r="O48" s="14" t="s">
        <v>106</v>
      </c>
    </row>
    <row r="49" spans="1:14" ht="12.75">
      <c r="A49" s="9">
        <v>1983</v>
      </c>
      <c r="B49" s="2"/>
      <c r="C49" s="2"/>
      <c r="D49" s="2"/>
      <c r="E49" s="2"/>
      <c r="F49" s="2"/>
      <c r="G49" s="2"/>
      <c r="I49" s="9">
        <v>1983</v>
      </c>
      <c r="J49" s="1"/>
      <c r="K49" s="1"/>
      <c r="L49" s="1"/>
      <c r="M49" s="1"/>
      <c r="N49" s="1"/>
    </row>
    <row r="50" spans="1:14" ht="12.75">
      <c r="A50" s="9">
        <v>1984</v>
      </c>
      <c r="B50" s="2"/>
      <c r="C50" s="2"/>
      <c r="D50" s="2"/>
      <c r="E50" s="2"/>
      <c r="F50" s="2"/>
      <c r="G50" s="2"/>
      <c r="I50" s="9">
        <v>1984</v>
      </c>
      <c r="J50" s="1"/>
      <c r="K50" s="1"/>
      <c r="L50" s="1"/>
      <c r="M50" s="1"/>
      <c r="N50" s="1"/>
    </row>
    <row r="51" spans="1:15" ht="12.75">
      <c r="A51" s="9">
        <v>1985</v>
      </c>
      <c r="B51">
        <v>757</v>
      </c>
      <c r="C51">
        <v>1186</v>
      </c>
      <c r="D51">
        <v>713</v>
      </c>
      <c r="E51">
        <v>491</v>
      </c>
      <c r="F51">
        <v>496</v>
      </c>
      <c r="G51">
        <v>3643</v>
      </c>
      <c r="I51" s="9">
        <v>1985</v>
      </c>
      <c r="J51" s="1">
        <f aca="true" t="shared" si="13" ref="J51:O52">(B51/$G51)*100</f>
        <v>20.77957727147955</v>
      </c>
      <c r="K51" s="1">
        <f t="shared" si="13"/>
        <v>32.555586055448806</v>
      </c>
      <c r="L51" s="1">
        <f t="shared" si="13"/>
        <v>19.571781498764754</v>
      </c>
      <c r="M51" s="1">
        <f t="shared" si="13"/>
        <v>13.477902827340104</v>
      </c>
      <c r="N51" s="1">
        <f t="shared" si="13"/>
        <v>13.615152346966786</v>
      </c>
      <c r="O51">
        <f t="shared" si="13"/>
        <v>100</v>
      </c>
    </row>
    <row r="52" spans="1:15" ht="12.75">
      <c r="A52" s="9">
        <v>1986</v>
      </c>
      <c r="B52">
        <v>730</v>
      </c>
      <c r="C52">
        <v>1066</v>
      </c>
      <c r="D52">
        <v>823</v>
      </c>
      <c r="E52">
        <v>499</v>
      </c>
      <c r="F52">
        <v>532</v>
      </c>
      <c r="G52">
        <v>3650</v>
      </c>
      <c r="I52" s="9">
        <v>1986</v>
      </c>
      <c r="J52" s="1">
        <f t="shared" si="13"/>
        <v>20</v>
      </c>
      <c r="K52" s="1">
        <f t="shared" si="13"/>
        <v>29.205479452054796</v>
      </c>
      <c r="L52" s="1">
        <f t="shared" si="13"/>
        <v>22.547945205479454</v>
      </c>
      <c r="M52" s="1">
        <f t="shared" si="13"/>
        <v>13.671232876712327</v>
      </c>
      <c r="N52" s="1">
        <f t="shared" si="13"/>
        <v>14.575342465753424</v>
      </c>
      <c r="O52">
        <f t="shared" si="13"/>
        <v>100</v>
      </c>
    </row>
    <row r="53" spans="1:15" ht="12.75">
      <c r="A53" s="9">
        <v>1987</v>
      </c>
      <c r="B53">
        <v>842</v>
      </c>
      <c r="C53">
        <v>1138</v>
      </c>
      <c r="D53">
        <v>866</v>
      </c>
      <c r="E53">
        <v>620</v>
      </c>
      <c r="F53">
        <v>560</v>
      </c>
      <c r="G53">
        <v>4026</v>
      </c>
      <c r="I53" s="9">
        <v>1987</v>
      </c>
      <c r="J53" s="1">
        <f aca="true" t="shared" si="14" ref="J53:J64">(B53/$G53)*100</f>
        <v>20.914058618976654</v>
      </c>
      <c r="K53" s="1">
        <f aca="true" t="shared" si="15" ref="K53:K64">(C53/$G53)*100</f>
        <v>28.26626924987581</v>
      </c>
      <c r="L53" s="1">
        <f aca="true" t="shared" si="16" ref="L53:L64">(D53/$G53)*100</f>
        <v>21.510183805265772</v>
      </c>
      <c r="M53" s="1">
        <f aca="true" t="shared" si="17" ref="M53:M64">(E53/$G53)*100</f>
        <v>15.399900645802287</v>
      </c>
      <c r="N53" s="1">
        <f aca="true" t="shared" si="18" ref="N53:N64">(F53/$G53)*100</f>
        <v>13.909587680079483</v>
      </c>
      <c r="O53">
        <f aca="true" t="shared" si="19" ref="O53:O64">(G53/$G53)*100</f>
        <v>100</v>
      </c>
    </row>
    <row r="54" spans="1:15" ht="12.75">
      <c r="A54" s="9">
        <v>1988</v>
      </c>
      <c r="B54">
        <v>949</v>
      </c>
      <c r="C54">
        <v>1322</v>
      </c>
      <c r="D54">
        <v>992</v>
      </c>
      <c r="E54">
        <v>1003</v>
      </c>
      <c r="F54">
        <v>585</v>
      </c>
      <c r="G54">
        <v>4851</v>
      </c>
      <c r="I54" s="9">
        <v>1988</v>
      </c>
      <c r="J54" s="1">
        <f t="shared" si="14"/>
        <v>19.562976705833847</v>
      </c>
      <c r="K54" s="1">
        <f t="shared" si="15"/>
        <v>27.252112966398677</v>
      </c>
      <c r="L54" s="1">
        <f t="shared" si="16"/>
        <v>20.449391877963308</v>
      </c>
      <c r="M54" s="1">
        <f t="shared" si="17"/>
        <v>20.67614924757782</v>
      </c>
      <c r="N54" s="1">
        <f t="shared" si="18"/>
        <v>12.059369202226346</v>
      </c>
      <c r="O54">
        <f t="shared" si="19"/>
        <v>100</v>
      </c>
    </row>
    <row r="55" spans="1:15" ht="12.75">
      <c r="A55" s="9">
        <v>1989</v>
      </c>
      <c r="B55">
        <v>995</v>
      </c>
      <c r="C55">
        <v>1410</v>
      </c>
      <c r="D55">
        <v>1162</v>
      </c>
      <c r="E55">
        <v>1742</v>
      </c>
      <c r="F55">
        <v>677</v>
      </c>
      <c r="G55">
        <v>5986</v>
      </c>
      <c r="I55" s="9">
        <v>1989</v>
      </c>
      <c r="J55" s="1">
        <f t="shared" si="14"/>
        <v>16.62211827597728</v>
      </c>
      <c r="K55" s="1">
        <f t="shared" si="15"/>
        <v>23.55496157701303</v>
      </c>
      <c r="L55" s="1">
        <f t="shared" si="16"/>
        <v>19.411961242900098</v>
      </c>
      <c r="M55" s="1">
        <f t="shared" si="17"/>
        <v>29.10123621784163</v>
      </c>
      <c r="N55" s="1">
        <f t="shared" si="18"/>
        <v>11.309722686267959</v>
      </c>
      <c r="O55">
        <f t="shared" si="19"/>
        <v>100</v>
      </c>
    </row>
    <row r="56" spans="1:15" ht="12.75">
      <c r="A56" s="9">
        <v>1990</v>
      </c>
      <c r="B56">
        <v>1026</v>
      </c>
      <c r="C56">
        <v>1323</v>
      </c>
      <c r="D56">
        <v>1290</v>
      </c>
      <c r="E56">
        <v>2522</v>
      </c>
      <c r="F56">
        <v>868</v>
      </c>
      <c r="G56">
        <v>7029</v>
      </c>
      <c r="I56" s="9">
        <v>1990</v>
      </c>
      <c r="J56" s="1">
        <f t="shared" si="14"/>
        <v>14.596670934699105</v>
      </c>
      <c r="K56" s="1">
        <f t="shared" si="15"/>
        <v>18.82202304737516</v>
      </c>
      <c r="L56" s="1">
        <f t="shared" si="16"/>
        <v>18.35253947930004</v>
      </c>
      <c r="M56" s="1">
        <f t="shared" si="17"/>
        <v>35.879926020771094</v>
      </c>
      <c r="N56" s="1">
        <f t="shared" si="18"/>
        <v>12.348840517854603</v>
      </c>
      <c r="O56">
        <f t="shared" si="19"/>
        <v>100</v>
      </c>
    </row>
    <row r="57" spans="1:15" ht="12.75">
      <c r="A57" s="9">
        <v>1991</v>
      </c>
      <c r="B57">
        <v>1328</v>
      </c>
      <c r="C57">
        <v>1552</v>
      </c>
      <c r="D57">
        <v>1468</v>
      </c>
      <c r="E57">
        <v>2551</v>
      </c>
      <c r="F57">
        <v>891</v>
      </c>
      <c r="G57">
        <v>7790</v>
      </c>
      <c r="I57" s="9">
        <v>1991</v>
      </c>
      <c r="J57" s="1">
        <f t="shared" si="14"/>
        <v>17.04749679075738</v>
      </c>
      <c r="K57" s="1">
        <f t="shared" si="15"/>
        <v>19.922978177150192</v>
      </c>
      <c r="L57" s="1">
        <f t="shared" si="16"/>
        <v>18.84467265725289</v>
      </c>
      <c r="M57" s="1">
        <f t="shared" si="17"/>
        <v>32.74711168164313</v>
      </c>
      <c r="N57" s="1">
        <f t="shared" si="18"/>
        <v>11.437740693196407</v>
      </c>
      <c r="O57">
        <f t="shared" si="19"/>
        <v>100</v>
      </c>
    </row>
    <row r="58" spans="1:15" ht="12.75">
      <c r="A58" s="9">
        <v>1992</v>
      </c>
      <c r="B58">
        <v>1210</v>
      </c>
      <c r="C58">
        <v>1385</v>
      </c>
      <c r="D58">
        <v>1574</v>
      </c>
      <c r="E58">
        <v>2747</v>
      </c>
      <c r="F58">
        <v>969</v>
      </c>
      <c r="G58">
        <v>7885</v>
      </c>
      <c r="I58" s="9">
        <v>1992</v>
      </c>
      <c r="J58" s="1">
        <f t="shared" si="14"/>
        <v>15.34559289790742</v>
      </c>
      <c r="K58" s="1">
        <f t="shared" si="15"/>
        <v>17.564996829422956</v>
      </c>
      <c r="L58" s="1">
        <f t="shared" si="16"/>
        <v>19.961953075459736</v>
      </c>
      <c r="M58" s="1">
        <f t="shared" si="17"/>
        <v>34.838300570703865</v>
      </c>
      <c r="N58" s="1">
        <f t="shared" si="18"/>
        <v>12.289156626506024</v>
      </c>
      <c r="O58">
        <f t="shared" si="19"/>
        <v>100</v>
      </c>
    </row>
    <row r="59" spans="1:15" ht="12.75">
      <c r="A59" s="9">
        <v>1993</v>
      </c>
      <c r="B59">
        <v>1166</v>
      </c>
      <c r="C59">
        <v>1337</v>
      </c>
      <c r="D59">
        <v>1476</v>
      </c>
      <c r="E59">
        <v>2521</v>
      </c>
      <c r="F59">
        <v>963</v>
      </c>
      <c r="G59">
        <v>7463</v>
      </c>
      <c r="I59" s="9">
        <v>1993</v>
      </c>
      <c r="J59" s="1">
        <f t="shared" si="14"/>
        <v>15.623743802760284</v>
      </c>
      <c r="K59" s="1">
        <f t="shared" si="15"/>
        <v>17.915047568002144</v>
      </c>
      <c r="L59" s="1">
        <f t="shared" si="16"/>
        <v>19.777569342087634</v>
      </c>
      <c r="M59" s="1">
        <f t="shared" si="17"/>
        <v>33.77998124078789</v>
      </c>
      <c r="N59" s="1">
        <f t="shared" si="18"/>
        <v>12.903658046362052</v>
      </c>
      <c r="O59">
        <f t="shared" si="19"/>
        <v>100</v>
      </c>
    </row>
    <row r="60" spans="1:15" ht="12.75">
      <c r="A60" s="9">
        <v>1994</v>
      </c>
      <c r="B60">
        <v>1214</v>
      </c>
      <c r="C60">
        <v>1383</v>
      </c>
      <c r="D60">
        <v>1492</v>
      </c>
      <c r="E60">
        <v>2714</v>
      </c>
      <c r="F60">
        <v>877</v>
      </c>
      <c r="G60">
        <v>7680</v>
      </c>
      <c r="I60" s="9">
        <v>1994</v>
      </c>
      <c r="J60" s="1">
        <f t="shared" si="14"/>
        <v>15.807291666666668</v>
      </c>
      <c r="K60" s="1">
        <f t="shared" si="15"/>
        <v>18.0078125</v>
      </c>
      <c r="L60" s="1">
        <f t="shared" si="16"/>
        <v>19.427083333333332</v>
      </c>
      <c r="M60" s="1">
        <f t="shared" si="17"/>
        <v>35.338541666666664</v>
      </c>
      <c r="N60" s="1">
        <f t="shared" si="18"/>
        <v>11.419270833333334</v>
      </c>
      <c r="O60">
        <f t="shared" si="19"/>
        <v>100</v>
      </c>
    </row>
    <row r="61" spans="1:15" ht="12.75">
      <c r="A61" s="9">
        <v>1995</v>
      </c>
      <c r="B61">
        <v>1460</v>
      </c>
      <c r="C61">
        <v>1475</v>
      </c>
      <c r="D61">
        <v>1616</v>
      </c>
      <c r="E61">
        <v>2547</v>
      </c>
      <c r="F61">
        <v>825</v>
      </c>
      <c r="G61">
        <v>7923</v>
      </c>
      <c r="I61" s="9">
        <v>1995</v>
      </c>
      <c r="J61" s="1">
        <f t="shared" si="14"/>
        <v>18.427363372459926</v>
      </c>
      <c r="K61" s="1">
        <f t="shared" si="15"/>
        <v>18.61668559888931</v>
      </c>
      <c r="L61" s="1">
        <f t="shared" si="16"/>
        <v>20.396314527325508</v>
      </c>
      <c r="M61" s="1">
        <f t="shared" si="17"/>
        <v>32.1469140477092</v>
      </c>
      <c r="N61" s="1">
        <f t="shared" si="18"/>
        <v>10.412722453616055</v>
      </c>
      <c r="O61">
        <f t="shared" si="19"/>
        <v>100</v>
      </c>
    </row>
    <row r="62" spans="1:15" ht="12.75">
      <c r="A62" s="9">
        <v>1996</v>
      </c>
      <c r="B62">
        <v>1095</v>
      </c>
      <c r="C62">
        <v>1148</v>
      </c>
      <c r="D62">
        <v>1260</v>
      </c>
      <c r="E62">
        <v>1972</v>
      </c>
      <c r="F62">
        <v>654</v>
      </c>
      <c r="G62">
        <v>6129</v>
      </c>
      <c r="I62" s="9">
        <v>1996</v>
      </c>
      <c r="J62" s="1">
        <f t="shared" si="14"/>
        <v>17.865883504650025</v>
      </c>
      <c r="K62" s="1">
        <f t="shared" si="15"/>
        <v>18.73062489802578</v>
      </c>
      <c r="L62" s="1">
        <f t="shared" si="16"/>
        <v>20.558002936857562</v>
      </c>
      <c r="M62" s="1">
        <f t="shared" si="17"/>
        <v>32.17490618371676</v>
      </c>
      <c r="N62" s="1">
        <f t="shared" si="18"/>
        <v>10.670582476749878</v>
      </c>
      <c r="O62">
        <f t="shared" si="19"/>
        <v>100</v>
      </c>
    </row>
    <row r="63" spans="1:15" ht="12.75">
      <c r="A63" s="9">
        <v>1997</v>
      </c>
      <c r="B63">
        <v>1299</v>
      </c>
      <c r="C63">
        <v>1155</v>
      </c>
      <c r="D63">
        <v>1376</v>
      </c>
      <c r="E63">
        <v>1783</v>
      </c>
      <c r="F63">
        <v>787</v>
      </c>
      <c r="G63">
        <v>6400</v>
      </c>
      <c r="I63" s="9">
        <v>1997</v>
      </c>
      <c r="J63" s="1">
        <f t="shared" si="14"/>
        <v>20.296875</v>
      </c>
      <c r="K63" s="1">
        <f t="shared" si="15"/>
        <v>18.046875</v>
      </c>
      <c r="L63" s="1">
        <f t="shared" si="16"/>
        <v>21.5</v>
      </c>
      <c r="M63" s="1">
        <f t="shared" si="17"/>
        <v>27.859374999999996</v>
      </c>
      <c r="N63" s="1">
        <f t="shared" si="18"/>
        <v>12.296875</v>
      </c>
      <c r="O63">
        <f t="shared" si="19"/>
        <v>100</v>
      </c>
    </row>
    <row r="64" spans="1:15" ht="12.75">
      <c r="A64" s="9">
        <v>1998</v>
      </c>
      <c r="B64">
        <v>2526</v>
      </c>
      <c r="C64">
        <v>1485</v>
      </c>
      <c r="D64">
        <v>1350</v>
      </c>
      <c r="E64">
        <v>1834</v>
      </c>
      <c r="F64">
        <v>960</v>
      </c>
      <c r="G64">
        <v>8155</v>
      </c>
      <c r="I64" s="9">
        <v>1998</v>
      </c>
      <c r="J64" s="1">
        <f t="shared" si="14"/>
        <v>30.97486204782342</v>
      </c>
      <c r="K64" s="1">
        <f t="shared" si="15"/>
        <v>18.209687308399754</v>
      </c>
      <c r="L64" s="1">
        <f t="shared" si="16"/>
        <v>16.554261189454323</v>
      </c>
      <c r="M64" s="1">
        <f t="shared" si="17"/>
        <v>22.489270386266096</v>
      </c>
      <c r="N64" s="1">
        <f t="shared" si="18"/>
        <v>11.771919068056407</v>
      </c>
      <c r="O64">
        <f t="shared" si="19"/>
        <v>100</v>
      </c>
    </row>
    <row r="65" spans="1:15" ht="12.75">
      <c r="A65" s="9">
        <v>1999</v>
      </c>
      <c r="B65">
        <v>3154</v>
      </c>
      <c r="C65">
        <v>2033</v>
      </c>
      <c r="D65">
        <v>1432</v>
      </c>
      <c r="E65">
        <v>2374</v>
      </c>
      <c r="F65">
        <v>1223</v>
      </c>
      <c r="G65">
        <v>10216</v>
      </c>
      <c r="I65" s="9">
        <v>1999</v>
      </c>
      <c r="J65" s="1">
        <f aca="true" t="shared" si="20" ref="J65:O65">(B65/$G65)*100</f>
        <v>30.87314017227878</v>
      </c>
      <c r="K65" s="1">
        <f t="shared" si="20"/>
        <v>19.90015661707126</v>
      </c>
      <c r="L65" s="1">
        <f t="shared" si="20"/>
        <v>14.017227877838684</v>
      </c>
      <c r="M65" s="1">
        <f t="shared" si="20"/>
        <v>23.238057948316364</v>
      </c>
      <c r="N65" s="1">
        <f t="shared" si="20"/>
        <v>11.971417384494911</v>
      </c>
      <c r="O65">
        <f t="shared" si="20"/>
        <v>100</v>
      </c>
    </row>
    <row r="66" spans="1:14" ht="12.75">
      <c r="A66" t="s">
        <v>121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VIRGINIA</v>
      </c>
      <c r="I68" s="4" t="str">
        <f>CONCATENATE("Black New Admissions: ",$A$1)</f>
        <v>Black New Admissions: VIRGINIA</v>
      </c>
    </row>
    <row r="69" spans="1:15" s="4" customFormat="1" ht="12.75">
      <c r="A69" s="18" t="s">
        <v>107</v>
      </c>
      <c r="B69" s="14" t="s">
        <v>101</v>
      </c>
      <c r="C69" s="14" t="s">
        <v>102</v>
      </c>
      <c r="D69" s="14" t="s">
        <v>103</v>
      </c>
      <c r="E69" s="14" t="s">
        <v>104</v>
      </c>
      <c r="F69" s="14" t="s">
        <v>105</v>
      </c>
      <c r="G69" s="14" t="s">
        <v>106</v>
      </c>
      <c r="I69" s="18" t="s">
        <v>107</v>
      </c>
      <c r="J69" s="14" t="s">
        <v>101</v>
      </c>
      <c r="K69" s="14" t="s">
        <v>102</v>
      </c>
      <c r="L69" s="14" t="s">
        <v>103</v>
      </c>
      <c r="M69" s="14" t="s">
        <v>104</v>
      </c>
      <c r="N69" s="14" t="s">
        <v>105</v>
      </c>
      <c r="O69" s="14" t="s">
        <v>106</v>
      </c>
    </row>
    <row r="70" spans="1:14" ht="12.75">
      <c r="A70" s="9">
        <v>1983</v>
      </c>
      <c r="C70" s="2"/>
      <c r="D70" s="2"/>
      <c r="E70" s="2"/>
      <c r="G70" s="2"/>
      <c r="I70" s="9">
        <v>1983</v>
      </c>
      <c r="J70" s="2"/>
      <c r="K70" s="2"/>
      <c r="L70" s="2"/>
      <c r="M70" s="2"/>
      <c r="N70" s="2"/>
    </row>
    <row r="71" spans="1:15" ht="12.75">
      <c r="A71" s="9">
        <v>1984</v>
      </c>
      <c r="G71" s="2"/>
      <c r="I71" s="9">
        <v>1984</v>
      </c>
      <c r="O71" s="2"/>
    </row>
    <row r="72" spans="1:15" ht="12.75">
      <c r="A72" s="9">
        <v>1985</v>
      </c>
      <c r="B72">
        <v>324</v>
      </c>
      <c r="C72">
        <v>503</v>
      </c>
      <c r="D72">
        <v>328</v>
      </c>
      <c r="E72">
        <v>238</v>
      </c>
      <c r="F72">
        <v>285</v>
      </c>
      <c r="G72">
        <v>1678</v>
      </c>
      <c r="I72" s="9">
        <v>1985</v>
      </c>
      <c r="J72">
        <v>428</v>
      </c>
      <c r="K72">
        <v>674</v>
      </c>
      <c r="L72">
        <v>384</v>
      </c>
      <c r="M72">
        <v>245</v>
      </c>
      <c r="N72">
        <v>211</v>
      </c>
      <c r="O72">
        <v>1942</v>
      </c>
    </row>
    <row r="73" spans="1:15" ht="12.75">
      <c r="A73" s="9">
        <v>1986</v>
      </c>
      <c r="B73">
        <v>305</v>
      </c>
      <c r="C73">
        <v>465</v>
      </c>
      <c r="D73">
        <v>366</v>
      </c>
      <c r="E73">
        <v>250</v>
      </c>
      <c r="F73">
        <v>296</v>
      </c>
      <c r="G73">
        <v>1682</v>
      </c>
      <c r="I73" s="9">
        <v>1986</v>
      </c>
      <c r="J73">
        <v>413</v>
      </c>
      <c r="K73">
        <v>596</v>
      </c>
      <c r="L73">
        <v>455</v>
      </c>
      <c r="M73">
        <v>242</v>
      </c>
      <c r="N73">
        <v>231</v>
      </c>
      <c r="O73">
        <v>1937</v>
      </c>
    </row>
    <row r="74" spans="1:15" ht="12.75">
      <c r="A74" s="9">
        <v>1987</v>
      </c>
      <c r="B74">
        <v>394</v>
      </c>
      <c r="C74">
        <v>515</v>
      </c>
      <c r="D74">
        <v>353</v>
      </c>
      <c r="E74">
        <v>315</v>
      </c>
      <c r="F74">
        <v>319</v>
      </c>
      <c r="G74">
        <v>1896</v>
      </c>
      <c r="I74" s="9">
        <v>1987</v>
      </c>
      <c r="J74">
        <v>443</v>
      </c>
      <c r="K74">
        <v>616</v>
      </c>
      <c r="L74">
        <v>513</v>
      </c>
      <c r="M74">
        <v>298</v>
      </c>
      <c r="N74">
        <v>238</v>
      </c>
      <c r="O74">
        <v>2108</v>
      </c>
    </row>
    <row r="75" spans="1:15" ht="12.75">
      <c r="A75" s="9">
        <v>1988</v>
      </c>
      <c r="B75">
        <v>432</v>
      </c>
      <c r="C75">
        <v>524</v>
      </c>
      <c r="D75">
        <v>441</v>
      </c>
      <c r="E75">
        <v>377</v>
      </c>
      <c r="F75">
        <v>300</v>
      </c>
      <c r="G75">
        <v>2074</v>
      </c>
      <c r="I75" s="9">
        <v>1988</v>
      </c>
      <c r="J75">
        <v>512</v>
      </c>
      <c r="K75">
        <v>789</v>
      </c>
      <c r="L75">
        <v>548</v>
      </c>
      <c r="M75">
        <v>607</v>
      </c>
      <c r="N75">
        <v>284</v>
      </c>
      <c r="O75">
        <v>2740</v>
      </c>
    </row>
    <row r="76" spans="1:15" ht="12.75">
      <c r="A76" s="9">
        <v>1989</v>
      </c>
      <c r="B76">
        <v>454</v>
      </c>
      <c r="C76">
        <v>553</v>
      </c>
      <c r="D76">
        <v>466</v>
      </c>
      <c r="E76">
        <v>516</v>
      </c>
      <c r="F76">
        <v>349</v>
      </c>
      <c r="G76">
        <v>2338</v>
      </c>
      <c r="I76" s="9">
        <v>1989</v>
      </c>
      <c r="J76">
        <v>533</v>
      </c>
      <c r="K76">
        <v>851</v>
      </c>
      <c r="L76">
        <v>692</v>
      </c>
      <c r="M76">
        <v>1203</v>
      </c>
      <c r="N76">
        <v>325</v>
      </c>
      <c r="O76">
        <v>3604</v>
      </c>
    </row>
    <row r="77" spans="1:15" ht="12.75">
      <c r="A77" s="9">
        <v>1990</v>
      </c>
      <c r="B77">
        <v>432</v>
      </c>
      <c r="C77">
        <v>494</v>
      </c>
      <c r="D77">
        <v>544</v>
      </c>
      <c r="E77">
        <v>576</v>
      </c>
      <c r="F77">
        <v>416</v>
      </c>
      <c r="G77">
        <v>2462</v>
      </c>
      <c r="I77" s="9">
        <v>1990</v>
      </c>
      <c r="J77">
        <v>574</v>
      </c>
      <c r="K77">
        <v>820</v>
      </c>
      <c r="L77">
        <v>742</v>
      </c>
      <c r="M77">
        <v>1931</v>
      </c>
      <c r="N77">
        <v>450</v>
      </c>
      <c r="O77">
        <v>4517</v>
      </c>
    </row>
    <row r="78" spans="1:15" ht="12.75">
      <c r="A78" s="9">
        <v>1991</v>
      </c>
      <c r="B78">
        <v>570</v>
      </c>
      <c r="C78">
        <v>631</v>
      </c>
      <c r="D78">
        <v>598</v>
      </c>
      <c r="E78">
        <v>533</v>
      </c>
      <c r="F78">
        <v>427</v>
      </c>
      <c r="G78">
        <v>2759</v>
      </c>
      <c r="I78" s="9">
        <v>1991</v>
      </c>
      <c r="J78">
        <v>738</v>
      </c>
      <c r="K78">
        <v>906</v>
      </c>
      <c r="L78">
        <v>863</v>
      </c>
      <c r="M78">
        <v>2014</v>
      </c>
      <c r="N78">
        <v>456</v>
      </c>
      <c r="O78">
        <v>4977</v>
      </c>
    </row>
    <row r="79" spans="1:15" ht="12.75">
      <c r="A79" s="9">
        <v>1992</v>
      </c>
      <c r="B79">
        <v>510</v>
      </c>
      <c r="C79">
        <v>535</v>
      </c>
      <c r="D79">
        <v>677</v>
      </c>
      <c r="E79">
        <v>543</v>
      </c>
      <c r="F79">
        <v>446</v>
      </c>
      <c r="G79">
        <v>2711</v>
      </c>
      <c r="I79" s="9">
        <v>1992</v>
      </c>
      <c r="J79">
        <v>685</v>
      </c>
      <c r="K79">
        <v>840</v>
      </c>
      <c r="L79">
        <v>889</v>
      </c>
      <c r="M79">
        <v>2195</v>
      </c>
      <c r="N79">
        <v>522</v>
      </c>
      <c r="O79">
        <v>5131</v>
      </c>
    </row>
    <row r="80" spans="1:15" ht="12.75">
      <c r="A80" s="9">
        <v>1993</v>
      </c>
      <c r="B80">
        <v>497</v>
      </c>
      <c r="C80">
        <v>510</v>
      </c>
      <c r="D80">
        <v>613</v>
      </c>
      <c r="E80">
        <v>494</v>
      </c>
      <c r="F80">
        <v>473</v>
      </c>
      <c r="G80">
        <v>2587</v>
      </c>
      <c r="I80" s="9">
        <v>1993</v>
      </c>
      <c r="J80">
        <v>651</v>
      </c>
      <c r="K80">
        <v>813</v>
      </c>
      <c r="L80">
        <v>857</v>
      </c>
      <c r="M80">
        <v>2019</v>
      </c>
      <c r="N80">
        <v>486</v>
      </c>
      <c r="O80">
        <v>4826</v>
      </c>
    </row>
    <row r="81" spans="1:15" ht="12.75">
      <c r="A81" s="9">
        <v>1994</v>
      </c>
      <c r="B81">
        <v>479</v>
      </c>
      <c r="C81">
        <v>512</v>
      </c>
      <c r="D81">
        <v>589</v>
      </c>
      <c r="E81">
        <v>487</v>
      </c>
      <c r="F81">
        <v>417</v>
      </c>
      <c r="G81">
        <v>2484</v>
      </c>
      <c r="I81" s="9">
        <v>1994</v>
      </c>
      <c r="J81">
        <v>720</v>
      </c>
      <c r="K81">
        <v>860</v>
      </c>
      <c r="L81">
        <v>896</v>
      </c>
      <c r="M81">
        <v>2215</v>
      </c>
      <c r="N81">
        <v>454</v>
      </c>
      <c r="O81">
        <v>5145</v>
      </c>
    </row>
    <row r="82" spans="1:15" ht="12.75">
      <c r="A82" s="9">
        <v>1995</v>
      </c>
      <c r="B82">
        <v>586</v>
      </c>
      <c r="C82">
        <v>575</v>
      </c>
      <c r="D82">
        <v>616</v>
      </c>
      <c r="E82">
        <v>494</v>
      </c>
      <c r="F82">
        <v>380</v>
      </c>
      <c r="G82">
        <v>2651</v>
      </c>
      <c r="I82" s="9">
        <v>1995</v>
      </c>
      <c r="J82">
        <v>847</v>
      </c>
      <c r="K82">
        <v>885</v>
      </c>
      <c r="L82">
        <v>992</v>
      </c>
      <c r="M82">
        <v>2038</v>
      </c>
      <c r="N82">
        <v>440</v>
      </c>
      <c r="O82">
        <v>5202</v>
      </c>
    </row>
    <row r="83" spans="1:15" ht="12.75">
      <c r="A83" s="9">
        <v>1996</v>
      </c>
      <c r="B83">
        <v>502</v>
      </c>
      <c r="C83">
        <v>396</v>
      </c>
      <c r="D83">
        <v>474</v>
      </c>
      <c r="E83">
        <v>358</v>
      </c>
      <c r="F83">
        <v>298</v>
      </c>
      <c r="G83">
        <v>2028</v>
      </c>
      <c r="I83" s="9">
        <v>1996</v>
      </c>
      <c r="J83">
        <v>575</v>
      </c>
      <c r="K83">
        <v>739</v>
      </c>
      <c r="L83">
        <v>780</v>
      </c>
      <c r="M83">
        <v>1603</v>
      </c>
      <c r="N83">
        <v>353</v>
      </c>
      <c r="O83">
        <v>4050</v>
      </c>
    </row>
    <row r="84" spans="1:15" ht="12.75">
      <c r="A84" s="9">
        <v>1997</v>
      </c>
      <c r="B84">
        <v>548</v>
      </c>
      <c r="C84">
        <v>428</v>
      </c>
      <c r="D84">
        <v>526</v>
      </c>
      <c r="E84">
        <v>319</v>
      </c>
      <c r="F84">
        <v>317</v>
      </c>
      <c r="G84">
        <v>2138</v>
      </c>
      <c r="I84" s="9">
        <v>1997</v>
      </c>
      <c r="J84">
        <v>732</v>
      </c>
      <c r="K84">
        <v>721</v>
      </c>
      <c r="L84">
        <v>844</v>
      </c>
      <c r="M84">
        <v>1457</v>
      </c>
      <c r="N84">
        <v>464</v>
      </c>
      <c r="O84">
        <v>4218</v>
      </c>
    </row>
    <row r="85" spans="1:15" ht="12.75">
      <c r="A85" s="9">
        <v>1998</v>
      </c>
      <c r="B85">
        <v>1238</v>
      </c>
      <c r="C85">
        <v>552</v>
      </c>
      <c r="D85">
        <v>541</v>
      </c>
      <c r="E85">
        <v>307</v>
      </c>
      <c r="F85">
        <v>415</v>
      </c>
      <c r="G85">
        <v>3053</v>
      </c>
      <c r="I85" s="9">
        <v>1998</v>
      </c>
      <c r="J85">
        <v>1239</v>
      </c>
      <c r="K85">
        <v>909</v>
      </c>
      <c r="L85">
        <v>795</v>
      </c>
      <c r="M85">
        <v>1514</v>
      </c>
      <c r="N85">
        <v>532</v>
      </c>
      <c r="O85">
        <v>4989</v>
      </c>
    </row>
    <row r="86" spans="1:15" ht="12.75">
      <c r="A86" s="9">
        <v>1999</v>
      </c>
      <c r="B86">
        <v>994</v>
      </c>
      <c r="C86">
        <v>580</v>
      </c>
      <c r="D86">
        <v>584</v>
      </c>
      <c r="E86">
        <v>356</v>
      </c>
      <c r="F86">
        <v>424</v>
      </c>
      <c r="G86">
        <v>2938</v>
      </c>
      <c r="I86" s="9">
        <v>1999</v>
      </c>
      <c r="J86">
        <v>2030</v>
      </c>
      <c r="K86">
        <v>1392</v>
      </c>
      <c r="L86">
        <v>837</v>
      </c>
      <c r="M86">
        <v>1972</v>
      </c>
      <c r="N86">
        <v>757</v>
      </c>
      <c r="O86">
        <v>6988</v>
      </c>
    </row>
    <row r="88" spans="1:9" ht="12.75">
      <c r="A88" s="4" t="str">
        <f>CONCATENATE("Percent of Total Offenses, White New Admissions: ",$A$1)</f>
        <v>Percent of Total Offenses, White New Admissions: VIRGINIA</v>
      </c>
      <c r="I88" s="4" t="str">
        <f>CONCATENATE("Percent of Total Offenses, Black New Admissions: ",$A$1)</f>
        <v>Percent of Total Offenses, Black New Admissions: VIRGINIA</v>
      </c>
    </row>
    <row r="89" spans="1:15" s="4" customFormat="1" ht="12.75">
      <c r="A89" s="18" t="s">
        <v>107</v>
      </c>
      <c r="B89" s="14" t="s">
        <v>101</v>
      </c>
      <c r="C89" s="14" t="s">
        <v>102</v>
      </c>
      <c r="D89" s="14" t="s">
        <v>103</v>
      </c>
      <c r="E89" s="14" t="s">
        <v>104</v>
      </c>
      <c r="F89" s="14" t="s">
        <v>105</v>
      </c>
      <c r="G89" s="14" t="s">
        <v>106</v>
      </c>
      <c r="I89" s="18" t="s">
        <v>107</v>
      </c>
      <c r="J89" s="14" t="s">
        <v>101</v>
      </c>
      <c r="K89" s="14" t="s">
        <v>102</v>
      </c>
      <c r="L89" s="14" t="s">
        <v>103</v>
      </c>
      <c r="M89" s="14" t="s">
        <v>104</v>
      </c>
      <c r="N89" s="14" t="s">
        <v>105</v>
      </c>
      <c r="O89" s="14" t="s">
        <v>106</v>
      </c>
    </row>
    <row r="90" spans="1:15" ht="12.75">
      <c r="A90" s="9">
        <v>1983</v>
      </c>
      <c r="B90" s="1"/>
      <c r="C90" s="1"/>
      <c r="D90" s="1"/>
      <c r="E90" s="1"/>
      <c r="F90" s="1"/>
      <c r="G90" s="1"/>
      <c r="I90" s="9">
        <v>1983</v>
      </c>
      <c r="J90" s="1"/>
      <c r="K90" s="1"/>
      <c r="L90" s="1"/>
      <c r="M90" s="1"/>
      <c r="N90" s="1"/>
      <c r="O90" s="1"/>
    </row>
    <row r="91" spans="1:15" ht="12.75">
      <c r="A91" s="9">
        <v>1984</v>
      </c>
      <c r="B91" s="1"/>
      <c r="C91" s="1"/>
      <c r="D91" s="1"/>
      <c r="E91" s="1"/>
      <c r="F91" s="1"/>
      <c r="G91" s="1"/>
      <c r="I91" s="9">
        <v>1984</v>
      </c>
      <c r="J91" s="1"/>
      <c r="K91" s="1"/>
      <c r="L91" s="1"/>
      <c r="M91" s="1"/>
      <c r="N91" s="1"/>
      <c r="O91" s="1"/>
    </row>
    <row r="92" spans="1:15" ht="12.75">
      <c r="A92" s="9">
        <v>1985</v>
      </c>
      <c r="B92" s="1">
        <f aca="true" t="shared" si="21" ref="B92:G92">(B72/$G72)*100</f>
        <v>19.30870083432658</v>
      </c>
      <c r="C92" s="1">
        <f t="shared" si="21"/>
        <v>29.976162097735397</v>
      </c>
      <c r="D92" s="1">
        <f t="shared" si="21"/>
        <v>19.547079856972584</v>
      </c>
      <c r="E92" s="1">
        <f t="shared" si="21"/>
        <v>14.183551847437425</v>
      </c>
      <c r="F92" s="1">
        <f t="shared" si="21"/>
        <v>16.98450536352801</v>
      </c>
      <c r="G92" s="1">
        <f t="shared" si="21"/>
        <v>100</v>
      </c>
      <c r="I92" s="9">
        <v>1985</v>
      </c>
      <c r="J92" s="1">
        <f aca="true" t="shared" si="22" ref="J92:O92">(J72/$O72)*100</f>
        <v>22.039134912461382</v>
      </c>
      <c r="K92" s="1">
        <f t="shared" si="22"/>
        <v>34.70648815653965</v>
      </c>
      <c r="L92" s="1">
        <f t="shared" si="22"/>
        <v>19.77342945417096</v>
      </c>
      <c r="M92" s="1">
        <f t="shared" si="22"/>
        <v>12.615859938208033</v>
      </c>
      <c r="N92" s="1">
        <f t="shared" si="22"/>
        <v>10.86508753861998</v>
      </c>
      <c r="O92" s="1">
        <f t="shared" si="22"/>
        <v>100</v>
      </c>
    </row>
    <row r="93" spans="1:15" ht="12.75">
      <c r="A93" s="9">
        <v>1986</v>
      </c>
      <c r="B93" s="1">
        <f aca="true" t="shared" si="23" ref="B93:G93">(B73/$G73)*100</f>
        <v>18.13317479191439</v>
      </c>
      <c r="C93" s="1">
        <f t="shared" si="23"/>
        <v>27.645659928656364</v>
      </c>
      <c r="D93" s="1">
        <f t="shared" si="23"/>
        <v>21.759809750297265</v>
      </c>
      <c r="E93" s="1">
        <f t="shared" si="23"/>
        <v>14.863258026159334</v>
      </c>
      <c r="F93" s="1">
        <f t="shared" si="23"/>
        <v>17.59809750297265</v>
      </c>
      <c r="G93" s="1">
        <f t="shared" si="23"/>
        <v>100</v>
      </c>
      <c r="I93" s="9">
        <v>1986</v>
      </c>
      <c r="J93" s="1">
        <f aca="true" t="shared" si="24" ref="J93:O93">(J73/$O73)*100</f>
        <v>21.321631388745484</v>
      </c>
      <c r="K93" s="1">
        <f t="shared" si="24"/>
        <v>30.76923076923077</v>
      </c>
      <c r="L93" s="1">
        <f t="shared" si="24"/>
        <v>23.48993288590604</v>
      </c>
      <c r="M93" s="1">
        <f t="shared" si="24"/>
        <v>12.493546721734642</v>
      </c>
      <c r="N93" s="1">
        <f t="shared" si="24"/>
        <v>11.925658234383068</v>
      </c>
      <c r="O93" s="1">
        <f t="shared" si="24"/>
        <v>100</v>
      </c>
    </row>
    <row r="94" spans="1:15" ht="12.75">
      <c r="A94" s="9">
        <v>1987</v>
      </c>
      <c r="B94" s="1">
        <f aca="true" t="shared" si="25" ref="B94:G106">(B74/$G74)*100</f>
        <v>20.780590717299578</v>
      </c>
      <c r="C94" s="1">
        <f t="shared" si="25"/>
        <v>27.162447257383963</v>
      </c>
      <c r="D94" s="1">
        <f t="shared" si="25"/>
        <v>18.61814345991561</v>
      </c>
      <c r="E94" s="1">
        <f t="shared" si="25"/>
        <v>16.61392405063291</v>
      </c>
      <c r="F94" s="1">
        <f t="shared" si="25"/>
        <v>16.824894514767934</v>
      </c>
      <c r="G94" s="1">
        <f t="shared" si="25"/>
        <v>100</v>
      </c>
      <c r="I94" s="9">
        <v>1987</v>
      </c>
      <c r="J94" s="1">
        <f aca="true" t="shared" si="26" ref="J94:O104">(J74/$O74)*100</f>
        <v>21.01518026565465</v>
      </c>
      <c r="K94" s="1">
        <f t="shared" si="26"/>
        <v>29.22201138519924</v>
      </c>
      <c r="L94" s="1">
        <f t="shared" si="26"/>
        <v>24.33586337760911</v>
      </c>
      <c r="M94" s="1">
        <f t="shared" si="26"/>
        <v>14.13662239089184</v>
      </c>
      <c r="N94" s="1">
        <f t="shared" si="26"/>
        <v>11.29032258064516</v>
      </c>
      <c r="O94" s="1">
        <f t="shared" si="26"/>
        <v>100</v>
      </c>
    </row>
    <row r="95" spans="1:15" ht="12.75">
      <c r="A95" s="9">
        <v>1988</v>
      </c>
      <c r="B95" s="1">
        <f t="shared" si="25"/>
        <v>20.829315332690452</v>
      </c>
      <c r="C95" s="1">
        <f t="shared" si="25"/>
        <v>25.265188042430086</v>
      </c>
      <c r="D95" s="1">
        <f t="shared" si="25"/>
        <v>21.263259402121506</v>
      </c>
      <c r="E95" s="1">
        <f t="shared" si="25"/>
        <v>18.177434908389586</v>
      </c>
      <c r="F95" s="1">
        <f t="shared" si="25"/>
        <v>14.464802314368368</v>
      </c>
      <c r="G95" s="1">
        <f t="shared" si="25"/>
        <v>100</v>
      </c>
      <c r="I95" s="9">
        <v>1988</v>
      </c>
      <c r="J95" s="1">
        <f t="shared" si="26"/>
        <v>18.686131386861312</v>
      </c>
      <c r="K95" s="1">
        <f t="shared" si="26"/>
        <v>28.795620437956202</v>
      </c>
      <c r="L95" s="1">
        <f t="shared" si="26"/>
        <v>20</v>
      </c>
      <c r="M95" s="1">
        <f t="shared" si="26"/>
        <v>22.153284671532848</v>
      </c>
      <c r="N95" s="1">
        <f t="shared" si="26"/>
        <v>10.364963503649635</v>
      </c>
      <c r="O95" s="1">
        <f t="shared" si="26"/>
        <v>100</v>
      </c>
    </row>
    <row r="96" spans="1:15" ht="12.75">
      <c r="A96" s="9">
        <v>1989</v>
      </c>
      <c r="B96" s="1">
        <f t="shared" si="25"/>
        <v>19.41830624465355</v>
      </c>
      <c r="C96" s="1">
        <f t="shared" si="25"/>
        <v>23.652694610778443</v>
      </c>
      <c r="D96" s="1">
        <f t="shared" si="25"/>
        <v>19.931565440547477</v>
      </c>
      <c r="E96" s="1">
        <f t="shared" si="25"/>
        <v>22.070145423438838</v>
      </c>
      <c r="F96" s="1">
        <f t="shared" si="25"/>
        <v>14.927288280581694</v>
      </c>
      <c r="G96" s="1">
        <f t="shared" si="25"/>
        <v>100</v>
      </c>
      <c r="I96" s="9">
        <v>1989</v>
      </c>
      <c r="J96" s="1">
        <f t="shared" si="26"/>
        <v>14.78912319644839</v>
      </c>
      <c r="K96" s="1">
        <f t="shared" si="26"/>
        <v>23.612652608213097</v>
      </c>
      <c r="L96" s="1">
        <f t="shared" si="26"/>
        <v>19.20088790233074</v>
      </c>
      <c r="M96" s="1">
        <f t="shared" si="26"/>
        <v>33.379578246392896</v>
      </c>
      <c r="N96" s="1">
        <f t="shared" si="26"/>
        <v>9.017758046614873</v>
      </c>
      <c r="O96" s="1">
        <f t="shared" si="26"/>
        <v>100</v>
      </c>
    </row>
    <row r="97" spans="1:15" ht="12.75">
      <c r="A97" s="9">
        <v>1990</v>
      </c>
      <c r="B97" s="1">
        <f t="shared" si="25"/>
        <v>17.546709991876522</v>
      </c>
      <c r="C97" s="1">
        <f t="shared" si="25"/>
        <v>20.064987814784725</v>
      </c>
      <c r="D97" s="1">
        <f t="shared" si="25"/>
        <v>22.095857026807472</v>
      </c>
      <c r="E97" s="1">
        <f t="shared" si="25"/>
        <v>23.395613322502033</v>
      </c>
      <c r="F97" s="1">
        <f t="shared" si="25"/>
        <v>16.896831844029244</v>
      </c>
      <c r="G97" s="1">
        <f t="shared" si="25"/>
        <v>100</v>
      </c>
      <c r="I97" s="9">
        <v>1990</v>
      </c>
      <c r="J97" s="1">
        <f t="shared" si="26"/>
        <v>12.707549258357318</v>
      </c>
      <c r="K97" s="1">
        <f t="shared" si="26"/>
        <v>18.15364179765331</v>
      </c>
      <c r="L97" s="1">
        <f t="shared" si="26"/>
        <v>16.426831968120435</v>
      </c>
      <c r="M97" s="1">
        <f t="shared" si="26"/>
        <v>42.74961257471773</v>
      </c>
      <c r="N97" s="1">
        <f t="shared" si="26"/>
        <v>9.962364401151207</v>
      </c>
      <c r="O97" s="1">
        <f t="shared" si="26"/>
        <v>100</v>
      </c>
    </row>
    <row r="98" spans="1:15" ht="12.75">
      <c r="A98" s="9">
        <v>1991</v>
      </c>
      <c r="B98" s="1">
        <f t="shared" si="25"/>
        <v>20.659659296846684</v>
      </c>
      <c r="C98" s="1">
        <f t="shared" si="25"/>
        <v>22.87060529177238</v>
      </c>
      <c r="D98" s="1">
        <f t="shared" si="25"/>
        <v>21.67451975353389</v>
      </c>
      <c r="E98" s="1">
        <f t="shared" si="25"/>
        <v>19.318593693367163</v>
      </c>
      <c r="F98" s="1">
        <f t="shared" si="25"/>
        <v>15.476621964479884</v>
      </c>
      <c r="G98" s="1">
        <f t="shared" si="25"/>
        <v>100</v>
      </c>
      <c r="I98" s="9">
        <v>1991</v>
      </c>
      <c r="J98" s="1">
        <f t="shared" si="26"/>
        <v>14.828209764918626</v>
      </c>
      <c r="K98" s="1">
        <f t="shared" si="26"/>
        <v>18.203737191078964</v>
      </c>
      <c r="L98" s="1">
        <f t="shared" si="26"/>
        <v>17.339762909383165</v>
      </c>
      <c r="M98" s="1">
        <f t="shared" si="26"/>
        <v>40.46614426361262</v>
      </c>
      <c r="N98" s="1">
        <f t="shared" si="26"/>
        <v>9.16214587100663</v>
      </c>
      <c r="O98" s="1">
        <f t="shared" si="26"/>
        <v>100</v>
      </c>
    </row>
    <row r="99" spans="1:15" ht="12.75">
      <c r="A99" s="9">
        <v>1992</v>
      </c>
      <c r="B99" s="1">
        <f t="shared" si="25"/>
        <v>18.812246403541128</v>
      </c>
      <c r="C99" s="1">
        <f t="shared" si="25"/>
        <v>19.734415344891186</v>
      </c>
      <c r="D99" s="1">
        <f t="shared" si="25"/>
        <v>24.972334931759498</v>
      </c>
      <c r="E99" s="1">
        <f t="shared" si="25"/>
        <v>20.029509406123204</v>
      </c>
      <c r="F99" s="1">
        <f t="shared" si="25"/>
        <v>16.451493913684985</v>
      </c>
      <c r="G99" s="1">
        <f t="shared" si="25"/>
        <v>100</v>
      </c>
      <c r="I99" s="9">
        <v>1992</v>
      </c>
      <c r="J99" s="1">
        <f t="shared" si="26"/>
        <v>13.350224127850321</v>
      </c>
      <c r="K99" s="1">
        <f t="shared" si="26"/>
        <v>16.371077762619375</v>
      </c>
      <c r="L99" s="1">
        <f t="shared" si="26"/>
        <v>17.32605729877217</v>
      </c>
      <c r="M99" s="1">
        <f t="shared" si="26"/>
        <v>42.77918534398752</v>
      </c>
      <c r="N99" s="1">
        <f t="shared" si="26"/>
        <v>10.17345546677061</v>
      </c>
      <c r="O99" s="1">
        <f t="shared" si="26"/>
        <v>100</v>
      </c>
    </row>
    <row r="100" spans="1:15" ht="12.75">
      <c r="A100" s="9">
        <v>1993</v>
      </c>
      <c r="B100" s="1">
        <f t="shared" si="25"/>
        <v>19.21144182450715</v>
      </c>
      <c r="C100" s="1">
        <f t="shared" si="25"/>
        <v>19.713954387321223</v>
      </c>
      <c r="D100" s="1">
        <f t="shared" si="25"/>
        <v>23.695400077309625</v>
      </c>
      <c r="E100" s="1">
        <f t="shared" si="25"/>
        <v>19.09547738693467</v>
      </c>
      <c r="F100" s="1">
        <f t="shared" si="25"/>
        <v>18.28372632392733</v>
      </c>
      <c r="G100" s="1">
        <f t="shared" si="25"/>
        <v>100</v>
      </c>
      <c r="I100" s="9">
        <v>1993</v>
      </c>
      <c r="J100" s="1">
        <f t="shared" si="26"/>
        <v>13.489432242022378</v>
      </c>
      <c r="K100" s="1">
        <f t="shared" si="26"/>
        <v>16.84624948197265</v>
      </c>
      <c r="L100" s="1">
        <f t="shared" si="26"/>
        <v>17.7579776212184</v>
      </c>
      <c r="M100" s="1">
        <f t="shared" si="26"/>
        <v>41.83588893493577</v>
      </c>
      <c r="N100" s="1">
        <f t="shared" si="26"/>
        <v>10.070451719850809</v>
      </c>
      <c r="O100" s="1">
        <f t="shared" si="26"/>
        <v>100</v>
      </c>
    </row>
    <row r="101" spans="1:15" ht="12.75">
      <c r="A101" s="9">
        <v>1994</v>
      </c>
      <c r="B101" s="1">
        <f t="shared" si="25"/>
        <v>19.28341384863124</v>
      </c>
      <c r="C101" s="1">
        <f t="shared" si="25"/>
        <v>20.611916264090176</v>
      </c>
      <c r="D101" s="1">
        <f t="shared" si="25"/>
        <v>23.711755233494365</v>
      </c>
      <c r="E101" s="1">
        <f t="shared" si="25"/>
        <v>19.60547504025765</v>
      </c>
      <c r="F101" s="1">
        <f t="shared" si="25"/>
        <v>16.78743961352657</v>
      </c>
      <c r="G101" s="1">
        <f t="shared" si="25"/>
        <v>100</v>
      </c>
      <c r="I101" s="9">
        <v>1994</v>
      </c>
      <c r="J101" s="1">
        <f t="shared" si="26"/>
        <v>13.994169096209912</v>
      </c>
      <c r="K101" s="1">
        <f t="shared" si="26"/>
        <v>16.71525753158406</v>
      </c>
      <c r="L101" s="1">
        <f t="shared" si="26"/>
        <v>17.414965986394556</v>
      </c>
      <c r="M101" s="1">
        <f t="shared" si="26"/>
        <v>43.051506316812436</v>
      </c>
      <c r="N101" s="1">
        <f t="shared" si="26"/>
        <v>8.824101068999028</v>
      </c>
      <c r="O101" s="1">
        <f t="shared" si="26"/>
        <v>100</v>
      </c>
    </row>
    <row r="102" spans="1:15" ht="12.75">
      <c r="A102" s="9">
        <v>1995</v>
      </c>
      <c r="B102" s="1">
        <f t="shared" si="25"/>
        <v>22.104866088268576</v>
      </c>
      <c r="C102" s="1">
        <f t="shared" si="25"/>
        <v>21.689928328932478</v>
      </c>
      <c r="D102" s="1">
        <f t="shared" si="25"/>
        <v>23.236514522821576</v>
      </c>
      <c r="E102" s="1">
        <f t="shared" si="25"/>
        <v>18.634477555639382</v>
      </c>
      <c r="F102" s="1">
        <f t="shared" si="25"/>
        <v>14.334213504337987</v>
      </c>
      <c r="G102" s="1">
        <f t="shared" si="25"/>
        <v>100</v>
      </c>
      <c r="I102" s="9">
        <v>1995</v>
      </c>
      <c r="J102" s="1">
        <f t="shared" si="26"/>
        <v>16.282199154171472</v>
      </c>
      <c r="K102" s="1">
        <f t="shared" si="26"/>
        <v>17.01268742791234</v>
      </c>
      <c r="L102" s="1">
        <f t="shared" si="26"/>
        <v>19.069588619761628</v>
      </c>
      <c r="M102" s="1">
        <f t="shared" si="26"/>
        <v>39.17723952326028</v>
      </c>
      <c r="N102" s="1">
        <f t="shared" si="26"/>
        <v>8.458285274894271</v>
      </c>
      <c r="O102" s="1">
        <f t="shared" si="26"/>
        <v>100</v>
      </c>
    </row>
    <row r="103" spans="1:15" ht="12.75">
      <c r="A103" s="9">
        <v>1996</v>
      </c>
      <c r="B103" s="1">
        <f t="shared" si="25"/>
        <v>24.7534516765286</v>
      </c>
      <c r="C103" s="1">
        <f t="shared" si="25"/>
        <v>19.526627218934912</v>
      </c>
      <c r="D103" s="1">
        <f t="shared" si="25"/>
        <v>23.37278106508876</v>
      </c>
      <c r="E103" s="1">
        <f t="shared" si="25"/>
        <v>17.65285996055227</v>
      </c>
      <c r="F103" s="1">
        <f t="shared" si="25"/>
        <v>14.694280078895464</v>
      </c>
      <c r="G103" s="1">
        <f t="shared" si="25"/>
        <v>100</v>
      </c>
      <c r="I103" s="9">
        <v>1996</v>
      </c>
      <c r="J103" s="1">
        <f t="shared" si="26"/>
        <v>14.19753086419753</v>
      </c>
      <c r="K103" s="1">
        <f t="shared" si="26"/>
        <v>18.24691358024691</v>
      </c>
      <c r="L103" s="1">
        <f t="shared" si="26"/>
        <v>19.25925925925926</v>
      </c>
      <c r="M103" s="1">
        <f t="shared" si="26"/>
        <v>39.58024691358025</v>
      </c>
      <c r="N103" s="1">
        <f t="shared" si="26"/>
        <v>8.716049382716049</v>
      </c>
      <c r="O103" s="1">
        <f t="shared" si="26"/>
        <v>100</v>
      </c>
    </row>
    <row r="104" spans="1:15" ht="12.75">
      <c r="A104" s="9">
        <v>1997</v>
      </c>
      <c r="B104" s="1">
        <f t="shared" si="25"/>
        <v>25.63143124415341</v>
      </c>
      <c r="C104" s="1">
        <f t="shared" si="25"/>
        <v>20.018709073900844</v>
      </c>
      <c r="D104" s="1">
        <f t="shared" si="25"/>
        <v>24.60243217960711</v>
      </c>
      <c r="E104" s="1">
        <f t="shared" si="25"/>
        <v>14.92048643592142</v>
      </c>
      <c r="F104" s="1">
        <f t="shared" si="25"/>
        <v>14.826941066417213</v>
      </c>
      <c r="G104" s="1">
        <f t="shared" si="25"/>
        <v>100</v>
      </c>
      <c r="I104" s="9">
        <v>1997</v>
      </c>
      <c r="J104" s="1">
        <f t="shared" si="26"/>
        <v>17.354196301564723</v>
      </c>
      <c r="K104" s="1">
        <f t="shared" si="26"/>
        <v>17.093409198672358</v>
      </c>
      <c r="L104" s="1">
        <f t="shared" si="26"/>
        <v>20.009483167377905</v>
      </c>
      <c r="M104" s="1">
        <f t="shared" si="26"/>
        <v>34.54243717401612</v>
      </c>
      <c r="N104" s="1">
        <f t="shared" si="26"/>
        <v>11.000474158368895</v>
      </c>
      <c r="O104" s="1">
        <f t="shared" si="26"/>
        <v>100</v>
      </c>
    </row>
    <row r="105" spans="1:15" ht="12.75">
      <c r="A105" s="9">
        <v>1998</v>
      </c>
      <c r="B105" s="1">
        <f t="shared" si="25"/>
        <v>40.55027841467409</v>
      </c>
      <c r="C105" s="1">
        <f t="shared" si="25"/>
        <v>18.080576482148704</v>
      </c>
      <c r="D105" s="1">
        <f t="shared" si="25"/>
        <v>17.720275139207338</v>
      </c>
      <c r="E105" s="1">
        <f t="shared" si="25"/>
        <v>10.055682934818213</v>
      </c>
      <c r="F105" s="1">
        <f t="shared" si="25"/>
        <v>13.593187029151654</v>
      </c>
      <c r="G105" s="1">
        <f t="shared" si="25"/>
        <v>100</v>
      </c>
      <c r="I105" s="9">
        <v>1998</v>
      </c>
      <c r="J105" s="1">
        <f aca="true" t="shared" si="27" ref="J105:O106">(J85/$O85)*100</f>
        <v>24.834636199639206</v>
      </c>
      <c r="K105" s="1">
        <f t="shared" si="27"/>
        <v>18.220084185207455</v>
      </c>
      <c r="L105" s="1">
        <f t="shared" si="27"/>
        <v>15.935057125676488</v>
      </c>
      <c r="M105" s="1">
        <f t="shared" si="27"/>
        <v>30.346762878332328</v>
      </c>
      <c r="N105" s="1">
        <f t="shared" si="27"/>
        <v>10.663459611144518</v>
      </c>
      <c r="O105" s="1">
        <f t="shared" si="27"/>
        <v>100</v>
      </c>
    </row>
    <row r="106" spans="1:15" ht="12.75">
      <c r="A106" s="9">
        <v>1999</v>
      </c>
      <c r="B106" s="1">
        <f t="shared" si="25"/>
        <v>33.83253914227365</v>
      </c>
      <c r="C106" s="1">
        <f t="shared" si="25"/>
        <v>19.74132062627638</v>
      </c>
      <c r="D106" s="1">
        <f t="shared" si="25"/>
        <v>19.877467665078285</v>
      </c>
      <c r="E106" s="1">
        <f t="shared" si="25"/>
        <v>12.11708645336964</v>
      </c>
      <c r="F106" s="1">
        <f t="shared" si="25"/>
        <v>14.431586113002043</v>
      </c>
      <c r="G106" s="1">
        <f t="shared" si="25"/>
        <v>100</v>
      </c>
      <c r="I106" s="9">
        <v>1999</v>
      </c>
      <c r="J106" s="1">
        <f t="shared" si="27"/>
        <v>29.049799656554093</v>
      </c>
      <c r="K106" s="1">
        <f t="shared" si="27"/>
        <v>19.91986262163709</v>
      </c>
      <c r="L106" s="1">
        <f t="shared" si="27"/>
        <v>11.977676016027477</v>
      </c>
      <c r="M106" s="1">
        <f t="shared" si="27"/>
        <v>28.219805380652545</v>
      </c>
      <c r="N106" s="1">
        <f t="shared" si="27"/>
        <v>10.832856325128793</v>
      </c>
      <c r="O106" s="1">
        <f t="shared" si="27"/>
        <v>100</v>
      </c>
    </row>
    <row r="108" spans="1:9" ht="12.75">
      <c r="A108" s="4" t="str">
        <f>CONCATENATE("Admissions by Admission-Type, All Races: ",$A$1)</f>
        <v>Admissions by Admission-Type, All Races: VIRGINIA</v>
      </c>
      <c r="I108" s="4" t="str">
        <f>CONCATENATE("Percent of Total, Admissions by Admission-Type, All Races: ",$A$1)</f>
        <v>Percent of Total, Admissions by Admission-Type, All Races: VIRGINIA</v>
      </c>
    </row>
    <row r="109" spans="1:13" s="4" customFormat="1" ht="12.75">
      <c r="A109" s="18" t="s">
        <v>107</v>
      </c>
      <c r="B109" s="14" t="s">
        <v>111</v>
      </c>
      <c r="C109" s="14" t="s">
        <v>108</v>
      </c>
      <c r="D109" s="14" t="s">
        <v>122</v>
      </c>
      <c r="E109" s="14" t="s">
        <v>109</v>
      </c>
      <c r="F109" s="14" t="s">
        <v>123</v>
      </c>
      <c r="G109" s="14" t="s">
        <v>100</v>
      </c>
      <c r="I109" s="18" t="s">
        <v>107</v>
      </c>
      <c r="J109" s="14" t="s">
        <v>111</v>
      </c>
      <c r="K109" s="14" t="s">
        <v>110</v>
      </c>
      <c r="L109" s="14" t="s">
        <v>109</v>
      </c>
      <c r="M109" s="14" t="s">
        <v>100</v>
      </c>
    </row>
    <row r="110" spans="1:13" ht="12.75">
      <c r="A110" s="9">
        <v>1983</v>
      </c>
      <c r="B110" s="2"/>
      <c r="F110" s="2"/>
      <c r="G110" s="2"/>
      <c r="I110" s="9">
        <v>1983</v>
      </c>
      <c r="J110" s="1"/>
      <c r="K110" s="1"/>
      <c r="L110" s="1"/>
      <c r="M110" s="1"/>
    </row>
    <row r="111" spans="1:13" ht="12.75">
      <c r="A111" s="9">
        <v>1984</v>
      </c>
      <c r="B111" s="2"/>
      <c r="F111" s="2"/>
      <c r="G111" s="2"/>
      <c r="I111" s="9">
        <v>1984</v>
      </c>
      <c r="J111" s="1"/>
      <c r="K111" s="1"/>
      <c r="L111" s="1"/>
      <c r="M111" s="1"/>
    </row>
    <row r="112" spans="1:13" ht="12.75">
      <c r="A112" s="9">
        <v>1985</v>
      </c>
      <c r="B112">
        <v>3643</v>
      </c>
      <c r="C112">
        <v>1102</v>
      </c>
      <c r="D112">
        <v>9</v>
      </c>
      <c r="E112">
        <v>8</v>
      </c>
      <c r="F112" s="2">
        <f>SUM(C112:D112)</f>
        <v>1111</v>
      </c>
      <c r="G112">
        <v>4762</v>
      </c>
      <c r="I112" s="9">
        <v>1985</v>
      </c>
      <c r="J112" s="1">
        <f>(B112/$G112)*100</f>
        <v>76.5014699706006</v>
      </c>
      <c r="K112" s="1">
        <f>((C112+D112)/$G112)*100</f>
        <v>23.330533389332214</v>
      </c>
      <c r="L112" s="1">
        <f>(E112/$G112)*100</f>
        <v>0.16799664006719867</v>
      </c>
      <c r="M112" s="1">
        <f>(G112/$G112)*100</f>
        <v>100</v>
      </c>
    </row>
    <row r="113" spans="1:13" ht="12.75">
      <c r="A113" s="9">
        <v>1986</v>
      </c>
      <c r="B113">
        <v>3650</v>
      </c>
      <c r="C113">
        <v>1240</v>
      </c>
      <c r="D113">
        <v>4</v>
      </c>
      <c r="E113">
        <v>52</v>
      </c>
      <c r="F113" s="2">
        <f>SUM(C113:D113)</f>
        <v>1244</v>
      </c>
      <c r="G113">
        <v>4946</v>
      </c>
      <c r="I113" s="9">
        <v>1986</v>
      </c>
      <c r="J113" s="1">
        <f>(B113/$G113)*100</f>
        <v>73.79700768297614</v>
      </c>
      <c r="K113" s="1">
        <f>((C113+D113)/$G113)*100</f>
        <v>25.15163768701981</v>
      </c>
      <c r="L113" s="1">
        <f>(E113/$G113)*100</f>
        <v>1.0513546300040437</v>
      </c>
      <c r="M113" s="1">
        <f>(G113/$G113)*100</f>
        <v>100</v>
      </c>
    </row>
    <row r="114" spans="1:13" ht="12.75">
      <c r="A114" s="9">
        <v>1987</v>
      </c>
      <c r="B114">
        <v>4026</v>
      </c>
      <c r="C114">
        <v>1143</v>
      </c>
      <c r="D114">
        <v>4</v>
      </c>
      <c r="E114">
        <v>6</v>
      </c>
      <c r="F114" s="2">
        <f aca="true" t="shared" si="28" ref="F114:F125">SUM(C114:D114)</f>
        <v>1147</v>
      </c>
      <c r="G114">
        <v>5179</v>
      </c>
      <c r="I114" s="9">
        <v>1987</v>
      </c>
      <c r="J114" s="1">
        <f aca="true" t="shared" si="29" ref="J114:J125">(B114/$G114)*100</f>
        <v>77.73701486773508</v>
      </c>
      <c r="K114" s="1">
        <f aca="true" t="shared" si="30" ref="K114:K125">((C114+D114)/$G114)*100</f>
        <v>22.147132651090946</v>
      </c>
      <c r="L114" s="1">
        <f aca="true" t="shared" si="31" ref="L114:L125">(E114/$G114)*100</f>
        <v>0.11585248117397182</v>
      </c>
      <c r="M114" s="1">
        <f aca="true" t="shared" si="32" ref="M114:M125">(G114/$G114)*100</f>
        <v>100</v>
      </c>
    </row>
    <row r="115" spans="1:13" ht="12.75">
      <c r="A115" s="9">
        <v>1988</v>
      </c>
      <c r="B115">
        <v>4851</v>
      </c>
      <c r="C115">
        <v>614</v>
      </c>
      <c r="D115">
        <v>2</v>
      </c>
      <c r="E115">
        <v>526</v>
      </c>
      <c r="F115" s="2">
        <f t="shared" si="28"/>
        <v>616</v>
      </c>
      <c r="G115">
        <v>5993</v>
      </c>
      <c r="I115" s="9">
        <v>1988</v>
      </c>
      <c r="J115" s="1">
        <f t="shared" si="29"/>
        <v>80.9444351743701</v>
      </c>
      <c r="K115" s="1">
        <f t="shared" si="30"/>
        <v>10.278658434840647</v>
      </c>
      <c r="L115" s="1">
        <f t="shared" si="31"/>
        <v>8.776906390789255</v>
      </c>
      <c r="M115" s="1">
        <f t="shared" si="32"/>
        <v>100</v>
      </c>
    </row>
    <row r="116" spans="1:13" ht="12.75">
      <c r="A116" s="9">
        <v>1989</v>
      </c>
      <c r="B116">
        <v>5986</v>
      </c>
      <c r="C116">
        <v>896</v>
      </c>
      <c r="D116">
        <v>0</v>
      </c>
      <c r="E116">
        <v>561</v>
      </c>
      <c r="F116" s="2">
        <f t="shared" si="28"/>
        <v>896</v>
      </c>
      <c r="G116">
        <v>7443</v>
      </c>
      <c r="I116" s="9">
        <v>1989</v>
      </c>
      <c r="J116" s="1">
        <f t="shared" si="29"/>
        <v>80.42455998925165</v>
      </c>
      <c r="K116" s="1">
        <f t="shared" si="30"/>
        <v>12.038156657261858</v>
      </c>
      <c r="L116" s="1">
        <f t="shared" si="31"/>
        <v>7.537283353486497</v>
      </c>
      <c r="M116" s="1">
        <f t="shared" si="32"/>
        <v>100</v>
      </c>
    </row>
    <row r="117" spans="1:13" ht="12.75">
      <c r="A117" s="9">
        <v>1990</v>
      </c>
      <c r="B117">
        <v>7029</v>
      </c>
      <c r="C117">
        <v>1041</v>
      </c>
      <c r="D117">
        <v>0</v>
      </c>
      <c r="E117">
        <v>202</v>
      </c>
      <c r="F117" s="2">
        <f t="shared" si="28"/>
        <v>1041</v>
      </c>
      <c r="G117">
        <v>8272</v>
      </c>
      <c r="I117" s="9">
        <v>1990</v>
      </c>
      <c r="J117" s="1">
        <f t="shared" si="29"/>
        <v>84.97340425531915</v>
      </c>
      <c r="K117" s="1">
        <f t="shared" si="30"/>
        <v>12.584622823984526</v>
      </c>
      <c r="L117" s="1">
        <f t="shared" si="31"/>
        <v>2.4419729206963248</v>
      </c>
      <c r="M117" s="1">
        <f t="shared" si="32"/>
        <v>100</v>
      </c>
    </row>
    <row r="118" spans="1:13" ht="12.75">
      <c r="A118" s="9">
        <v>1991</v>
      </c>
      <c r="B118">
        <v>7790</v>
      </c>
      <c r="C118">
        <v>1190</v>
      </c>
      <c r="D118">
        <v>0</v>
      </c>
      <c r="E118">
        <v>587</v>
      </c>
      <c r="F118" s="2">
        <f t="shared" si="28"/>
        <v>1190</v>
      </c>
      <c r="G118">
        <v>9567</v>
      </c>
      <c r="I118" s="9">
        <v>1991</v>
      </c>
      <c r="J118" s="1">
        <f t="shared" si="29"/>
        <v>81.4257342949723</v>
      </c>
      <c r="K118" s="1">
        <f t="shared" si="30"/>
        <v>12.43859098986098</v>
      </c>
      <c r="L118" s="1">
        <f t="shared" si="31"/>
        <v>6.135674715166719</v>
      </c>
      <c r="M118" s="1">
        <f t="shared" si="32"/>
        <v>100</v>
      </c>
    </row>
    <row r="119" spans="1:13" ht="12.75">
      <c r="A119" s="9">
        <v>1992</v>
      </c>
      <c r="B119">
        <v>7885</v>
      </c>
      <c r="C119">
        <v>1108</v>
      </c>
      <c r="D119">
        <v>0</v>
      </c>
      <c r="E119">
        <v>681</v>
      </c>
      <c r="F119" s="2">
        <f t="shared" si="28"/>
        <v>1108</v>
      </c>
      <c r="G119">
        <v>9674</v>
      </c>
      <c r="I119" s="9">
        <v>1992</v>
      </c>
      <c r="J119" s="1">
        <f t="shared" si="29"/>
        <v>81.50713252015713</v>
      </c>
      <c r="K119" s="1">
        <f t="shared" si="30"/>
        <v>11.453380194335331</v>
      </c>
      <c r="L119" s="1">
        <f t="shared" si="31"/>
        <v>7.039487285507547</v>
      </c>
      <c r="M119" s="1">
        <f t="shared" si="32"/>
        <v>100</v>
      </c>
    </row>
    <row r="120" spans="1:13" ht="12.75">
      <c r="A120" s="9">
        <v>1993</v>
      </c>
      <c r="B120">
        <v>7463</v>
      </c>
      <c r="C120">
        <v>1298</v>
      </c>
      <c r="D120">
        <v>0</v>
      </c>
      <c r="E120">
        <v>882</v>
      </c>
      <c r="F120" s="2">
        <f t="shared" si="28"/>
        <v>1298</v>
      </c>
      <c r="G120">
        <v>9643</v>
      </c>
      <c r="I120" s="9">
        <v>1993</v>
      </c>
      <c r="J120" s="1">
        <f t="shared" si="29"/>
        <v>77.39292751218501</v>
      </c>
      <c r="K120" s="1">
        <f t="shared" si="30"/>
        <v>13.460541325313699</v>
      </c>
      <c r="L120" s="1">
        <f t="shared" si="31"/>
        <v>9.146531162501297</v>
      </c>
      <c r="M120" s="1">
        <f t="shared" si="32"/>
        <v>100</v>
      </c>
    </row>
    <row r="121" spans="1:13" ht="12.75">
      <c r="A121" s="9">
        <v>1994</v>
      </c>
      <c r="B121">
        <v>7680</v>
      </c>
      <c r="C121">
        <v>1697</v>
      </c>
      <c r="D121">
        <v>0</v>
      </c>
      <c r="E121">
        <v>329</v>
      </c>
      <c r="F121" s="2">
        <f t="shared" si="28"/>
        <v>1697</v>
      </c>
      <c r="G121">
        <v>9706</v>
      </c>
      <c r="I121" s="9">
        <v>1994</v>
      </c>
      <c r="J121" s="1">
        <f t="shared" si="29"/>
        <v>79.12631362044097</v>
      </c>
      <c r="K121" s="1">
        <f t="shared" si="30"/>
        <v>17.48403049660004</v>
      </c>
      <c r="L121" s="1">
        <f t="shared" si="31"/>
        <v>3.3896558829589947</v>
      </c>
      <c r="M121" s="1">
        <f t="shared" si="32"/>
        <v>100</v>
      </c>
    </row>
    <row r="122" spans="1:13" ht="12.75">
      <c r="A122" s="9">
        <v>1995</v>
      </c>
      <c r="B122">
        <v>7923</v>
      </c>
      <c r="C122">
        <v>1697</v>
      </c>
      <c r="D122">
        <v>0</v>
      </c>
      <c r="E122">
        <v>261</v>
      </c>
      <c r="F122" s="2">
        <f t="shared" si="28"/>
        <v>1697</v>
      </c>
      <c r="G122">
        <v>9881</v>
      </c>
      <c r="I122" s="9">
        <v>1995</v>
      </c>
      <c r="J122" s="1">
        <f t="shared" si="29"/>
        <v>80.18419188341261</v>
      </c>
      <c r="K122" s="1">
        <f t="shared" si="30"/>
        <v>17.174375063252707</v>
      </c>
      <c r="L122" s="1">
        <f t="shared" si="31"/>
        <v>2.641433053334683</v>
      </c>
      <c r="M122" s="1">
        <f t="shared" si="32"/>
        <v>100</v>
      </c>
    </row>
    <row r="123" spans="1:13" ht="12.75">
      <c r="A123" s="9">
        <v>1996</v>
      </c>
      <c r="B123">
        <v>6129</v>
      </c>
      <c r="C123">
        <v>1437</v>
      </c>
      <c r="D123">
        <v>0</v>
      </c>
      <c r="E123">
        <v>237</v>
      </c>
      <c r="F123" s="2">
        <f t="shared" si="28"/>
        <v>1437</v>
      </c>
      <c r="G123">
        <v>7803</v>
      </c>
      <c r="I123" s="9">
        <v>1996</v>
      </c>
      <c r="J123" s="1">
        <f t="shared" si="29"/>
        <v>78.54671280276817</v>
      </c>
      <c r="K123" s="1">
        <f t="shared" si="30"/>
        <v>18.4159938485198</v>
      </c>
      <c r="L123" s="1">
        <f t="shared" si="31"/>
        <v>3.037293348712034</v>
      </c>
      <c r="M123" s="1">
        <f t="shared" si="32"/>
        <v>100</v>
      </c>
    </row>
    <row r="124" spans="1:13" ht="12.75">
      <c r="A124" s="9">
        <v>1997</v>
      </c>
      <c r="B124">
        <v>6400</v>
      </c>
      <c r="C124">
        <v>1366</v>
      </c>
      <c r="D124">
        <v>0</v>
      </c>
      <c r="E124">
        <v>206</v>
      </c>
      <c r="F124" s="2">
        <f t="shared" si="28"/>
        <v>1366</v>
      </c>
      <c r="G124">
        <v>7972</v>
      </c>
      <c r="I124" s="9">
        <v>1997</v>
      </c>
      <c r="J124" s="1">
        <f t="shared" si="29"/>
        <v>80.28098344204716</v>
      </c>
      <c r="K124" s="1">
        <f t="shared" si="30"/>
        <v>17.13497240341194</v>
      </c>
      <c r="L124" s="1">
        <f t="shared" si="31"/>
        <v>2.5840441545408934</v>
      </c>
      <c r="M124" s="1">
        <f t="shared" si="32"/>
        <v>100</v>
      </c>
    </row>
    <row r="125" spans="1:13" ht="12.75">
      <c r="A125" s="9">
        <v>1998</v>
      </c>
      <c r="B125">
        <v>8155</v>
      </c>
      <c r="C125">
        <v>1301</v>
      </c>
      <c r="D125">
        <v>0</v>
      </c>
      <c r="E125">
        <v>191</v>
      </c>
      <c r="F125" s="2">
        <f t="shared" si="28"/>
        <v>1301</v>
      </c>
      <c r="G125">
        <v>9647</v>
      </c>
      <c r="I125" s="9">
        <v>1998</v>
      </c>
      <c r="J125" s="1">
        <f t="shared" si="29"/>
        <v>84.53405203690266</v>
      </c>
      <c r="K125" s="1">
        <f t="shared" si="30"/>
        <v>13.486057841816109</v>
      </c>
      <c r="L125" s="1">
        <f t="shared" si="31"/>
        <v>1.9798901212812272</v>
      </c>
      <c r="M125" s="1">
        <f t="shared" si="32"/>
        <v>100</v>
      </c>
    </row>
    <row r="126" spans="1:13" ht="12.75">
      <c r="A126" s="9">
        <v>1999</v>
      </c>
      <c r="B126">
        <v>10216</v>
      </c>
      <c r="C126">
        <v>1216</v>
      </c>
      <c r="D126">
        <v>18</v>
      </c>
      <c r="E126">
        <v>199</v>
      </c>
      <c r="F126" s="2"/>
      <c r="G126">
        <v>11649</v>
      </c>
      <c r="I126" s="9">
        <v>1999</v>
      </c>
      <c r="J126" s="1">
        <f>(B126/$G126)*100</f>
        <v>87.69851489398232</v>
      </c>
      <c r="K126" s="1">
        <f>((C126+D126)/$G126)*100</f>
        <v>10.59318396428878</v>
      </c>
      <c r="L126" s="1">
        <f>(E126/$G126)*100</f>
        <v>1.7083011417289038</v>
      </c>
      <c r="M126" s="1">
        <f>(G126/$G126)*100</f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70" zoomScaleNormal="70" workbookViewId="0" topLeftCell="A1">
      <selection activeCell="G27" sqref="G27:G42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5</v>
      </c>
    </row>
    <row r="2" spans="1:44" ht="12.75">
      <c r="A2" s="30" t="str">
        <f>CONCATENATE("Total Admissions, All Races: ",$A$1)</f>
        <v>Total Admissions, All Races: VIRGINIA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VIRGINIA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VIRGINIA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VIRGINIA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VIRGINIA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112</v>
      </c>
      <c r="B3" s="19" t="s">
        <v>98</v>
      </c>
      <c r="C3" s="19" t="s">
        <v>99</v>
      </c>
      <c r="D3" s="19" t="s">
        <v>115</v>
      </c>
      <c r="E3" s="19" t="s">
        <v>116</v>
      </c>
      <c r="F3" s="19" t="s">
        <v>113</v>
      </c>
      <c r="G3" s="19" t="s">
        <v>114</v>
      </c>
      <c r="H3" s="19" t="s">
        <v>100</v>
      </c>
      <c r="J3" s="20" t="s">
        <v>112</v>
      </c>
      <c r="K3" s="19" t="s">
        <v>98</v>
      </c>
      <c r="L3" s="19" t="s">
        <v>99</v>
      </c>
      <c r="M3" s="19" t="s">
        <v>117</v>
      </c>
      <c r="N3" s="19" t="s">
        <v>100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112</v>
      </c>
      <c r="AA3" s="19" t="s">
        <v>98</v>
      </c>
      <c r="AB3" s="19" t="s">
        <v>99</v>
      </c>
      <c r="AC3" s="19" t="s">
        <v>115</v>
      </c>
      <c r="AD3" s="19" t="s">
        <v>116</v>
      </c>
      <c r="AE3" s="19" t="s">
        <v>113</v>
      </c>
      <c r="AF3" s="19" t="s">
        <v>114</v>
      </c>
      <c r="AG3" s="19" t="s">
        <v>100</v>
      </c>
      <c r="AJ3" s="20" t="s">
        <v>112</v>
      </c>
      <c r="AK3" s="19" t="s">
        <v>98</v>
      </c>
      <c r="AL3" s="19" t="s">
        <v>99</v>
      </c>
      <c r="AM3" s="19" t="s">
        <v>115</v>
      </c>
      <c r="AN3" s="19" t="s">
        <v>116</v>
      </c>
      <c r="AO3" s="19" t="s">
        <v>113</v>
      </c>
      <c r="AP3" s="19" t="s">
        <v>114</v>
      </c>
      <c r="AQ3" s="19" t="s">
        <v>100</v>
      </c>
      <c r="AR3" s="19" t="s">
        <v>117</v>
      </c>
    </row>
    <row r="4" spans="1:44" ht="12.75">
      <c r="A4" s="9">
        <v>1983</v>
      </c>
      <c r="B4" s="2"/>
      <c r="H4" s="2"/>
      <c r="J4" s="9">
        <v>1983</v>
      </c>
      <c r="K4" s="2"/>
      <c r="L4" s="2"/>
      <c r="M4" s="2"/>
      <c r="N4" s="2"/>
      <c r="P4" s="9">
        <f aca="true" t="shared" si="1" ref="P4:P21">A4</f>
        <v>1983</v>
      </c>
      <c r="Q4" s="7"/>
      <c r="R4" s="7"/>
      <c r="S4" s="7"/>
      <c r="T4" s="7"/>
      <c r="U4" s="7"/>
      <c r="V4" s="7"/>
      <c r="W4" s="7"/>
      <c r="Z4" s="9">
        <v>1983</v>
      </c>
      <c r="AA4">
        <v>4315211</v>
      </c>
      <c r="AB4">
        <v>1042185</v>
      </c>
      <c r="AC4">
        <v>10862</v>
      </c>
      <c r="AD4">
        <v>94789</v>
      </c>
      <c r="AE4">
        <v>101618</v>
      </c>
      <c r="AG4">
        <f>SUM(AA4:AE4)</f>
        <v>5564665</v>
      </c>
      <c r="AJ4" s="9">
        <v>1983</v>
      </c>
      <c r="AK4" s="1"/>
      <c r="AL4" s="1"/>
      <c r="AM4" s="1"/>
      <c r="AN4" s="1"/>
      <c r="AO4" s="1"/>
      <c r="AP4" s="1"/>
      <c r="AQ4" s="1"/>
      <c r="AR4" s="1"/>
    </row>
    <row r="5" spans="1:44" ht="12.75">
      <c r="A5" s="9">
        <v>1984</v>
      </c>
      <c r="B5" s="2"/>
      <c r="C5" s="2"/>
      <c r="D5" s="2"/>
      <c r="E5" s="2"/>
      <c r="F5" s="2"/>
      <c r="G5" s="2"/>
      <c r="H5" s="2"/>
      <c r="J5" s="9">
        <v>1984</v>
      </c>
      <c r="K5" s="2"/>
      <c r="L5" s="2"/>
      <c r="M5" s="2"/>
      <c r="N5" s="2"/>
      <c r="P5" s="9">
        <f t="shared" si="1"/>
        <v>1984</v>
      </c>
      <c r="Q5" s="7"/>
      <c r="R5" s="7"/>
      <c r="S5" s="7"/>
      <c r="T5" s="7"/>
      <c r="U5" s="7"/>
      <c r="V5" s="7"/>
      <c r="W5" s="7"/>
      <c r="Z5" s="9">
        <v>1984</v>
      </c>
      <c r="AA5">
        <v>4364654</v>
      </c>
      <c r="AB5">
        <v>1055167</v>
      </c>
      <c r="AC5">
        <v>11453</v>
      </c>
      <c r="AD5">
        <v>103103</v>
      </c>
      <c r="AE5">
        <v>109491</v>
      </c>
      <c r="AG5">
        <f>SUM(AA5:AE5)</f>
        <v>5643868</v>
      </c>
      <c r="AJ5" s="9">
        <v>1984</v>
      </c>
      <c r="AK5" s="1"/>
      <c r="AL5" s="1"/>
      <c r="AM5" s="1"/>
      <c r="AN5" s="1"/>
      <c r="AO5" s="1"/>
      <c r="AP5" s="1"/>
      <c r="AQ5" s="1"/>
      <c r="AR5" s="1"/>
    </row>
    <row r="6" spans="1:44" ht="12.75">
      <c r="A6" s="9">
        <v>1985</v>
      </c>
      <c r="B6">
        <v>2081</v>
      </c>
      <c r="C6">
        <v>2657</v>
      </c>
      <c r="D6">
        <v>1</v>
      </c>
      <c r="E6">
        <v>3</v>
      </c>
      <c r="F6">
        <v>20</v>
      </c>
      <c r="H6" s="2">
        <f aca="true" t="shared" si="2" ref="H6:H21">SUM(B6:G6)</f>
        <v>4762</v>
      </c>
      <c r="J6" s="9">
        <v>1985</v>
      </c>
      <c r="K6" s="2">
        <f aca="true" t="shared" si="3" ref="K6:L21">B6</f>
        <v>2081</v>
      </c>
      <c r="L6" s="2">
        <f t="shared" si="3"/>
        <v>2657</v>
      </c>
      <c r="M6" s="2">
        <f aca="true" t="shared" si="4" ref="M6:M21">N6-K6-L6</f>
        <v>24</v>
      </c>
      <c r="N6" s="2">
        <f aca="true" t="shared" si="5" ref="N6:N21">H6</f>
        <v>4762</v>
      </c>
      <c r="P6" s="9">
        <f t="shared" si="1"/>
        <v>1985</v>
      </c>
      <c r="Q6" s="7">
        <f aca="true" t="shared" si="6" ref="Q6:W7">(B6/$H6)*100</f>
        <v>43.70012599748005</v>
      </c>
      <c r="R6" s="7">
        <f t="shared" si="6"/>
        <v>55.79588408231836</v>
      </c>
      <c r="S6" s="7">
        <f t="shared" si="6"/>
        <v>0.020999580008399833</v>
      </c>
      <c r="T6" s="7">
        <f t="shared" si="6"/>
        <v>0.0629987400251995</v>
      </c>
      <c r="U6" s="7">
        <f t="shared" si="6"/>
        <v>0.41999160016799664</v>
      </c>
      <c r="V6" s="7">
        <f t="shared" si="6"/>
        <v>0</v>
      </c>
      <c r="W6" s="7">
        <f t="shared" si="6"/>
        <v>100</v>
      </c>
      <c r="Z6" s="9">
        <v>1985</v>
      </c>
      <c r="AA6">
        <v>4409909</v>
      </c>
      <c r="AB6">
        <v>1064622</v>
      </c>
      <c r="AC6">
        <v>11999</v>
      </c>
      <c r="AD6">
        <v>111555</v>
      </c>
      <c r="AE6">
        <v>117082</v>
      </c>
      <c r="AG6">
        <f>SUM(AA6:AE6)</f>
        <v>5715167</v>
      </c>
      <c r="AJ6" s="9">
        <v>1985</v>
      </c>
      <c r="AK6" s="1">
        <f aca="true" t="shared" si="7" ref="AK6:AO7">(B6/AA6)*100000</f>
        <v>47.18918236181291</v>
      </c>
      <c r="AL6" s="1">
        <f t="shared" si="7"/>
        <v>249.57214861237136</v>
      </c>
      <c r="AM6" s="1">
        <f t="shared" si="7"/>
        <v>8.33402783565297</v>
      </c>
      <c r="AN6" s="1">
        <f t="shared" si="7"/>
        <v>2.6892564205997043</v>
      </c>
      <c r="AO6" s="1">
        <f t="shared" si="7"/>
        <v>17.082045062434876</v>
      </c>
      <c r="AP6" s="1"/>
      <c r="AQ6" s="1">
        <f>(H6/AG6)*100000</f>
        <v>83.32214964147154</v>
      </c>
      <c r="AR6" s="1">
        <f>(SUM(D6:F6)/SUM(AC6:AE6))*100000</f>
        <v>9.973570039395602</v>
      </c>
    </row>
    <row r="7" spans="1:44" ht="12.75">
      <c r="A7" s="9">
        <v>1986</v>
      </c>
      <c r="B7">
        <v>2136</v>
      </c>
      <c r="C7">
        <v>2775</v>
      </c>
      <c r="D7">
        <v>1</v>
      </c>
      <c r="E7">
        <v>5</v>
      </c>
      <c r="F7">
        <v>29</v>
      </c>
      <c r="H7" s="2">
        <f t="shared" si="2"/>
        <v>4946</v>
      </c>
      <c r="J7" s="9">
        <v>1986</v>
      </c>
      <c r="K7" s="2">
        <f t="shared" si="3"/>
        <v>2136</v>
      </c>
      <c r="L7" s="2">
        <f t="shared" si="3"/>
        <v>2775</v>
      </c>
      <c r="M7" s="2">
        <f t="shared" si="4"/>
        <v>35</v>
      </c>
      <c r="N7" s="2">
        <f t="shared" si="5"/>
        <v>4946</v>
      </c>
      <c r="P7" s="9">
        <f t="shared" si="1"/>
        <v>1986</v>
      </c>
      <c r="Q7" s="7">
        <f t="shared" si="6"/>
        <v>43.186413263243026</v>
      </c>
      <c r="R7" s="7">
        <f t="shared" si="6"/>
        <v>56.10594419733118</v>
      </c>
      <c r="S7" s="7">
        <f t="shared" si="6"/>
        <v>0.020218358269308533</v>
      </c>
      <c r="T7" s="7">
        <f t="shared" si="6"/>
        <v>0.10109179134654267</v>
      </c>
      <c r="U7" s="7">
        <f t="shared" si="6"/>
        <v>0.5863323898099474</v>
      </c>
      <c r="V7" s="7">
        <f t="shared" si="6"/>
        <v>0</v>
      </c>
      <c r="W7" s="7">
        <f t="shared" si="6"/>
        <v>100</v>
      </c>
      <c r="Z7" s="9">
        <v>1986</v>
      </c>
      <c r="AA7">
        <v>4473233</v>
      </c>
      <c r="AB7">
        <v>1079448</v>
      </c>
      <c r="AC7">
        <v>12584</v>
      </c>
      <c r="AD7">
        <v>120787</v>
      </c>
      <c r="AE7">
        <v>125648</v>
      </c>
      <c r="AG7">
        <f>SUM(AA7:AE7)</f>
        <v>5811700</v>
      </c>
      <c r="AJ7" s="9">
        <v>1986</v>
      </c>
      <c r="AK7" s="1">
        <f t="shared" si="7"/>
        <v>47.750698432207756</v>
      </c>
      <c r="AL7" s="1">
        <f t="shared" si="7"/>
        <v>257.0758387620339</v>
      </c>
      <c r="AM7" s="1">
        <f t="shared" si="7"/>
        <v>7.946598855689765</v>
      </c>
      <c r="AN7" s="1">
        <f t="shared" si="7"/>
        <v>4.139518325647628</v>
      </c>
      <c r="AO7" s="1">
        <f t="shared" si="7"/>
        <v>23.080351458041513</v>
      </c>
      <c r="AP7" s="1"/>
      <c r="AQ7" s="1">
        <f>(H7/AG7)*100000</f>
        <v>85.10418638264191</v>
      </c>
      <c r="AR7" s="1">
        <f>(SUM(D7:F7)/SUM(AC7:AE7))*100000</f>
        <v>13.512522247402702</v>
      </c>
    </row>
    <row r="8" spans="1:44" ht="12.75">
      <c r="A8" s="9">
        <v>1987</v>
      </c>
      <c r="B8">
        <v>2271</v>
      </c>
      <c r="C8">
        <v>2885</v>
      </c>
      <c r="D8">
        <v>2</v>
      </c>
      <c r="E8">
        <v>6</v>
      </c>
      <c r="F8">
        <v>15</v>
      </c>
      <c r="H8" s="2">
        <f t="shared" si="2"/>
        <v>5179</v>
      </c>
      <c r="J8" s="9">
        <v>1987</v>
      </c>
      <c r="K8" s="2">
        <f t="shared" si="3"/>
        <v>2271</v>
      </c>
      <c r="L8" s="2">
        <f t="shared" si="3"/>
        <v>2885</v>
      </c>
      <c r="M8" s="2">
        <f t="shared" si="4"/>
        <v>23</v>
      </c>
      <c r="N8" s="2">
        <f t="shared" si="5"/>
        <v>5179</v>
      </c>
      <c r="P8" s="9">
        <f t="shared" si="1"/>
        <v>1987</v>
      </c>
      <c r="Q8" s="7">
        <f aca="true" t="shared" si="8" ref="Q8:Q21">(B8/$H8)*100</f>
        <v>43.85016412434833</v>
      </c>
      <c r="R8" s="7">
        <f aca="true" t="shared" si="9" ref="R8:W19">(C8/$H8)*100</f>
        <v>55.70573469781811</v>
      </c>
      <c r="S8" s="7">
        <f t="shared" si="9"/>
        <v>0.03861749372465727</v>
      </c>
      <c r="T8" s="7">
        <f t="shared" si="9"/>
        <v>0.11585248117397182</v>
      </c>
      <c r="U8" s="7">
        <f t="shared" si="9"/>
        <v>0.28963120293492955</v>
      </c>
      <c r="V8" s="7">
        <f t="shared" si="9"/>
        <v>0</v>
      </c>
      <c r="W8" s="7">
        <f t="shared" si="9"/>
        <v>100</v>
      </c>
      <c r="Z8" s="9">
        <v>1987</v>
      </c>
      <c r="AA8">
        <v>4551983</v>
      </c>
      <c r="AB8">
        <v>1102046</v>
      </c>
      <c r="AC8">
        <v>13174</v>
      </c>
      <c r="AD8">
        <v>129969</v>
      </c>
      <c r="AE8">
        <v>135105</v>
      </c>
      <c r="AG8">
        <f aca="true" t="shared" si="10" ref="AG8:AG20">SUM(AA8:AE8)</f>
        <v>5932277</v>
      </c>
      <c r="AJ8" s="9">
        <v>1987</v>
      </c>
      <c r="AK8" s="1">
        <f aca="true" t="shared" si="11" ref="AK8:AK19">(B8/AA8)*100000</f>
        <v>49.89034449381731</v>
      </c>
      <c r="AL8" s="1">
        <f aca="true" t="shared" si="12" ref="AL8:AO19">(C8/AB8)*100000</f>
        <v>261.78580567417333</v>
      </c>
      <c r="AM8" s="1">
        <f t="shared" si="12"/>
        <v>15.18141794443601</v>
      </c>
      <c r="AN8" s="1">
        <f t="shared" si="12"/>
        <v>4.616485469611984</v>
      </c>
      <c r="AO8" s="1">
        <f t="shared" si="12"/>
        <v>11.102475852115022</v>
      </c>
      <c r="AP8" s="1"/>
      <c r="AQ8" s="1">
        <f aca="true" t="shared" si="13" ref="AQ8:AQ19">(H8/AG8)*100000</f>
        <v>87.3020595633009</v>
      </c>
      <c r="AR8" s="1">
        <f aca="true" t="shared" si="14" ref="AR8:AR19">(SUM(D8:F8)/SUM(AC8:AE8))*100000</f>
        <v>8.266007302837757</v>
      </c>
    </row>
    <row r="9" spans="1:44" ht="12.75">
      <c r="A9" s="9">
        <v>1988</v>
      </c>
      <c r="B9">
        <v>2475</v>
      </c>
      <c r="C9">
        <v>3479</v>
      </c>
      <c r="D9">
        <v>0</v>
      </c>
      <c r="E9">
        <v>15</v>
      </c>
      <c r="F9">
        <v>24</v>
      </c>
      <c r="H9" s="2">
        <f t="shared" si="2"/>
        <v>5993</v>
      </c>
      <c r="J9" s="9">
        <v>1988</v>
      </c>
      <c r="K9" s="2">
        <f t="shared" si="3"/>
        <v>2475</v>
      </c>
      <c r="L9" s="2">
        <f t="shared" si="3"/>
        <v>3479</v>
      </c>
      <c r="M9" s="2">
        <f t="shared" si="4"/>
        <v>39</v>
      </c>
      <c r="N9" s="2">
        <f t="shared" si="5"/>
        <v>5993</v>
      </c>
      <c r="P9" s="9">
        <f t="shared" si="1"/>
        <v>1988</v>
      </c>
      <c r="Q9" s="7">
        <f t="shared" si="8"/>
        <v>41.298181211413315</v>
      </c>
      <c r="R9" s="7">
        <f t="shared" si="9"/>
        <v>58.051059569497745</v>
      </c>
      <c r="S9" s="7">
        <f t="shared" si="9"/>
        <v>0</v>
      </c>
      <c r="T9" s="7">
        <f t="shared" si="9"/>
        <v>0.2502920073418989</v>
      </c>
      <c r="U9" s="7">
        <f t="shared" si="9"/>
        <v>0.40046721174703825</v>
      </c>
      <c r="V9" s="7">
        <f t="shared" si="9"/>
        <v>0</v>
      </c>
      <c r="W9" s="7">
        <f t="shared" si="9"/>
        <v>100</v>
      </c>
      <c r="Z9" s="9">
        <v>1988</v>
      </c>
      <c r="AA9">
        <v>4617210</v>
      </c>
      <c r="AB9">
        <v>1122320</v>
      </c>
      <c r="AC9">
        <v>13702</v>
      </c>
      <c r="AD9">
        <v>139168</v>
      </c>
      <c r="AE9">
        <v>144526</v>
      </c>
      <c r="AG9">
        <f t="shared" si="10"/>
        <v>6036926</v>
      </c>
      <c r="AJ9" s="9">
        <v>1988</v>
      </c>
      <c r="AK9" s="1">
        <f t="shared" si="11"/>
        <v>53.60379969721975</v>
      </c>
      <c r="AL9" s="1">
        <f t="shared" si="12"/>
        <v>309.98289257965644</v>
      </c>
      <c r="AM9" s="1">
        <f t="shared" si="12"/>
        <v>0</v>
      </c>
      <c r="AN9" s="1">
        <f t="shared" si="12"/>
        <v>10.778339848240975</v>
      </c>
      <c r="AO9" s="1">
        <f t="shared" si="12"/>
        <v>16.606008607447794</v>
      </c>
      <c r="AP9" s="1"/>
      <c r="AQ9" s="1">
        <f t="shared" si="13"/>
        <v>99.27237802815539</v>
      </c>
      <c r="AR9" s="1">
        <f t="shared" si="14"/>
        <v>13.113828027276764</v>
      </c>
    </row>
    <row r="10" spans="1:44" ht="12.75">
      <c r="A10" s="9">
        <v>1989</v>
      </c>
      <c r="B10">
        <v>2806</v>
      </c>
      <c r="C10">
        <v>4583</v>
      </c>
      <c r="D10">
        <v>2</v>
      </c>
      <c r="E10">
        <v>11</v>
      </c>
      <c r="F10">
        <v>41</v>
      </c>
      <c r="H10" s="2">
        <f t="shared" si="2"/>
        <v>7443</v>
      </c>
      <c r="J10" s="9">
        <v>1989</v>
      </c>
      <c r="K10" s="2">
        <f t="shared" si="3"/>
        <v>2806</v>
      </c>
      <c r="L10" s="2">
        <f t="shared" si="3"/>
        <v>4583</v>
      </c>
      <c r="M10" s="2">
        <f t="shared" si="4"/>
        <v>54</v>
      </c>
      <c r="N10" s="2">
        <f t="shared" si="5"/>
        <v>7443</v>
      </c>
      <c r="P10" s="9">
        <f t="shared" si="1"/>
        <v>1989</v>
      </c>
      <c r="Q10" s="7">
        <f t="shared" si="8"/>
        <v>37.699852210130324</v>
      </c>
      <c r="R10" s="7">
        <f t="shared" si="9"/>
        <v>61.57463388418648</v>
      </c>
      <c r="S10" s="7">
        <f t="shared" si="9"/>
        <v>0.02687088539567379</v>
      </c>
      <c r="T10" s="7">
        <f t="shared" si="9"/>
        <v>0.14778986967620583</v>
      </c>
      <c r="U10" s="7">
        <f t="shared" si="9"/>
        <v>0.5508531506113127</v>
      </c>
      <c r="V10" s="7">
        <f t="shared" si="9"/>
        <v>0</v>
      </c>
      <c r="W10" s="7">
        <f t="shared" si="9"/>
        <v>100</v>
      </c>
      <c r="Z10" s="9">
        <v>1989</v>
      </c>
      <c r="AA10">
        <v>4665771</v>
      </c>
      <c r="AB10">
        <v>1139235</v>
      </c>
      <c r="AC10">
        <v>14085</v>
      </c>
      <c r="AD10">
        <v>147895</v>
      </c>
      <c r="AE10">
        <v>153251</v>
      </c>
      <c r="AG10">
        <f t="shared" si="10"/>
        <v>6120237</v>
      </c>
      <c r="AJ10" s="9">
        <v>1989</v>
      </c>
      <c r="AK10" s="1">
        <f t="shared" si="11"/>
        <v>60.14011403474367</v>
      </c>
      <c r="AL10" s="1">
        <f t="shared" si="12"/>
        <v>402.2874999451386</v>
      </c>
      <c r="AM10" s="1">
        <f t="shared" si="12"/>
        <v>14.199503017394392</v>
      </c>
      <c r="AN10" s="1">
        <f t="shared" si="12"/>
        <v>7.437709185570845</v>
      </c>
      <c r="AO10" s="1">
        <f t="shared" si="12"/>
        <v>26.753495898884832</v>
      </c>
      <c r="AP10" s="1"/>
      <c r="AQ10" s="1">
        <f t="shared" si="13"/>
        <v>121.61293753820317</v>
      </c>
      <c r="AR10" s="1">
        <f t="shared" si="14"/>
        <v>17.13029492657765</v>
      </c>
    </row>
    <row r="11" spans="1:44" ht="12.75">
      <c r="A11" s="9">
        <v>1990</v>
      </c>
      <c r="B11">
        <v>2857</v>
      </c>
      <c r="C11">
        <v>5359</v>
      </c>
      <c r="D11">
        <v>1</v>
      </c>
      <c r="E11">
        <v>18</v>
      </c>
      <c r="F11">
        <v>37</v>
      </c>
      <c r="H11" s="2">
        <f t="shared" si="2"/>
        <v>8272</v>
      </c>
      <c r="J11" s="9">
        <v>1990</v>
      </c>
      <c r="K11" s="2">
        <f t="shared" si="3"/>
        <v>2857</v>
      </c>
      <c r="L11" s="2">
        <f t="shared" si="3"/>
        <v>5359</v>
      </c>
      <c r="M11" s="2">
        <f t="shared" si="4"/>
        <v>56</v>
      </c>
      <c r="N11" s="2">
        <f t="shared" si="5"/>
        <v>8272</v>
      </c>
      <c r="P11" s="9">
        <f t="shared" si="1"/>
        <v>1990</v>
      </c>
      <c r="Q11" s="7">
        <f t="shared" si="8"/>
        <v>34.53820116054159</v>
      </c>
      <c r="R11" s="7">
        <f t="shared" si="9"/>
        <v>64.7848162475822</v>
      </c>
      <c r="S11" s="7">
        <f t="shared" si="9"/>
        <v>0.012088974854932303</v>
      </c>
      <c r="T11" s="7">
        <f t="shared" si="9"/>
        <v>0.21760154738878143</v>
      </c>
      <c r="U11" s="7">
        <f t="shared" si="9"/>
        <v>0.4472920696324952</v>
      </c>
      <c r="V11" s="7">
        <f t="shared" si="9"/>
        <v>0</v>
      </c>
      <c r="W11" s="7">
        <f t="shared" si="9"/>
        <v>100</v>
      </c>
      <c r="Z11" s="9">
        <v>1990</v>
      </c>
      <c r="AA11">
        <v>4719805</v>
      </c>
      <c r="AB11">
        <v>1160449</v>
      </c>
      <c r="AC11">
        <v>14447</v>
      </c>
      <c r="AD11">
        <v>156783</v>
      </c>
      <c r="AE11">
        <v>162042</v>
      </c>
      <c r="AG11">
        <f t="shared" si="10"/>
        <v>6213526</v>
      </c>
      <c r="AJ11" s="9">
        <v>1990</v>
      </c>
      <c r="AK11" s="1">
        <f t="shared" si="11"/>
        <v>60.53216181600723</v>
      </c>
      <c r="AL11" s="1">
        <f t="shared" si="12"/>
        <v>461.8040086208011</v>
      </c>
      <c r="AM11" s="1">
        <f t="shared" si="12"/>
        <v>6.921852287672181</v>
      </c>
      <c r="AN11" s="1">
        <f t="shared" si="12"/>
        <v>11.480836570291421</v>
      </c>
      <c r="AO11" s="1">
        <f t="shared" si="12"/>
        <v>22.833586354155095</v>
      </c>
      <c r="AP11" s="1"/>
      <c r="AQ11" s="1">
        <f t="shared" si="13"/>
        <v>133.12891907107172</v>
      </c>
      <c r="AR11" s="1">
        <f t="shared" si="14"/>
        <v>16.803091768885476</v>
      </c>
    </row>
    <row r="12" spans="1:44" ht="12.75">
      <c r="A12" s="9">
        <v>1991</v>
      </c>
      <c r="B12">
        <v>3288</v>
      </c>
      <c r="C12">
        <v>6219</v>
      </c>
      <c r="D12">
        <v>0</v>
      </c>
      <c r="E12">
        <v>31</v>
      </c>
      <c r="F12">
        <v>29</v>
      </c>
      <c r="H12" s="2">
        <f t="shared" si="2"/>
        <v>9567</v>
      </c>
      <c r="J12" s="9">
        <v>1991</v>
      </c>
      <c r="K12" s="2">
        <f t="shared" si="3"/>
        <v>3288</v>
      </c>
      <c r="L12" s="2">
        <f t="shared" si="3"/>
        <v>6219</v>
      </c>
      <c r="M12" s="2">
        <f t="shared" si="4"/>
        <v>60</v>
      </c>
      <c r="N12" s="2">
        <f t="shared" si="5"/>
        <v>9567</v>
      </c>
      <c r="P12" s="9">
        <f t="shared" si="1"/>
        <v>1991</v>
      </c>
      <c r="Q12" s="7">
        <f t="shared" si="8"/>
        <v>34.36814048291</v>
      </c>
      <c r="R12" s="7">
        <f t="shared" si="9"/>
        <v>65.00470366886171</v>
      </c>
      <c r="S12" s="7">
        <f t="shared" si="9"/>
        <v>0</v>
      </c>
      <c r="T12" s="7">
        <f t="shared" si="9"/>
        <v>0.32403052158461376</v>
      </c>
      <c r="U12" s="7">
        <f t="shared" si="9"/>
        <v>0.3031253266436709</v>
      </c>
      <c r="V12" s="7">
        <f t="shared" si="9"/>
        <v>0</v>
      </c>
      <c r="W12" s="7">
        <f t="shared" si="9"/>
        <v>100</v>
      </c>
      <c r="Z12" s="9">
        <v>1991</v>
      </c>
      <c r="AA12">
        <v>4749964</v>
      </c>
      <c r="AB12">
        <v>1184116</v>
      </c>
      <c r="AC12">
        <v>14593</v>
      </c>
      <c r="AD12">
        <v>165699</v>
      </c>
      <c r="AE12">
        <v>169481</v>
      </c>
      <c r="AG12">
        <f t="shared" si="10"/>
        <v>6283853</v>
      </c>
      <c r="AJ12" s="9">
        <v>1991</v>
      </c>
      <c r="AK12" s="1">
        <f t="shared" si="11"/>
        <v>69.22157725826975</v>
      </c>
      <c r="AL12" s="1">
        <f t="shared" si="12"/>
        <v>525.201922784592</v>
      </c>
      <c r="AM12" s="1">
        <f t="shared" si="12"/>
        <v>0</v>
      </c>
      <c r="AN12" s="1">
        <f t="shared" si="12"/>
        <v>18.708622260846475</v>
      </c>
      <c r="AO12" s="1">
        <f t="shared" si="12"/>
        <v>17.111062596987274</v>
      </c>
      <c r="AP12" s="1"/>
      <c r="AQ12" s="1">
        <f t="shared" si="13"/>
        <v>152.24735524526116</v>
      </c>
      <c r="AR12" s="1">
        <f t="shared" si="14"/>
        <v>17.153982725939393</v>
      </c>
    </row>
    <row r="13" spans="1:44" ht="12.75">
      <c r="A13" s="9">
        <v>1992</v>
      </c>
      <c r="B13">
        <v>3241</v>
      </c>
      <c r="C13">
        <v>6376</v>
      </c>
      <c r="D13">
        <v>1</v>
      </c>
      <c r="E13">
        <v>21</v>
      </c>
      <c r="F13">
        <v>35</v>
      </c>
      <c r="H13" s="2">
        <f t="shared" si="2"/>
        <v>9674</v>
      </c>
      <c r="J13" s="9">
        <v>1992</v>
      </c>
      <c r="K13" s="2">
        <f t="shared" si="3"/>
        <v>3241</v>
      </c>
      <c r="L13" s="2">
        <f t="shared" si="3"/>
        <v>6376</v>
      </c>
      <c r="M13" s="2">
        <f t="shared" si="4"/>
        <v>57</v>
      </c>
      <c r="N13" s="2">
        <f t="shared" si="5"/>
        <v>9674</v>
      </c>
      <c r="P13" s="9">
        <f t="shared" si="1"/>
        <v>1992</v>
      </c>
      <c r="Q13" s="7">
        <f t="shared" si="8"/>
        <v>33.502170767004344</v>
      </c>
      <c r="R13" s="7">
        <f t="shared" si="9"/>
        <v>65.90862104610295</v>
      </c>
      <c r="S13" s="7">
        <f t="shared" si="9"/>
        <v>0.010336985734959685</v>
      </c>
      <c r="T13" s="7">
        <f t="shared" si="9"/>
        <v>0.21707670043415342</v>
      </c>
      <c r="U13" s="7">
        <f t="shared" si="9"/>
        <v>0.361794500723589</v>
      </c>
      <c r="V13" s="7">
        <f t="shared" si="9"/>
        <v>0</v>
      </c>
      <c r="W13" s="7">
        <f t="shared" si="9"/>
        <v>100</v>
      </c>
      <c r="Z13" s="9">
        <v>1992</v>
      </c>
      <c r="AA13">
        <v>4798282</v>
      </c>
      <c r="AB13">
        <v>1216009</v>
      </c>
      <c r="AC13">
        <v>14947</v>
      </c>
      <c r="AD13">
        <v>176596</v>
      </c>
      <c r="AE13">
        <v>177481</v>
      </c>
      <c r="AG13">
        <f t="shared" si="10"/>
        <v>6383315</v>
      </c>
      <c r="AJ13" s="9">
        <v>1992</v>
      </c>
      <c r="AK13" s="1">
        <f t="shared" si="11"/>
        <v>67.54500881773936</v>
      </c>
      <c r="AL13" s="1">
        <f t="shared" si="12"/>
        <v>524.3382244703781</v>
      </c>
      <c r="AM13" s="1">
        <f t="shared" si="12"/>
        <v>6.690305746972637</v>
      </c>
      <c r="AN13" s="1">
        <f t="shared" si="12"/>
        <v>11.891549072459172</v>
      </c>
      <c r="AO13" s="1">
        <f t="shared" si="12"/>
        <v>19.72042077743533</v>
      </c>
      <c r="AP13" s="1"/>
      <c r="AQ13" s="1">
        <f t="shared" si="13"/>
        <v>151.55134910309144</v>
      </c>
      <c r="AR13" s="1">
        <f t="shared" si="14"/>
        <v>15.446149843912591</v>
      </c>
    </row>
    <row r="14" spans="1:44" ht="12.75">
      <c r="A14" s="9">
        <v>1993</v>
      </c>
      <c r="B14">
        <v>3138</v>
      </c>
      <c r="C14">
        <v>6442</v>
      </c>
      <c r="D14">
        <v>1</v>
      </c>
      <c r="E14">
        <v>22</v>
      </c>
      <c r="F14">
        <v>40</v>
      </c>
      <c r="H14" s="2">
        <f t="shared" si="2"/>
        <v>9643</v>
      </c>
      <c r="J14" s="9">
        <v>1993</v>
      </c>
      <c r="K14" s="2">
        <f t="shared" si="3"/>
        <v>3138</v>
      </c>
      <c r="L14" s="2">
        <f t="shared" si="3"/>
        <v>6442</v>
      </c>
      <c r="M14" s="2">
        <f t="shared" si="4"/>
        <v>63</v>
      </c>
      <c r="N14" s="2">
        <f t="shared" si="5"/>
        <v>9643</v>
      </c>
      <c r="P14" s="9">
        <f t="shared" si="1"/>
        <v>1993</v>
      </c>
      <c r="Q14" s="7">
        <f t="shared" si="8"/>
        <v>32.54174012236856</v>
      </c>
      <c r="R14" s="7">
        <f t="shared" si="9"/>
        <v>66.80493622316706</v>
      </c>
      <c r="S14" s="7">
        <f t="shared" si="9"/>
        <v>0.010370216737529815</v>
      </c>
      <c r="T14" s="7">
        <f t="shared" si="9"/>
        <v>0.22814476822565594</v>
      </c>
      <c r="U14" s="7">
        <f t="shared" si="9"/>
        <v>0.4148086695011926</v>
      </c>
      <c r="V14" s="7">
        <f t="shared" si="9"/>
        <v>0</v>
      </c>
      <c r="W14" s="7">
        <f t="shared" si="9"/>
        <v>100</v>
      </c>
      <c r="Z14" s="9">
        <v>1993</v>
      </c>
      <c r="AA14">
        <v>4835153</v>
      </c>
      <c r="AB14">
        <v>1241214</v>
      </c>
      <c r="AC14">
        <v>15099</v>
      </c>
      <c r="AD14">
        <v>185637</v>
      </c>
      <c r="AE14">
        <v>187692</v>
      </c>
      <c r="AG14">
        <f t="shared" si="10"/>
        <v>6464795</v>
      </c>
      <c r="AJ14" s="9">
        <v>1993</v>
      </c>
      <c r="AK14" s="1">
        <f t="shared" si="11"/>
        <v>64.89970431132168</v>
      </c>
      <c r="AL14" s="1">
        <f t="shared" si="12"/>
        <v>519.0080034546822</v>
      </c>
      <c r="AM14" s="1">
        <f t="shared" si="12"/>
        <v>6.6229551625935486</v>
      </c>
      <c r="AN14" s="1">
        <f t="shared" si="12"/>
        <v>11.851085721057762</v>
      </c>
      <c r="AO14" s="1">
        <f t="shared" si="12"/>
        <v>21.311510346738274</v>
      </c>
      <c r="AP14" s="1"/>
      <c r="AQ14" s="1">
        <f t="shared" si="13"/>
        <v>149.16172902621042</v>
      </c>
      <c r="AR14" s="1">
        <f t="shared" si="14"/>
        <v>16.21922209521456</v>
      </c>
    </row>
    <row r="15" spans="1:44" ht="12.75">
      <c r="A15" s="9">
        <v>1994</v>
      </c>
      <c r="B15">
        <v>2979</v>
      </c>
      <c r="C15">
        <v>6666</v>
      </c>
      <c r="D15">
        <v>1</v>
      </c>
      <c r="E15">
        <v>24</v>
      </c>
      <c r="F15">
        <v>36</v>
      </c>
      <c r="H15" s="2">
        <f t="shared" si="2"/>
        <v>9706</v>
      </c>
      <c r="J15" s="9">
        <v>1994</v>
      </c>
      <c r="K15" s="2">
        <f t="shared" si="3"/>
        <v>2979</v>
      </c>
      <c r="L15" s="2">
        <f t="shared" si="3"/>
        <v>6666</v>
      </c>
      <c r="M15" s="2">
        <f t="shared" si="4"/>
        <v>61</v>
      </c>
      <c r="N15" s="2">
        <f t="shared" si="5"/>
        <v>9706</v>
      </c>
      <c r="P15" s="9">
        <f t="shared" si="1"/>
        <v>1994</v>
      </c>
      <c r="Q15" s="7">
        <f t="shared" si="8"/>
        <v>30.69235524417886</v>
      </c>
      <c r="R15" s="7">
        <f t="shared" si="9"/>
        <v>68.67916752524211</v>
      </c>
      <c r="S15" s="7">
        <f t="shared" si="9"/>
        <v>0.01030290541932825</v>
      </c>
      <c r="T15" s="7">
        <f t="shared" si="9"/>
        <v>0.247269730063878</v>
      </c>
      <c r="U15" s="7">
        <f t="shared" si="9"/>
        <v>0.370904595095817</v>
      </c>
      <c r="V15" s="7">
        <f t="shared" si="9"/>
        <v>0</v>
      </c>
      <c r="W15" s="7">
        <f t="shared" si="9"/>
        <v>100</v>
      </c>
      <c r="Z15" s="9">
        <v>1994</v>
      </c>
      <c r="AA15">
        <v>4866383</v>
      </c>
      <c r="AB15">
        <v>1263467</v>
      </c>
      <c r="AC15">
        <v>15282</v>
      </c>
      <c r="AD15">
        <v>193729</v>
      </c>
      <c r="AE15">
        <v>197910</v>
      </c>
      <c r="AG15">
        <f t="shared" si="10"/>
        <v>6536771</v>
      </c>
      <c r="AJ15" s="9">
        <v>1994</v>
      </c>
      <c r="AK15" s="1">
        <f t="shared" si="11"/>
        <v>61.21589689919597</v>
      </c>
      <c r="AL15" s="1">
        <f t="shared" si="12"/>
        <v>527.5958928883778</v>
      </c>
      <c r="AM15" s="1">
        <f t="shared" si="12"/>
        <v>6.5436461196178515</v>
      </c>
      <c r="AN15" s="1">
        <f t="shared" si="12"/>
        <v>12.388439521186813</v>
      </c>
      <c r="AO15" s="1">
        <f t="shared" si="12"/>
        <v>18.190086402910413</v>
      </c>
      <c r="AP15" s="1"/>
      <c r="AQ15" s="1">
        <f t="shared" si="13"/>
        <v>148.4830966237</v>
      </c>
      <c r="AR15" s="1">
        <f t="shared" si="14"/>
        <v>14.990624715853937</v>
      </c>
    </row>
    <row r="16" spans="1:44" ht="12.75">
      <c r="A16" s="9">
        <v>1995</v>
      </c>
      <c r="B16">
        <v>3177</v>
      </c>
      <c r="C16">
        <v>6627</v>
      </c>
      <c r="D16">
        <v>3</v>
      </c>
      <c r="E16">
        <v>29</v>
      </c>
      <c r="F16">
        <v>45</v>
      </c>
      <c r="H16" s="2">
        <f t="shared" si="2"/>
        <v>9881</v>
      </c>
      <c r="J16" s="9">
        <v>1995</v>
      </c>
      <c r="K16" s="2">
        <f t="shared" si="3"/>
        <v>3177</v>
      </c>
      <c r="L16" s="2">
        <f t="shared" si="3"/>
        <v>6627</v>
      </c>
      <c r="M16" s="2">
        <f t="shared" si="4"/>
        <v>77</v>
      </c>
      <c r="N16" s="2">
        <f t="shared" si="5"/>
        <v>9881</v>
      </c>
      <c r="P16" s="9">
        <f t="shared" si="1"/>
        <v>1995</v>
      </c>
      <c r="Q16" s="7">
        <f t="shared" si="8"/>
        <v>32.15261613197045</v>
      </c>
      <c r="R16" s="7">
        <f t="shared" si="9"/>
        <v>67.06811051513006</v>
      </c>
      <c r="S16" s="7">
        <f t="shared" si="9"/>
        <v>0.030361299463617045</v>
      </c>
      <c r="T16" s="7">
        <f t="shared" si="9"/>
        <v>0.29349256148163144</v>
      </c>
      <c r="U16" s="7">
        <f t="shared" si="9"/>
        <v>0.4554194919542557</v>
      </c>
      <c r="V16" s="7">
        <f t="shared" si="9"/>
        <v>0</v>
      </c>
      <c r="W16" s="7">
        <f t="shared" si="9"/>
        <v>100</v>
      </c>
      <c r="Z16" s="9">
        <v>1995</v>
      </c>
      <c r="AA16">
        <v>4888742</v>
      </c>
      <c r="AB16">
        <v>1283368</v>
      </c>
      <c r="AC16">
        <v>15167</v>
      </c>
      <c r="AD16">
        <v>204395</v>
      </c>
      <c r="AE16">
        <v>209720</v>
      </c>
      <c r="AG16">
        <f t="shared" si="10"/>
        <v>6601392</v>
      </c>
      <c r="AJ16" s="9">
        <v>1995</v>
      </c>
      <c r="AK16" s="1">
        <f t="shared" si="11"/>
        <v>64.98604344430531</v>
      </c>
      <c r="AL16" s="1">
        <f t="shared" si="12"/>
        <v>516.3756615405714</v>
      </c>
      <c r="AM16" s="1">
        <f t="shared" si="12"/>
        <v>19.77978505966902</v>
      </c>
      <c r="AN16" s="1">
        <f t="shared" si="12"/>
        <v>14.188213997406981</v>
      </c>
      <c r="AO16" s="1">
        <f t="shared" si="12"/>
        <v>21.457181003242418</v>
      </c>
      <c r="AP16" s="1"/>
      <c r="AQ16" s="1">
        <f t="shared" si="13"/>
        <v>149.68055222292512</v>
      </c>
      <c r="AR16" s="1">
        <f t="shared" si="14"/>
        <v>17.93692724130059</v>
      </c>
    </row>
    <row r="17" spans="1:44" ht="12.75">
      <c r="A17" s="9">
        <v>1996</v>
      </c>
      <c r="B17">
        <v>2440</v>
      </c>
      <c r="C17">
        <v>5303</v>
      </c>
      <c r="D17">
        <v>1</v>
      </c>
      <c r="E17">
        <v>19</v>
      </c>
      <c r="F17">
        <v>40</v>
      </c>
      <c r="H17" s="2">
        <f t="shared" si="2"/>
        <v>7803</v>
      </c>
      <c r="J17" s="9">
        <v>1996</v>
      </c>
      <c r="K17" s="2">
        <f t="shared" si="3"/>
        <v>2440</v>
      </c>
      <c r="L17" s="2">
        <f t="shared" si="3"/>
        <v>5303</v>
      </c>
      <c r="M17" s="2">
        <f t="shared" si="4"/>
        <v>60</v>
      </c>
      <c r="N17" s="2">
        <f t="shared" si="5"/>
        <v>7803</v>
      </c>
      <c r="P17" s="9">
        <f t="shared" si="1"/>
        <v>1996</v>
      </c>
      <c r="Q17" s="7">
        <f t="shared" si="8"/>
        <v>31.270024349609127</v>
      </c>
      <c r="R17" s="7">
        <f t="shared" si="9"/>
        <v>67.96104062540049</v>
      </c>
      <c r="S17" s="7">
        <f t="shared" si="9"/>
        <v>0.012815583749839805</v>
      </c>
      <c r="T17" s="7">
        <f t="shared" si="9"/>
        <v>0.2434960912469563</v>
      </c>
      <c r="U17" s="7">
        <f t="shared" si="9"/>
        <v>0.5126233499935922</v>
      </c>
      <c r="V17" s="7">
        <f t="shared" si="9"/>
        <v>0</v>
      </c>
      <c r="W17" s="7">
        <f t="shared" si="9"/>
        <v>100</v>
      </c>
      <c r="Z17" s="9">
        <v>1996</v>
      </c>
      <c r="AA17">
        <v>4910554</v>
      </c>
      <c r="AB17">
        <v>1301252</v>
      </c>
      <c r="AC17">
        <v>15354</v>
      </c>
      <c r="AD17">
        <v>215241</v>
      </c>
      <c r="AE17">
        <v>223090</v>
      </c>
      <c r="AG17">
        <f t="shared" si="10"/>
        <v>6665491</v>
      </c>
      <c r="AJ17" s="9">
        <v>1996</v>
      </c>
      <c r="AK17" s="1">
        <f t="shared" si="11"/>
        <v>49.68889457279158</v>
      </c>
      <c r="AL17" s="1">
        <f t="shared" si="12"/>
        <v>407.5305936129205</v>
      </c>
      <c r="AM17" s="1">
        <f t="shared" si="12"/>
        <v>6.512960791976033</v>
      </c>
      <c r="AN17" s="1">
        <f t="shared" si="12"/>
        <v>8.827314498631766</v>
      </c>
      <c r="AO17" s="1">
        <f t="shared" si="12"/>
        <v>17.929983414765342</v>
      </c>
      <c r="AP17" s="1"/>
      <c r="AQ17" s="1">
        <f t="shared" si="13"/>
        <v>117.06564452641224</v>
      </c>
      <c r="AR17" s="1">
        <f t="shared" si="14"/>
        <v>13.225034991238413</v>
      </c>
    </row>
    <row r="18" spans="1:44" ht="12.75">
      <c r="A18" s="9">
        <v>1997</v>
      </c>
      <c r="B18">
        <v>2530</v>
      </c>
      <c r="C18">
        <v>5391</v>
      </c>
      <c r="D18">
        <v>1</v>
      </c>
      <c r="E18">
        <v>25</v>
      </c>
      <c r="F18">
        <v>25</v>
      </c>
      <c r="H18" s="2">
        <f t="shared" si="2"/>
        <v>7972</v>
      </c>
      <c r="J18" s="9">
        <v>1997</v>
      </c>
      <c r="K18" s="2">
        <f t="shared" si="3"/>
        <v>2530</v>
      </c>
      <c r="L18" s="2">
        <f t="shared" si="3"/>
        <v>5391</v>
      </c>
      <c r="M18" s="2">
        <f t="shared" si="4"/>
        <v>51</v>
      </c>
      <c r="N18" s="2">
        <f t="shared" si="5"/>
        <v>7972</v>
      </c>
      <c r="P18" s="9">
        <f t="shared" si="1"/>
        <v>1997</v>
      </c>
      <c r="Q18" s="7">
        <f t="shared" si="8"/>
        <v>31.736076266934273</v>
      </c>
      <c r="R18" s="7">
        <f t="shared" si="9"/>
        <v>67.62418464626192</v>
      </c>
      <c r="S18" s="7">
        <f t="shared" si="9"/>
        <v>0.012543903662819869</v>
      </c>
      <c r="T18" s="7">
        <f t="shared" si="9"/>
        <v>0.3135975915704967</v>
      </c>
      <c r="U18" s="7">
        <f t="shared" si="9"/>
        <v>0.3135975915704967</v>
      </c>
      <c r="V18" s="7">
        <f t="shared" si="9"/>
        <v>0</v>
      </c>
      <c r="W18" s="7">
        <f t="shared" si="9"/>
        <v>100</v>
      </c>
      <c r="Z18" s="9">
        <v>1997</v>
      </c>
      <c r="AA18">
        <v>4931324</v>
      </c>
      <c r="AB18">
        <v>1321292</v>
      </c>
      <c r="AC18">
        <v>15458</v>
      </c>
      <c r="AD18">
        <v>227133</v>
      </c>
      <c r="AE18">
        <v>237671</v>
      </c>
      <c r="AG18">
        <f t="shared" si="10"/>
        <v>6732878</v>
      </c>
      <c r="AJ18" s="9">
        <v>1997</v>
      </c>
      <c r="AK18" s="1">
        <f t="shared" si="11"/>
        <v>51.304680041303314</v>
      </c>
      <c r="AL18" s="1">
        <f t="shared" si="12"/>
        <v>408.0097359251399</v>
      </c>
      <c r="AM18" s="1">
        <f t="shared" si="12"/>
        <v>6.469142191745374</v>
      </c>
      <c r="AN18" s="1">
        <f t="shared" si="12"/>
        <v>11.00676696032721</v>
      </c>
      <c r="AO18" s="1">
        <f t="shared" si="12"/>
        <v>10.51874229502127</v>
      </c>
      <c r="AP18" s="1"/>
      <c r="AQ18" s="1">
        <f t="shared" si="13"/>
        <v>118.40404653106741</v>
      </c>
      <c r="AR18" s="1">
        <f t="shared" si="14"/>
        <v>10.619203684655458</v>
      </c>
    </row>
    <row r="19" spans="1:44" ht="12.75">
      <c r="A19" s="9">
        <v>1998</v>
      </c>
      <c r="B19">
        <v>3446</v>
      </c>
      <c r="C19">
        <v>6080</v>
      </c>
      <c r="D19">
        <v>9</v>
      </c>
      <c r="E19">
        <v>41</v>
      </c>
      <c r="F19">
        <v>71</v>
      </c>
      <c r="H19" s="2">
        <f t="shared" si="2"/>
        <v>9647</v>
      </c>
      <c r="J19" s="9">
        <v>1998</v>
      </c>
      <c r="K19" s="2">
        <f t="shared" si="3"/>
        <v>3446</v>
      </c>
      <c r="L19" s="2">
        <f t="shared" si="3"/>
        <v>6080</v>
      </c>
      <c r="M19" s="2">
        <f t="shared" si="4"/>
        <v>121</v>
      </c>
      <c r="N19" s="2">
        <f t="shared" si="5"/>
        <v>9647</v>
      </c>
      <c r="P19" s="9">
        <f t="shared" si="1"/>
        <v>1998</v>
      </c>
      <c r="Q19" s="7">
        <f t="shared" si="8"/>
        <v>35.72094951798487</v>
      </c>
      <c r="R19" s="7">
        <f t="shared" si="9"/>
        <v>63.02477454130818</v>
      </c>
      <c r="S19" s="7">
        <f t="shared" si="9"/>
        <v>0.09329325178812066</v>
      </c>
      <c r="T19" s="7">
        <f t="shared" si="9"/>
        <v>0.4250025914792163</v>
      </c>
      <c r="U19" s="7">
        <f t="shared" si="9"/>
        <v>0.7359800974396185</v>
      </c>
      <c r="V19" s="7">
        <f t="shared" si="9"/>
        <v>0</v>
      </c>
      <c r="W19" s="7">
        <f t="shared" si="9"/>
        <v>100</v>
      </c>
      <c r="Z19" s="9">
        <v>1998</v>
      </c>
      <c r="AA19">
        <v>4944272</v>
      </c>
      <c r="AB19">
        <v>1340488</v>
      </c>
      <c r="AC19">
        <v>15731</v>
      </c>
      <c r="AD19">
        <v>237329</v>
      </c>
      <c r="AE19">
        <v>251405</v>
      </c>
      <c r="AG19">
        <f t="shared" si="10"/>
        <v>6789225</v>
      </c>
      <c r="AJ19" s="9">
        <v>1998</v>
      </c>
      <c r="AK19" s="1">
        <f t="shared" si="11"/>
        <v>69.69681279670698</v>
      </c>
      <c r="AL19" s="1">
        <f t="shared" si="12"/>
        <v>453.56616396416825</v>
      </c>
      <c r="AM19" s="1">
        <f t="shared" si="12"/>
        <v>57.211874642425784</v>
      </c>
      <c r="AN19" s="1">
        <f t="shared" si="12"/>
        <v>17.275596324090184</v>
      </c>
      <c r="AO19" s="1">
        <f t="shared" si="12"/>
        <v>28.24128398400986</v>
      </c>
      <c r="AP19" s="1"/>
      <c r="AQ19" s="1">
        <f t="shared" si="13"/>
        <v>142.0928014611388</v>
      </c>
      <c r="AR19" s="1">
        <f t="shared" si="14"/>
        <v>23.98580674576036</v>
      </c>
    </row>
    <row r="20" spans="1:44" ht="12.75">
      <c r="A20" s="9">
        <v>1999</v>
      </c>
      <c r="B20">
        <v>3301</v>
      </c>
      <c r="C20">
        <v>8051</v>
      </c>
      <c r="D20">
        <v>3</v>
      </c>
      <c r="E20">
        <v>19</v>
      </c>
      <c r="F20">
        <v>275</v>
      </c>
      <c r="H20" s="2">
        <f t="shared" si="2"/>
        <v>11649</v>
      </c>
      <c r="J20" s="9">
        <v>1999</v>
      </c>
      <c r="K20" s="2">
        <f>B20</f>
        <v>3301</v>
      </c>
      <c r="L20" s="2">
        <f>C20</f>
        <v>8051</v>
      </c>
      <c r="M20" s="2">
        <f>N20-K20-L20</f>
        <v>297</v>
      </c>
      <c r="N20" s="2">
        <f>H20</f>
        <v>11649</v>
      </c>
      <c r="P20" s="9">
        <f t="shared" si="1"/>
        <v>1999</v>
      </c>
      <c r="Q20" s="7">
        <f aca="true" t="shared" si="15" ref="Q20:W20">(B20/$H20)*100</f>
        <v>28.337196325864884</v>
      </c>
      <c r="R20" s="7">
        <f t="shared" si="15"/>
        <v>69.11322860331359</v>
      </c>
      <c r="S20" s="7">
        <f t="shared" si="15"/>
        <v>0.02575328354365182</v>
      </c>
      <c r="T20" s="7">
        <f t="shared" si="15"/>
        <v>0.16310412910979483</v>
      </c>
      <c r="U20" s="7">
        <f t="shared" si="15"/>
        <v>2.3607176581680833</v>
      </c>
      <c r="V20" s="7">
        <f t="shared" si="15"/>
        <v>0</v>
      </c>
      <c r="W20" s="7">
        <f t="shared" si="15"/>
        <v>100</v>
      </c>
      <c r="Z20" s="9">
        <v>1999</v>
      </c>
      <c r="AA20">
        <v>4977060</v>
      </c>
      <c r="AB20">
        <v>1363819</v>
      </c>
      <c r="AC20">
        <v>16040</v>
      </c>
      <c r="AD20">
        <v>249765</v>
      </c>
      <c r="AE20">
        <v>266228</v>
      </c>
      <c r="AG20">
        <f t="shared" si="10"/>
        <v>6872912</v>
      </c>
      <c r="AJ20" s="9">
        <v>1999</v>
      </c>
      <c r="AK20" s="1">
        <f>(B20/AA20)*100000</f>
        <v>66.32429586944903</v>
      </c>
      <c r="AL20" s="1">
        <f>(C20/AB20)*100000</f>
        <v>590.3276021231557</v>
      </c>
      <c r="AM20" s="1">
        <f>(D20/AC20)*100000</f>
        <v>18.703241895261847</v>
      </c>
      <c r="AN20" s="1">
        <f>(E20/AD20)*100000</f>
        <v>7.607150721678377</v>
      </c>
      <c r="AO20" s="1">
        <f>(F20/AE20)*100000</f>
        <v>103.29492014363629</v>
      </c>
      <c r="AP20" s="1"/>
      <c r="AQ20" s="1">
        <f>(H20/AG20)*100000</f>
        <v>169.4914761021238</v>
      </c>
      <c r="AR20" s="1">
        <f>(SUM(D20:F20)/SUM(AC20:AE20))*100000</f>
        <v>55.823604926762066</v>
      </c>
    </row>
    <row r="21" spans="1:23" s="4" customFormat="1" ht="12.75">
      <c r="A21" s="13" t="s">
        <v>100</v>
      </c>
      <c r="B21" s="21">
        <f aca="true" t="shared" si="16" ref="B21:G21">SUM(B4:B20)</f>
        <v>42166</v>
      </c>
      <c r="C21" s="21">
        <f t="shared" si="16"/>
        <v>78893</v>
      </c>
      <c r="D21" s="21">
        <f t="shared" si="16"/>
        <v>27</v>
      </c>
      <c r="E21" s="21">
        <f t="shared" si="16"/>
        <v>289</v>
      </c>
      <c r="F21" s="21">
        <f t="shared" si="16"/>
        <v>762</v>
      </c>
      <c r="G21" s="21">
        <f t="shared" si="16"/>
        <v>0</v>
      </c>
      <c r="H21" s="21">
        <f t="shared" si="2"/>
        <v>122137</v>
      </c>
      <c r="J21" s="13" t="s">
        <v>100</v>
      </c>
      <c r="K21" s="21">
        <f t="shared" si="3"/>
        <v>42166</v>
      </c>
      <c r="L21" s="21">
        <f t="shared" si="3"/>
        <v>78893</v>
      </c>
      <c r="M21" s="21">
        <f t="shared" si="4"/>
        <v>1078</v>
      </c>
      <c r="N21" s="21">
        <f t="shared" si="5"/>
        <v>122137</v>
      </c>
      <c r="P21" s="13" t="str">
        <f t="shared" si="1"/>
        <v>Total</v>
      </c>
      <c r="Q21" s="22">
        <f t="shared" si="8"/>
        <v>34.523526859182724</v>
      </c>
      <c r="R21" s="22">
        <f aca="true" t="shared" si="17" ref="R21:W21">(C21/$H21)*100</f>
        <v>64.5938577171537</v>
      </c>
      <c r="S21" s="22">
        <f t="shared" si="17"/>
        <v>0.02210632322719569</v>
      </c>
      <c r="T21" s="22">
        <f t="shared" si="17"/>
        <v>0.2366195338022057</v>
      </c>
      <c r="U21" s="22">
        <f t="shared" si="17"/>
        <v>0.6238895666341895</v>
      </c>
      <c r="V21" s="22">
        <f t="shared" si="17"/>
        <v>0</v>
      </c>
      <c r="W21" s="22">
        <f t="shared" si="17"/>
        <v>100</v>
      </c>
    </row>
    <row r="23" spans="1:44" ht="12.75">
      <c r="A23" s="30" t="str">
        <f>CONCATENATE("New Admissions, All Races: ",$A$1)</f>
        <v>New Admissions, All Races: VIRGINIA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VIRGINIA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VIRGINIA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VIRGINIA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VIRGINIA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112</v>
      </c>
      <c r="B24" s="19" t="s">
        <v>98</v>
      </c>
      <c r="C24" s="19" t="s">
        <v>99</v>
      </c>
      <c r="D24" s="19" t="s">
        <v>115</v>
      </c>
      <c r="E24" s="19" t="s">
        <v>116</v>
      </c>
      <c r="F24" s="19" t="s">
        <v>113</v>
      </c>
      <c r="G24" s="19" t="s">
        <v>114</v>
      </c>
      <c r="H24" s="19" t="s">
        <v>100</v>
      </c>
      <c r="J24" s="20" t="s">
        <v>112</v>
      </c>
      <c r="K24" s="19" t="s">
        <v>98</v>
      </c>
      <c r="L24" s="19" t="s">
        <v>99</v>
      </c>
      <c r="M24" s="19" t="s">
        <v>117</v>
      </c>
      <c r="N24" s="19" t="s">
        <v>100</v>
      </c>
      <c r="P24" s="20" t="str">
        <f>A24</f>
        <v>Year</v>
      </c>
      <c r="Q24" s="19" t="str">
        <f aca="true" t="shared" si="18" ref="Q24:W24">B24</f>
        <v>White, NH</v>
      </c>
      <c r="R24" s="19" t="str">
        <f t="shared" si="18"/>
        <v>Black, NH</v>
      </c>
      <c r="S24" s="19" t="str">
        <f t="shared" si="18"/>
        <v>Amerind, NH</v>
      </c>
      <c r="T24" s="19" t="str">
        <f t="shared" si="18"/>
        <v>Asian/PI, NH</v>
      </c>
      <c r="U24" s="19" t="str">
        <f t="shared" si="18"/>
        <v>Hisp, All</v>
      </c>
      <c r="V24" s="19" t="str">
        <f t="shared" si="18"/>
        <v>Race/Hisp NK</v>
      </c>
      <c r="W24" s="19" t="str">
        <f t="shared" si="18"/>
        <v>Total</v>
      </c>
      <c r="Z24" s="20" t="s">
        <v>112</v>
      </c>
      <c r="AA24" s="19" t="s">
        <v>98</v>
      </c>
      <c r="AB24" s="19" t="s">
        <v>99</v>
      </c>
      <c r="AC24" s="19" t="s">
        <v>115</v>
      </c>
      <c r="AD24" s="19" t="s">
        <v>116</v>
      </c>
      <c r="AE24" s="19" t="s">
        <v>113</v>
      </c>
      <c r="AF24" s="19" t="s">
        <v>114</v>
      </c>
      <c r="AG24" s="19" t="s">
        <v>100</v>
      </c>
      <c r="AJ24" s="20" t="s">
        <v>112</v>
      </c>
      <c r="AK24" s="19" t="s">
        <v>98</v>
      </c>
      <c r="AL24" s="19" t="s">
        <v>99</v>
      </c>
      <c r="AM24" s="19" t="s">
        <v>115</v>
      </c>
      <c r="AN24" s="19" t="s">
        <v>116</v>
      </c>
      <c r="AO24" s="19" t="s">
        <v>113</v>
      </c>
      <c r="AP24" s="19" t="s">
        <v>114</v>
      </c>
      <c r="AQ24" s="19" t="s">
        <v>100</v>
      </c>
      <c r="AR24" s="19" t="s">
        <v>117</v>
      </c>
    </row>
    <row r="25" spans="1:44" ht="12.75">
      <c r="A25" s="9">
        <v>1983</v>
      </c>
      <c r="B25" s="2"/>
      <c r="H25" s="2"/>
      <c r="J25" s="9">
        <v>1983</v>
      </c>
      <c r="K25" s="2"/>
      <c r="L25" s="2"/>
      <c r="M25" s="2"/>
      <c r="N25" s="2"/>
      <c r="P25" s="9">
        <f aca="true" t="shared" si="19" ref="P25:P42">A25</f>
        <v>1983</v>
      </c>
      <c r="Q25" s="2"/>
      <c r="R25" s="2"/>
      <c r="S25" s="1"/>
      <c r="T25" s="1"/>
      <c r="U25" s="1"/>
      <c r="V25" s="1"/>
      <c r="W25" s="2"/>
      <c r="Z25" s="9">
        <v>1983</v>
      </c>
      <c r="AA25" s="2">
        <f>AA4</f>
        <v>4315211</v>
      </c>
      <c r="AB25" s="2">
        <f>AB4</f>
        <v>1042185</v>
      </c>
      <c r="AC25" s="1">
        <f>AC4</f>
        <v>10862</v>
      </c>
      <c r="AD25" s="1">
        <f>AD4</f>
        <v>94789</v>
      </c>
      <c r="AE25" s="1">
        <f>AE4</f>
        <v>101618</v>
      </c>
      <c r="AF25" s="1"/>
      <c r="AG25" s="2">
        <f aca="true" t="shared" si="20" ref="AG25:AG41">AG4</f>
        <v>5564665</v>
      </c>
      <c r="AJ25" s="9">
        <v>1983</v>
      </c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9">
        <v>1984</v>
      </c>
      <c r="B26" s="2"/>
      <c r="C26" s="2"/>
      <c r="D26" s="2"/>
      <c r="E26" s="2"/>
      <c r="F26" s="2"/>
      <c r="G26" s="2"/>
      <c r="H26" s="2"/>
      <c r="J26" s="9">
        <v>1984</v>
      </c>
      <c r="K26" s="2"/>
      <c r="L26" s="2"/>
      <c r="M26" s="2"/>
      <c r="N26" s="2"/>
      <c r="P26" s="9">
        <f t="shared" si="19"/>
        <v>1984</v>
      </c>
      <c r="Q26" s="2"/>
      <c r="R26" s="2"/>
      <c r="S26" s="1"/>
      <c r="T26" s="1"/>
      <c r="U26" s="1"/>
      <c r="V26" s="1"/>
      <c r="W26" s="2"/>
      <c r="Z26" s="9">
        <v>1984</v>
      </c>
      <c r="AA26" s="2">
        <f aca="true" t="shared" si="21" ref="AA26:AE41">AA5</f>
        <v>4364654</v>
      </c>
      <c r="AB26" s="2">
        <f t="shared" si="21"/>
        <v>1055167</v>
      </c>
      <c r="AC26" s="1">
        <f t="shared" si="21"/>
        <v>11453</v>
      </c>
      <c r="AD26" s="1">
        <f t="shared" si="21"/>
        <v>103103</v>
      </c>
      <c r="AE26" s="1">
        <f t="shared" si="21"/>
        <v>109491</v>
      </c>
      <c r="AF26" s="1"/>
      <c r="AG26" s="2">
        <f t="shared" si="20"/>
        <v>5643868</v>
      </c>
      <c r="AJ26" s="9">
        <v>1984</v>
      </c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9">
        <v>1985</v>
      </c>
      <c r="B27">
        <v>1678</v>
      </c>
      <c r="C27">
        <v>1942</v>
      </c>
      <c r="D27">
        <v>1</v>
      </c>
      <c r="E27">
        <v>3</v>
      </c>
      <c r="F27">
        <v>19</v>
      </c>
      <c r="H27" s="2">
        <f aca="true" t="shared" si="22" ref="H27:H41">SUM(B27:G27)</f>
        <v>3643</v>
      </c>
      <c r="J27" s="9">
        <v>1985</v>
      </c>
      <c r="K27" s="2">
        <f aca="true" t="shared" si="23" ref="K27:L40">B27</f>
        <v>1678</v>
      </c>
      <c r="L27" s="2">
        <f t="shared" si="23"/>
        <v>1942</v>
      </c>
      <c r="M27" s="2">
        <f aca="true" t="shared" si="24" ref="M27:M42">N27-K27-L27</f>
        <v>23</v>
      </c>
      <c r="N27" s="2">
        <f aca="true" t="shared" si="25" ref="N27:N40">H27</f>
        <v>3643</v>
      </c>
      <c r="P27" s="9">
        <f t="shared" si="19"/>
        <v>1985</v>
      </c>
      <c r="Q27" s="2">
        <f aca="true" t="shared" si="26" ref="Q27:W28">(B27/$H27)*100</f>
        <v>46.060938786714246</v>
      </c>
      <c r="R27" s="2">
        <f t="shared" si="26"/>
        <v>53.30771342300302</v>
      </c>
      <c r="S27" s="1">
        <f t="shared" si="26"/>
        <v>0.02744990392533626</v>
      </c>
      <c r="T27" s="1">
        <f t="shared" si="26"/>
        <v>0.08234971177600879</v>
      </c>
      <c r="U27" s="1">
        <f t="shared" si="26"/>
        <v>0.521548174581389</v>
      </c>
      <c r="V27" s="1">
        <f t="shared" si="26"/>
        <v>0</v>
      </c>
      <c r="W27" s="2">
        <f t="shared" si="26"/>
        <v>100</v>
      </c>
      <c r="Z27" s="9">
        <v>1985</v>
      </c>
      <c r="AA27" s="2">
        <f t="shared" si="21"/>
        <v>4409909</v>
      </c>
      <c r="AB27" s="2">
        <f t="shared" si="21"/>
        <v>1064622</v>
      </c>
      <c r="AC27" s="1">
        <f t="shared" si="21"/>
        <v>11999</v>
      </c>
      <c r="AD27" s="1">
        <f t="shared" si="21"/>
        <v>111555</v>
      </c>
      <c r="AE27" s="1">
        <f t="shared" si="21"/>
        <v>117082</v>
      </c>
      <c r="AF27" s="1"/>
      <c r="AG27" s="2">
        <f t="shared" si="20"/>
        <v>5715167</v>
      </c>
      <c r="AJ27" s="9">
        <v>1985</v>
      </c>
      <c r="AK27" s="1">
        <f aca="true" t="shared" si="27" ref="AK27:AO28">(B27/AA27)*100000</f>
        <v>38.05067179390777</v>
      </c>
      <c r="AL27" s="1">
        <f t="shared" si="27"/>
        <v>182.4121613117144</v>
      </c>
      <c r="AM27" s="1">
        <f t="shared" si="27"/>
        <v>8.33402783565297</v>
      </c>
      <c r="AN27" s="1">
        <f t="shared" si="27"/>
        <v>2.6892564205997043</v>
      </c>
      <c r="AO27" s="1">
        <f t="shared" si="27"/>
        <v>16.22794280931313</v>
      </c>
      <c r="AP27" s="1"/>
      <c r="AQ27" s="1">
        <f>(H27/AG27)*100000</f>
        <v>63.74266928682924</v>
      </c>
      <c r="AR27" s="1">
        <f>(SUM(D27:F27)/SUM(AC27:AE27))*100000</f>
        <v>9.558004621087452</v>
      </c>
    </row>
    <row r="28" spans="1:44" ht="12.75">
      <c r="A28" s="9">
        <v>1986</v>
      </c>
      <c r="B28">
        <v>1682</v>
      </c>
      <c r="C28">
        <v>1937</v>
      </c>
      <c r="D28">
        <v>1</v>
      </c>
      <c r="E28">
        <v>5</v>
      </c>
      <c r="F28">
        <v>25</v>
      </c>
      <c r="H28" s="2">
        <f t="shared" si="22"/>
        <v>3650</v>
      </c>
      <c r="J28" s="9">
        <v>1986</v>
      </c>
      <c r="K28" s="2">
        <f t="shared" si="23"/>
        <v>1682</v>
      </c>
      <c r="L28" s="2">
        <f t="shared" si="23"/>
        <v>1937</v>
      </c>
      <c r="M28" s="2">
        <f t="shared" si="24"/>
        <v>31</v>
      </c>
      <c r="N28" s="2">
        <f t="shared" si="25"/>
        <v>3650</v>
      </c>
      <c r="P28" s="9">
        <f t="shared" si="19"/>
        <v>1986</v>
      </c>
      <c r="Q28" s="2">
        <f t="shared" si="26"/>
        <v>46.082191780821915</v>
      </c>
      <c r="R28" s="2">
        <f t="shared" si="26"/>
        <v>53.06849315068494</v>
      </c>
      <c r="S28" s="1">
        <f t="shared" si="26"/>
        <v>0.0273972602739726</v>
      </c>
      <c r="T28" s="1">
        <f t="shared" si="26"/>
        <v>0.136986301369863</v>
      </c>
      <c r="U28" s="1">
        <f t="shared" si="26"/>
        <v>0.684931506849315</v>
      </c>
      <c r="V28" s="1">
        <f t="shared" si="26"/>
        <v>0</v>
      </c>
      <c r="W28" s="2">
        <f t="shared" si="26"/>
        <v>100</v>
      </c>
      <c r="Z28" s="9">
        <v>1986</v>
      </c>
      <c r="AA28" s="2">
        <f t="shared" si="21"/>
        <v>4473233</v>
      </c>
      <c r="AB28" s="2">
        <f t="shared" si="21"/>
        <v>1079448</v>
      </c>
      <c r="AC28" s="1">
        <f t="shared" si="21"/>
        <v>12584</v>
      </c>
      <c r="AD28" s="1">
        <f t="shared" si="21"/>
        <v>120787</v>
      </c>
      <c r="AE28" s="1">
        <f t="shared" si="21"/>
        <v>125648</v>
      </c>
      <c r="AF28" s="1"/>
      <c r="AG28" s="2">
        <f t="shared" si="20"/>
        <v>5811700</v>
      </c>
      <c r="AJ28" s="9">
        <v>1986</v>
      </c>
      <c r="AK28" s="1">
        <f t="shared" si="27"/>
        <v>37.60143949577409</v>
      </c>
      <c r="AL28" s="1">
        <f t="shared" si="27"/>
        <v>179.4435674529945</v>
      </c>
      <c r="AM28" s="1">
        <f t="shared" si="27"/>
        <v>7.946598855689765</v>
      </c>
      <c r="AN28" s="1">
        <f t="shared" si="27"/>
        <v>4.139518325647628</v>
      </c>
      <c r="AO28" s="1">
        <f t="shared" si="27"/>
        <v>19.896854705208202</v>
      </c>
      <c r="AP28" s="1"/>
      <c r="AQ28" s="1">
        <f>(H28/AG28)*100000</f>
        <v>62.80434296333259</v>
      </c>
      <c r="AR28" s="1">
        <f>(SUM(D28:F28)/SUM(AC28:AE28))*100000</f>
        <v>11.968233990556676</v>
      </c>
    </row>
    <row r="29" spans="1:44" ht="12.75">
      <c r="A29" s="9">
        <v>1987</v>
      </c>
      <c r="B29">
        <v>1896</v>
      </c>
      <c r="C29">
        <v>2108</v>
      </c>
      <c r="D29">
        <v>2</v>
      </c>
      <c r="E29">
        <v>6</v>
      </c>
      <c r="F29">
        <v>14</v>
      </c>
      <c r="H29" s="2">
        <f t="shared" si="22"/>
        <v>4026</v>
      </c>
      <c r="J29" s="9">
        <v>1987</v>
      </c>
      <c r="K29" s="2">
        <f t="shared" si="23"/>
        <v>1896</v>
      </c>
      <c r="L29" s="2">
        <f t="shared" si="23"/>
        <v>2108</v>
      </c>
      <c r="M29" s="2">
        <f t="shared" si="24"/>
        <v>22</v>
      </c>
      <c r="N29" s="2">
        <f t="shared" si="25"/>
        <v>4026</v>
      </c>
      <c r="P29" s="9">
        <f t="shared" si="19"/>
        <v>1987</v>
      </c>
      <c r="Q29" s="2">
        <f aca="true" t="shared" si="28" ref="Q29:Q42">(B29/$H29)*100</f>
        <v>47.093889716840536</v>
      </c>
      <c r="R29" s="2">
        <f aca="true" t="shared" si="29" ref="R29:W40">(C29/$H29)*100</f>
        <v>52.35966219572777</v>
      </c>
      <c r="S29" s="1">
        <f t="shared" si="29"/>
        <v>0.04967709885742673</v>
      </c>
      <c r="T29" s="1">
        <f t="shared" si="29"/>
        <v>0.14903129657228018</v>
      </c>
      <c r="U29" s="1">
        <f t="shared" si="29"/>
        <v>0.34773969200198707</v>
      </c>
      <c r="V29" s="1">
        <f t="shared" si="29"/>
        <v>0</v>
      </c>
      <c r="W29" s="2">
        <f t="shared" si="29"/>
        <v>100</v>
      </c>
      <c r="Z29" s="9">
        <v>1987</v>
      </c>
      <c r="AA29" s="2">
        <f t="shared" si="21"/>
        <v>4551983</v>
      </c>
      <c r="AB29" s="2">
        <f t="shared" si="21"/>
        <v>1102046</v>
      </c>
      <c r="AC29" s="1">
        <f t="shared" si="21"/>
        <v>13174</v>
      </c>
      <c r="AD29" s="1">
        <f t="shared" si="21"/>
        <v>129969</v>
      </c>
      <c r="AE29" s="1">
        <f t="shared" si="21"/>
        <v>135105</v>
      </c>
      <c r="AF29" s="1"/>
      <c r="AG29" s="2">
        <f t="shared" si="20"/>
        <v>5932277</v>
      </c>
      <c r="AJ29" s="9">
        <v>1987</v>
      </c>
      <c r="AK29" s="1">
        <f aca="true" t="shared" si="30" ref="AK29:AK40">(B29/AA29)*100000</f>
        <v>41.65217664477218</v>
      </c>
      <c r="AL29" s="1">
        <f aca="true" t="shared" si="31" ref="AL29:AL40">(C29/AB29)*100000</f>
        <v>191.28058175430064</v>
      </c>
      <c r="AM29" s="1">
        <f aca="true" t="shared" si="32" ref="AM29:AM40">(D29/AC29)*100000</f>
        <v>15.18141794443601</v>
      </c>
      <c r="AN29" s="1">
        <f aca="true" t="shared" si="33" ref="AN29:AN40">(E29/AD29)*100000</f>
        <v>4.616485469611984</v>
      </c>
      <c r="AO29" s="1">
        <f aca="true" t="shared" si="34" ref="AO29:AO40">(F29/AE29)*100000</f>
        <v>10.362310795307353</v>
      </c>
      <c r="AP29" s="1"/>
      <c r="AQ29" s="1">
        <f aca="true" t="shared" si="35" ref="AQ29:AQ40">(H29/AG29)*100000</f>
        <v>67.86601502256217</v>
      </c>
      <c r="AR29" s="1">
        <f aca="true" t="shared" si="36" ref="AR29:AR40">(SUM(D29:F29)/SUM(AC29:AE29))*100000</f>
        <v>7.9066156809752455</v>
      </c>
    </row>
    <row r="30" spans="1:44" ht="12.75">
      <c r="A30" s="9">
        <v>1988</v>
      </c>
      <c r="B30">
        <v>2074</v>
      </c>
      <c r="C30">
        <v>2740</v>
      </c>
      <c r="D30">
        <v>0</v>
      </c>
      <c r="E30">
        <v>14</v>
      </c>
      <c r="F30">
        <v>23</v>
      </c>
      <c r="H30" s="2">
        <f t="shared" si="22"/>
        <v>4851</v>
      </c>
      <c r="J30" s="9">
        <v>1988</v>
      </c>
      <c r="K30" s="2">
        <f t="shared" si="23"/>
        <v>2074</v>
      </c>
      <c r="L30" s="2">
        <f t="shared" si="23"/>
        <v>2740</v>
      </c>
      <c r="M30" s="2">
        <f t="shared" si="24"/>
        <v>37</v>
      </c>
      <c r="N30" s="2">
        <f t="shared" si="25"/>
        <v>4851</v>
      </c>
      <c r="P30" s="9">
        <f t="shared" si="19"/>
        <v>1988</v>
      </c>
      <c r="Q30" s="2">
        <f t="shared" si="28"/>
        <v>42.7540713254999</v>
      </c>
      <c r="R30" s="2">
        <f t="shared" si="29"/>
        <v>56.483199340342196</v>
      </c>
      <c r="S30" s="1">
        <f t="shared" si="29"/>
        <v>0</v>
      </c>
      <c r="T30" s="1">
        <f t="shared" si="29"/>
        <v>0.2886002886002886</v>
      </c>
      <c r="U30" s="1">
        <f t="shared" si="29"/>
        <v>0.47412904555761703</v>
      </c>
      <c r="V30" s="1">
        <f t="shared" si="29"/>
        <v>0</v>
      </c>
      <c r="W30" s="2">
        <f t="shared" si="29"/>
        <v>100</v>
      </c>
      <c r="Z30" s="9">
        <v>1988</v>
      </c>
      <c r="AA30" s="2">
        <f t="shared" si="21"/>
        <v>4617210</v>
      </c>
      <c r="AB30" s="2">
        <f t="shared" si="21"/>
        <v>1122320</v>
      </c>
      <c r="AC30" s="1">
        <f t="shared" si="21"/>
        <v>13702</v>
      </c>
      <c r="AD30" s="1">
        <f t="shared" si="21"/>
        <v>139168</v>
      </c>
      <c r="AE30" s="1">
        <f t="shared" si="21"/>
        <v>144526</v>
      </c>
      <c r="AF30" s="1"/>
      <c r="AG30" s="2">
        <f t="shared" si="20"/>
        <v>6036926</v>
      </c>
      <c r="AJ30" s="9">
        <v>1988</v>
      </c>
      <c r="AK30" s="1">
        <f t="shared" si="30"/>
        <v>44.91890124122576</v>
      </c>
      <c r="AL30" s="1">
        <f t="shared" si="31"/>
        <v>244.137144486421</v>
      </c>
      <c r="AM30" s="1">
        <f t="shared" si="32"/>
        <v>0</v>
      </c>
      <c r="AN30" s="1">
        <f t="shared" si="33"/>
        <v>10.059783858358243</v>
      </c>
      <c r="AO30" s="1">
        <f t="shared" si="34"/>
        <v>15.914091582137472</v>
      </c>
      <c r="AP30" s="1"/>
      <c r="AQ30" s="1">
        <f t="shared" si="35"/>
        <v>80.35546567905587</v>
      </c>
      <c r="AR30" s="1">
        <f t="shared" si="36"/>
        <v>12.441324025877954</v>
      </c>
    </row>
    <row r="31" spans="1:44" ht="12.75">
      <c r="A31" s="9">
        <v>1989</v>
      </c>
      <c r="B31">
        <v>2338</v>
      </c>
      <c r="C31">
        <v>3604</v>
      </c>
      <c r="D31">
        <v>0</v>
      </c>
      <c r="E31">
        <v>11</v>
      </c>
      <c r="F31">
        <v>33</v>
      </c>
      <c r="H31" s="2">
        <f t="shared" si="22"/>
        <v>5986</v>
      </c>
      <c r="J31" s="9">
        <v>1989</v>
      </c>
      <c r="K31" s="2">
        <f t="shared" si="23"/>
        <v>2338</v>
      </c>
      <c r="L31" s="2">
        <f t="shared" si="23"/>
        <v>3604</v>
      </c>
      <c r="M31" s="2">
        <f t="shared" si="24"/>
        <v>44</v>
      </c>
      <c r="N31" s="2">
        <f t="shared" si="25"/>
        <v>5986</v>
      </c>
      <c r="P31" s="9">
        <f t="shared" si="19"/>
        <v>1989</v>
      </c>
      <c r="Q31" s="2">
        <f t="shared" si="28"/>
        <v>39.05780153691948</v>
      </c>
      <c r="R31" s="2">
        <f t="shared" si="29"/>
        <v>60.20715001670565</v>
      </c>
      <c r="S31" s="1">
        <f t="shared" si="29"/>
        <v>0</v>
      </c>
      <c r="T31" s="1">
        <f t="shared" si="29"/>
        <v>0.18376211159371866</v>
      </c>
      <c r="U31" s="1">
        <f t="shared" si="29"/>
        <v>0.5512863347811561</v>
      </c>
      <c r="V31" s="1">
        <f t="shared" si="29"/>
        <v>0</v>
      </c>
      <c r="W31" s="2">
        <f t="shared" si="29"/>
        <v>100</v>
      </c>
      <c r="Z31" s="9">
        <v>1989</v>
      </c>
      <c r="AA31" s="2">
        <f t="shared" si="21"/>
        <v>4665771</v>
      </c>
      <c r="AB31" s="2">
        <f t="shared" si="21"/>
        <v>1139235</v>
      </c>
      <c r="AC31" s="1">
        <f t="shared" si="21"/>
        <v>14085</v>
      </c>
      <c r="AD31" s="1">
        <f t="shared" si="21"/>
        <v>147895</v>
      </c>
      <c r="AE31" s="1">
        <f t="shared" si="21"/>
        <v>153251</v>
      </c>
      <c r="AF31" s="1"/>
      <c r="AG31" s="2">
        <f t="shared" si="20"/>
        <v>6120237</v>
      </c>
      <c r="AJ31" s="9">
        <v>1989</v>
      </c>
      <c r="AK31" s="1">
        <f t="shared" si="30"/>
        <v>50.10961746729533</v>
      </c>
      <c r="AL31" s="1">
        <f t="shared" si="31"/>
        <v>316.35264014887184</v>
      </c>
      <c r="AM31" s="1">
        <f t="shared" si="32"/>
        <v>0</v>
      </c>
      <c r="AN31" s="1">
        <f t="shared" si="33"/>
        <v>7.437709185570845</v>
      </c>
      <c r="AO31" s="1">
        <f t="shared" si="34"/>
        <v>21.53330157715121</v>
      </c>
      <c r="AP31" s="1"/>
      <c r="AQ31" s="1">
        <f t="shared" si="35"/>
        <v>97.80666990510335</v>
      </c>
      <c r="AR31" s="1">
        <f t="shared" si="36"/>
        <v>13.958018088322532</v>
      </c>
    </row>
    <row r="32" spans="1:44" ht="12.75">
      <c r="A32" s="9">
        <v>1990</v>
      </c>
      <c r="B32">
        <v>2462</v>
      </c>
      <c r="C32">
        <v>4517</v>
      </c>
      <c r="D32">
        <v>0</v>
      </c>
      <c r="E32">
        <v>18</v>
      </c>
      <c r="F32">
        <v>32</v>
      </c>
      <c r="H32" s="2">
        <f t="shared" si="22"/>
        <v>7029</v>
      </c>
      <c r="J32" s="9">
        <v>1990</v>
      </c>
      <c r="K32" s="2">
        <f t="shared" si="23"/>
        <v>2462</v>
      </c>
      <c r="L32" s="2">
        <f t="shared" si="23"/>
        <v>4517</v>
      </c>
      <c r="M32" s="2">
        <f t="shared" si="24"/>
        <v>50</v>
      </c>
      <c r="N32" s="2">
        <f t="shared" si="25"/>
        <v>7029</v>
      </c>
      <c r="P32" s="9">
        <f t="shared" si="19"/>
        <v>1990</v>
      </c>
      <c r="Q32" s="2">
        <f t="shared" si="28"/>
        <v>35.026319533361786</v>
      </c>
      <c r="R32" s="2">
        <f t="shared" si="29"/>
        <v>64.26234172713046</v>
      </c>
      <c r="S32" s="1">
        <f t="shared" si="29"/>
        <v>0</v>
      </c>
      <c r="T32" s="1">
        <f t="shared" si="29"/>
        <v>0.2560819462227913</v>
      </c>
      <c r="U32" s="1">
        <f t="shared" si="29"/>
        <v>0.45525679328496227</v>
      </c>
      <c r="V32" s="1">
        <f t="shared" si="29"/>
        <v>0</v>
      </c>
      <c r="W32" s="2">
        <f t="shared" si="29"/>
        <v>100</v>
      </c>
      <c r="Z32" s="9">
        <v>1990</v>
      </c>
      <c r="AA32" s="2">
        <f t="shared" si="21"/>
        <v>4719805</v>
      </c>
      <c r="AB32" s="2">
        <f t="shared" si="21"/>
        <v>1160449</v>
      </c>
      <c r="AC32" s="1">
        <f t="shared" si="21"/>
        <v>14447</v>
      </c>
      <c r="AD32" s="1">
        <f t="shared" si="21"/>
        <v>156783</v>
      </c>
      <c r="AE32" s="1">
        <f t="shared" si="21"/>
        <v>162042</v>
      </c>
      <c r="AF32" s="1"/>
      <c r="AG32" s="2">
        <f t="shared" si="20"/>
        <v>6213526</v>
      </c>
      <c r="AJ32" s="9">
        <v>1990</v>
      </c>
      <c r="AK32" s="1">
        <f t="shared" si="30"/>
        <v>52.163171995453204</v>
      </c>
      <c r="AL32" s="1">
        <f t="shared" si="31"/>
        <v>389.24588672143284</v>
      </c>
      <c r="AM32" s="1">
        <f t="shared" si="32"/>
        <v>0</v>
      </c>
      <c r="AN32" s="1">
        <f t="shared" si="33"/>
        <v>11.480836570291421</v>
      </c>
      <c r="AO32" s="1">
        <f t="shared" si="34"/>
        <v>19.74796657656657</v>
      </c>
      <c r="AP32" s="1"/>
      <c r="AQ32" s="1">
        <f t="shared" si="35"/>
        <v>113.12417458299844</v>
      </c>
      <c r="AR32" s="1">
        <f t="shared" si="36"/>
        <v>15.00276050793346</v>
      </c>
    </row>
    <row r="33" spans="1:44" ht="12.75">
      <c r="A33" s="9">
        <v>1991</v>
      </c>
      <c r="B33">
        <v>2759</v>
      </c>
      <c r="C33">
        <v>4977</v>
      </c>
      <c r="D33">
        <v>0</v>
      </c>
      <c r="E33">
        <v>30</v>
      </c>
      <c r="F33">
        <v>24</v>
      </c>
      <c r="H33" s="2">
        <f t="shared" si="22"/>
        <v>7790</v>
      </c>
      <c r="J33" s="9">
        <v>1991</v>
      </c>
      <c r="K33" s="2">
        <f t="shared" si="23"/>
        <v>2759</v>
      </c>
      <c r="L33" s="2">
        <f t="shared" si="23"/>
        <v>4977</v>
      </c>
      <c r="M33" s="2">
        <f t="shared" si="24"/>
        <v>54</v>
      </c>
      <c r="N33" s="2">
        <f t="shared" si="25"/>
        <v>7790</v>
      </c>
      <c r="P33" s="9">
        <f t="shared" si="19"/>
        <v>1991</v>
      </c>
      <c r="Q33" s="2">
        <f t="shared" si="28"/>
        <v>35.41720154043645</v>
      </c>
      <c r="R33" s="2">
        <f t="shared" si="29"/>
        <v>63.889602053915276</v>
      </c>
      <c r="S33" s="1">
        <f t="shared" si="29"/>
        <v>0</v>
      </c>
      <c r="T33" s="1">
        <f t="shared" si="29"/>
        <v>0.38510911424903727</v>
      </c>
      <c r="U33" s="1">
        <f t="shared" si="29"/>
        <v>0.3080872913992298</v>
      </c>
      <c r="V33" s="1">
        <f t="shared" si="29"/>
        <v>0</v>
      </c>
      <c r="W33" s="2">
        <f t="shared" si="29"/>
        <v>100</v>
      </c>
      <c r="Z33" s="9">
        <v>1991</v>
      </c>
      <c r="AA33" s="2">
        <f t="shared" si="21"/>
        <v>4749964</v>
      </c>
      <c r="AB33" s="2">
        <f t="shared" si="21"/>
        <v>1184116</v>
      </c>
      <c r="AC33" s="1">
        <f t="shared" si="21"/>
        <v>14593</v>
      </c>
      <c r="AD33" s="1">
        <f t="shared" si="21"/>
        <v>165699</v>
      </c>
      <c r="AE33" s="1">
        <f t="shared" si="21"/>
        <v>169481</v>
      </c>
      <c r="AF33" s="1"/>
      <c r="AG33" s="2">
        <f t="shared" si="20"/>
        <v>6283853</v>
      </c>
      <c r="AJ33" s="9">
        <v>1991</v>
      </c>
      <c r="AK33" s="1">
        <f t="shared" si="30"/>
        <v>58.08465074682672</v>
      </c>
      <c r="AL33" s="1">
        <f t="shared" si="31"/>
        <v>420.31355036162</v>
      </c>
      <c r="AM33" s="1">
        <f t="shared" si="32"/>
        <v>0</v>
      </c>
      <c r="AN33" s="1">
        <f t="shared" si="33"/>
        <v>18.105118316948204</v>
      </c>
      <c r="AO33" s="1">
        <f t="shared" si="34"/>
        <v>14.160879390610157</v>
      </c>
      <c r="AP33" s="1"/>
      <c r="AQ33" s="1">
        <f t="shared" si="35"/>
        <v>123.96852695312892</v>
      </c>
      <c r="AR33" s="1">
        <f t="shared" si="36"/>
        <v>15.438584453345456</v>
      </c>
    </row>
    <row r="34" spans="1:44" ht="12.75">
      <c r="A34" s="9">
        <v>1992</v>
      </c>
      <c r="B34">
        <v>2711</v>
      </c>
      <c r="C34">
        <v>5131</v>
      </c>
      <c r="D34">
        <v>0</v>
      </c>
      <c r="E34">
        <v>14</v>
      </c>
      <c r="F34">
        <v>29</v>
      </c>
      <c r="H34" s="2">
        <f t="shared" si="22"/>
        <v>7885</v>
      </c>
      <c r="J34" s="9">
        <v>1992</v>
      </c>
      <c r="K34" s="2">
        <f t="shared" si="23"/>
        <v>2711</v>
      </c>
      <c r="L34" s="2">
        <f t="shared" si="23"/>
        <v>5131</v>
      </c>
      <c r="M34" s="2">
        <f t="shared" si="24"/>
        <v>43</v>
      </c>
      <c r="N34" s="2">
        <f t="shared" si="25"/>
        <v>7885</v>
      </c>
      <c r="P34" s="9">
        <f t="shared" si="19"/>
        <v>1992</v>
      </c>
      <c r="Q34" s="2">
        <f t="shared" si="28"/>
        <v>34.38173747622067</v>
      </c>
      <c r="R34" s="2">
        <f t="shared" si="29"/>
        <v>65.07292327203551</v>
      </c>
      <c r="S34" s="1">
        <f t="shared" si="29"/>
        <v>0</v>
      </c>
      <c r="T34" s="1">
        <f t="shared" si="29"/>
        <v>0.17755231452124287</v>
      </c>
      <c r="U34" s="1">
        <f t="shared" si="29"/>
        <v>0.36778693722257455</v>
      </c>
      <c r="V34" s="1">
        <f t="shared" si="29"/>
        <v>0</v>
      </c>
      <c r="W34" s="2">
        <f t="shared" si="29"/>
        <v>100</v>
      </c>
      <c r="Z34" s="9">
        <v>1992</v>
      </c>
      <c r="AA34" s="2">
        <f t="shared" si="21"/>
        <v>4798282</v>
      </c>
      <c r="AB34" s="2">
        <f t="shared" si="21"/>
        <v>1216009</v>
      </c>
      <c r="AC34" s="1">
        <f t="shared" si="21"/>
        <v>14947</v>
      </c>
      <c r="AD34" s="1">
        <f t="shared" si="21"/>
        <v>176596</v>
      </c>
      <c r="AE34" s="1">
        <f t="shared" si="21"/>
        <v>177481</v>
      </c>
      <c r="AF34" s="1"/>
      <c r="AG34" s="2">
        <f t="shared" si="20"/>
        <v>6383315</v>
      </c>
      <c r="AJ34" s="9">
        <v>1992</v>
      </c>
      <c r="AK34" s="1">
        <f t="shared" si="30"/>
        <v>56.49938873955303</v>
      </c>
      <c r="AL34" s="1">
        <f t="shared" si="31"/>
        <v>421.9541138264601</v>
      </c>
      <c r="AM34" s="1">
        <f t="shared" si="32"/>
        <v>0</v>
      </c>
      <c r="AN34" s="1">
        <f t="shared" si="33"/>
        <v>7.9276993816394485</v>
      </c>
      <c r="AO34" s="1">
        <f t="shared" si="34"/>
        <v>16.339777215589272</v>
      </c>
      <c r="AP34" s="1"/>
      <c r="AQ34" s="1">
        <f t="shared" si="35"/>
        <v>123.52515894954269</v>
      </c>
      <c r="AR34" s="1">
        <f t="shared" si="36"/>
        <v>11.652358654179674</v>
      </c>
    </row>
    <row r="35" spans="1:44" ht="12.75">
      <c r="A35" s="9">
        <v>1993</v>
      </c>
      <c r="B35">
        <v>2587</v>
      </c>
      <c r="C35">
        <v>4826</v>
      </c>
      <c r="D35">
        <v>1</v>
      </c>
      <c r="E35">
        <v>19</v>
      </c>
      <c r="F35">
        <v>30</v>
      </c>
      <c r="H35" s="2">
        <f t="shared" si="22"/>
        <v>7463</v>
      </c>
      <c r="J35" s="9">
        <v>1993</v>
      </c>
      <c r="K35" s="2">
        <f t="shared" si="23"/>
        <v>2587</v>
      </c>
      <c r="L35" s="2">
        <f t="shared" si="23"/>
        <v>4826</v>
      </c>
      <c r="M35" s="2">
        <f t="shared" si="24"/>
        <v>50</v>
      </c>
      <c r="N35" s="2">
        <f t="shared" si="25"/>
        <v>7463</v>
      </c>
      <c r="P35" s="9">
        <f t="shared" si="19"/>
        <v>1993</v>
      </c>
      <c r="Q35" s="2">
        <f t="shared" si="28"/>
        <v>34.664344097547904</v>
      </c>
      <c r="R35" s="2">
        <f t="shared" si="29"/>
        <v>64.66568404127027</v>
      </c>
      <c r="S35" s="1">
        <f t="shared" si="29"/>
        <v>0.013399437223636608</v>
      </c>
      <c r="T35" s="1">
        <f t="shared" si="29"/>
        <v>0.25458930724909556</v>
      </c>
      <c r="U35" s="1">
        <f t="shared" si="29"/>
        <v>0.40198311670909825</v>
      </c>
      <c r="V35" s="1">
        <f t="shared" si="29"/>
        <v>0</v>
      </c>
      <c r="W35" s="2">
        <f t="shared" si="29"/>
        <v>100</v>
      </c>
      <c r="Z35" s="9">
        <v>1993</v>
      </c>
      <c r="AA35" s="2">
        <f t="shared" si="21"/>
        <v>4835153</v>
      </c>
      <c r="AB35" s="2">
        <f t="shared" si="21"/>
        <v>1241214</v>
      </c>
      <c r="AC35" s="1">
        <f t="shared" si="21"/>
        <v>15099</v>
      </c>
      <c r="AD35" s="1">
        <f t="shared" si="21"/>
        <v>185637</v>
      </c>
      <c r="AE35" s="1">
        <f t="shared" si="21"/>
        <v>187692</v>
      </c>
      <c r="AF35" s="1"/>
      <c r="AG35" s="2">
        <f t="shared" si="20"/>
        <v>6464795</v>
      </c>
      <c r="AJ35" s="9">
        <v>1993</v>
      </c>
      <c r="AK35" s="1">
        <f t="shared" si="30"/>
        <v>53.503994599550424</v>
      </c>
      <c r="AL35" s="1">
        <f t="shared" si="31"/>
        <v>388.81288802736674</v>
      </c>
      <c r="AM35" s="1">
        <f t="shared" si="32"/>
        <v>6.6229551625935486</v>
      </c>
      <c r="AN35" s="1">
        <f t="shared" si="33"/>
        <v>10.23502857727716</v>
      </c>
      <c r="AO35" s="1">
        <f t="shared" si="34"/>
        <v>15.983632760053707</v>
      </c>
      <c r="AP35" s="1"/>
      <c r="AQ35" s="1">
        <f t="shared" si="35"/>
        <v>115.44062882117684</v>
      </c>
      <c r="AR35" s="1">
        <f t="shared" si="36"/>
        <v>12.872398488265521</v>
      </c>
    </row>
    <row r="36" spans="1:44" ht="12.75">
      <c r="A36" s="9">
        <v>1994</v>
      </c>
      <c r="B36">
        <v>2484</v>
      </c>
      <c r="C36">
        <v>5145</v>
      </c>
      <c r="D36">
        <v>1</v>
      </c>
      <c r="E36">
        <v>18</v>
      </c>
      <c r="F36">
        <v>32</v>
      </c>
      <c r="H36" s="2">
        <f t="shared" si="22"/>
        <v>7680</v>
      </c>
      <c r="J36" s="9">
        <v>1994</v>
      </c>
      <c r="K36" s="2">
        <f t="shared" si="23"/>
        <v>2484</v>
      </c>
      <c r="L36" s="2">
        <f t="shared" si="23"/>
        <v>5145</v>
      </c>
      <c r="M36" s="2">
        <f t="shared" si="24"/>
        <v>51</v>
      </c>
      <c r="N36" s="2">
        <f t="shared" si="25"/>
        <v>7680</v>
      </c>
      <c r="P36" s="9">
        <f t="shared" si="19"/>
        <v>1994</v>
      </c>
      <c r="Q36" s="2">
        <f t="shared" si="28"/>
        <v>32.34375</v>
      </c>
      <c r="R36" s="2">
        <f t="shared" si="29"/>
        <v>66.9921875</v>
      </c>
      <c r="S36" s="1">
        <f t="shared" si="29"/>
        <v>0.013020833333333334</v>
      </c>
      <c r="T36" s="1">
        <f t="shared" si="29"/>
        <v>0.234375</v>
      </c>
      <c r="U36" s="1">
        <f t="shared" si="29"/>
        <v>0.4166666666666667</v>
      </c>
      <c r="V36" s="1">
        <f t="shared" si="29"/>
        <v>0</v>
      </c>
      <c r="W36" s="2">
        <f t="shared" si="29"/>
        <v>100</v>
      </c>
      <c r="Z36" s="9">
        <v>1994</v>
      </c>
      <c r="AA36" s="2">
        <f t="shared" si="21"/>
        <v>4866383</v>
      </c>
      <c r="AB36" s="2">
        <f t="shared" si="21"/>
        <v>1263467</v>
      </c>
      <c r="AC36" s="1">
        <f t="shared" si="21"/>
        <v>15282</v>
      </c>
      <c r="AD36" s="1">
        <f t="shared" si="21"/>
        <v>193729</v>
      </c>
      <c r="AE36" s="1">
        <f t="shared" si="21"/>
        <v>197910</v>
      </c>
      <c r="AF36" s="1"/>
      <c r="AG36" s="2">
        <f t="shared" si="20"/>
        <v>6536771</v>
      </c>
      <c r="AJ36" s="9">
        <v>1994</v>
      </c>
      <c r="AK36" s="1">
        <f t="shared" si="30"/>
        <v>51.0440711304474</v>
      </c>
      <c r="AL36" s="1">
        <f t="shared" si="31"/>
        <v>407.21285162176775</v>
      </c>
      <c r="AM36" s="1">
        <f t="shared" si="32"/>
        <v>6.5436461196178515</v>
      </c>
      <c r="AN36" s="1">
        <f t="shared" si="33"/>
        <v>9.29132964089011</v>
      </c>
      <c r="AO36" s="1">
        <f t="shared" si="34"/>
        <v>16.168965691475922</v>
      </c>
      <c r="AP36" s="1"/>
      <c r="AQ36" s="1">
        <f t="shared" si="35"/>
        <v>117.48920070781125</v>
      </c>
      <c r="AR36" s="1">
        <f t="shared" si="36"/>
        <v>12.533145254238539</v>
      </c>
    </row>
    <row r="37" spans="1:44" ht="12.75">
      <c r="A37" s="9">
        <v>1995</v>
      </c>
      <c r="B37">
        <v>2651</v>
      </c>
      <c r="C37">
        <v>5202</v>
      </c>
      <c r="D37">
        <v>2</v>
      </c>
      <c r="E37">
        <v>28</v>
      </c>
      <c r="F37">
        <v>40</v>
      </c>
      <c r="H37" s="2">
        <f t="shared" si="22"/>
        <v>7923</v>
      </c>
      <c r="J37" s="9">
        <v>1995</v>
      </c>
      <c r="K37" s="2">
        <f t="shared" si="23"/>
        <v>2651</v>
      </c>
      <c r="L37" s="2">
        <f t="shared" si="23"/>
        <v>5202</v>
      </c>
      <c r="M37" s="2">
        <f t="shared" si="24"/>
        <v>70</v>
      </c>
      <c r="N37" s="2">
        <f t="shared" si="25"/>
        <v>7923</v>
      </c>
      <c r="P37" s="9">
        <f t="shared" si="19"/>
        <v>1995</v>
      </c>
      <c r="Q37" s="2">
        <f t="shared" si="28"/>
        <v>33.45954815095292</v>
      </c>
      <c r="R37" s="2">
        <f t="shared" si="29"/>
        <v>65.65694812570996</v>
      </c>
      <c r="S37" s="1">
        <f t="shared" si="29"/>
        <v>0.02524296352391771</v>
      </c>
      <c r="T37" s="1">
        <f t="shared" si="29"/>
        <v>0.35340148933484794</v>
      </c>
      <c r="U37" s="1">
        <f t="shared" si="29"/>
        <v>0.5048592704783541</v>
      </c>
      <c r="V37" s="1">
        <f t="shared" si="29"/>
        <v>0</v>
      </c>
      <c r="W37" s="2">
        <f t="shared" si="29"/>
        <v>100</v>
      </c>
      <c r="Z37" s="9">
        <v>1995</v>
      </c>
      <c r="AA37" s="2">
        <f t="shared" si="21"/>
        <v>4888742</v>
      </c>
      <c r="AB37" s="2">
        <f t="shared" si="21"/>
        <v>1283368</v>
      </c>
      <c r="AC37" s="1">
        <f t="shared" si="21"/>
        <v>15167</v>
      </c>
      <c r="AD37" s="1">
        <f t="shared" si="21"/>
        <v>204395</v>
      </c>
      <c r="AE37" s="1">
        <f t="shared" si="21"/>
        <v>209720</v>
      </c>
      <c r="AF37" s="1"/>
      <c r="AG37" s="2">
        <f t="shared" si="20"/>
        <v>6601392</v>
      </c>
      <c r="AJ37" s="9">
        <v>1995</v>
      </c>
      <c r="AK37" s="1">
        <f t="shared" si="30"/>
        <v>54.22662926372469</v>
      </c>
      <c r="AL37" s="1">
        <f t="shared" si="31"/>
        <v>405.3396999145997</v>
      </c>
      <c r="AM37" s="1">
        <f t="shared" si="32"/>
        <v>13.18652337311268</v>
      </c>
      <c r="AN37" s="1">
        <f t="shared" si="33"/>
        <v>13.698965238875706</v>
      </c>
      <c r="AO37" s="1">
        <f t="shared" si="34"/>
        <v>19.07304978065993</v>
      </c>
      <c r="AP37" s="1"/>
      <c r="AQ37" s="1">
        <f t="shared" si="35"/>
        <v>120.02014120658188</v>
      </c>
      <c r="AR37" s="1">
        <f t="shared" si="36"/>
        <v>16.306297492091446</v>
      </c>
    </row>
    <row r="38" spans="1:44" ht="12.75">
      <c r="A38" s="9">
        <v>1996</v>
      </c>
      <c r="B38">
        <v>2028</v>
      </c>
      <c r="C38">
        <v>4050</v>
      </c>
      <c r="D38">
        <v>1</v>
      </c>
      <c r="E38">
        <v>17</v>
      </c>
      <c r="F38">
        <v>33</v>
      </c>
      <c r="H38" s="2">
        <f t="shared" si="22"/>
        <v>6129</v>
      </c>
      <c r="J38" s="9">
        <v>1996</v>
      </c>
      <c r="K38" s="2">
        <f t="shared" si="23"/>
        <v>2028</v>
      </c>
      <c r="L38" s="2">
        <f t="shared" si="23"/>
        <v>4050</v>
      </c>
      <c r="M38" s="2">
        <f t="shared" si="24"/>
        <v>51</v>
      </c>
      <c r="N38" s="2">
        <f t="shared" si="25"/>
        <v>6129</v>
      </c>
      <c r="P38" s="9">
        <f t="shared" si="19"/>
        <v>1996</v>
      </c>
      <c r="Q38" s="2">
        <f t="shared" si="28"/>
        <v>33.08859520313265</v>
      </c>
      <c r="R38" s="2">
        <f t="shared" si="29"/>
        <v>66.07929515418502</v>
      </c>
      <c r="S38" s="1">
        <f t="shared" si="29"/>
        <v>0.01631587534671235</v>
      </c>
      <c r="T38" s="1">
        <f t="shared" si="29"/>
        <v>0.27736988089410997</v>
      </c>
      <c r="U38" s="1">
        <f t="shared" si="29"/>
        <v>0.5384238864415075</v>
      </c>
      <c r="V38" s="1">
        <f t="shared" si="29"/>
        <v>0</v>
      </c>
      <c r="W38" s="2">
        <f t="shared" si="29"/>
        <v>100</v>
      </c>
      <c r="Z38" s="9">
        <v>1996</v>
      </c>
      <c r="AA38" s="2">
        <f t="shared" si="21"/>
        <v>4910554</v>
      </c>
      <c r="AB38" s="2">
        <f t="shared" si="21"/>
        <v>1301252</v>
      </c>
      <c r="AC38" s="1">
        <f t="shared" si="21"/>
        <v>15354</v>
      </c>
      <c r="AD38" s="1">
        <f t="shared" si="21"/>
        <v>215241</v>
      </c>
      <c r="AE38" s="1">
        <f t="shared" si="21"/>
        <v>223090</v>
      </c>
      <c r="AF38" s="1"/>
      <c r="AG38" s="2">
        <f t="shared" si="20"/>
        <v>6665491</v>
      </c>
      <c r="AJ38" s="9">
        <v>1996</v>
      </c>
      <c r="AK38" s="1">
        <f t="shared" si="30"/>
        <v>41.2988025383694</v>
      </c>
      <c r="AL38" s="1">
        <f t="shared" si="31"/>
        <v>311.2387147147516</v>
      </c>
      <c r="AM38" s="1">
        <f t="shared" si="32"/>
        <v>6.512960791976033</v>
      </c>
      <c r="AN38" s="1">
        <f t="shared" si="33"/>
        <v>7.898123498775791</v>
      </c>
      <c r="AO38" s="1">
        <f t="shared" si="34"/>
        <v>14.792236317181406</v>
      </c>
      <c r="AP38" s="1"/>
      <c r="AQ38" s="1">
        <f t="shared" si="35"/>
        <v>91.95121559687051</v>
      </c>
      <c r="AR38" s="1">
        <f t="shared" si="36"/>
        <v>11.241279742552653</v>
      </c>
    </row>
    <row r="39" spans="1:44" ht="12.75">
      <c r="A39" s="9">
        <v>1997</v>
      </c>
      <c r="B39">
        <v>2138</v>
      </c>
      <c r="C39">
        <v>4218</v>
      </c>
      <c r="D39">
        <v>0</v>
      </c>
      <c r="E39">
        <v>24</v>
      </c>
      <c r="F39">
        <v>20</v>
      </c>
      <c r="H39" s="2">
        <f t="shared" si="22"/>
        <v>6400</v>
      </c>
      <c r="J39" s="9">
        <v>1997</v>
      </c>
      <c r="K39" s="2">
        <f t="shared" si="23"/>
        <v>2138</v>
      </c>
      <c r="L39" s="2">
        <f t="shared" si="23"/>
        <v>4218</v>
      </c>
      <c r="M39" s="2">
        <f t="shared" si="24"/>
        <v>44</v>
      </c>
      <c r="N39" s="2">
        <f t="shared" si="25"/>
        <v>6400</v>
      </c>
      <c r="P39" s="9">
        <f t="shared" si="19"/>
        <v>1997</v>
      </c>
      <c r="Q39" s="2">
        <f t="shared" si="28"/>
        <v>33.40625</v>
      </c>
      <c r="R39" s="2">
        <f t="shared" si="29"/>
        <v>65.90625</v>
      </c>
      <c r="S39" s="1">
        <f t="shared" si="29"/>
        <v>0</v>
      </c>
      <c r="T39" s="1">
        <f t="shared" si="29"/>
        <v>0.375</v>
      </c>
      <c r="U39" s="1">
        <f t="shared" si="29"/>
        <v>0.3125</v>
      </c>
      <c r="V39" s="1">
        <f t="shared" si="29"/>
        <v>0</v>
      </c>
      <c r="W39" s="2">
        <f t="shared" si="29"/>
        <v>100</v>
      </c>
      <c r="Z39" s="9">
        <v>1997</v>
      </c>
      <c r="AA39" s="2">
        <f t="shared" si="21"/>
        <v>4931324</v>
      </c>
      <c r="AB39" s="2">
        <f t="shared" si="21"/>
        <v>1321292</v>
      </c>
      <c r="AC39" s="1">
        <f t="shared" si="21"/>
        <v>15458</v>
      </c>
      <c r="AD39" s="1">
        <f t="shared" si="21"/>
        <v>227133</v>
      </c>
      <c r="AE39" s="1">
        <f t="shared" si="21"/>
        <v>237671</v>
      </c>
      <c r="AF39" s="1"/>
      <c r="AG39" s="2">
        <f t="shared" si="20"/>
        <v>6732878</v>
      </c>
      <c r="AJ39" s="9">
        <v>1997</v>
      </c>
      <c r="AK39" s="1">
        <f t="shared" si="30"/>
        <v>43.355496414350384</v>
      </c>
      <c r="AL39" s="1">
        <f t="shared" si="31"/>
        <v>319.23299316123916</v>
      </c>
      <c r="AM39" s="1">
        <f t="shared" si="32"/>
        <v>0</v>
      </c>
      <c r="AN39" s="1">
        <f t="shared" si="33"/>
        <v>10.566496281914121</v>
      </c>
      <c r="AO39" s="1">
        <f t="shared" si="34"/>
        <v>8.414993836017015</v>
      </c>
      <c r="AP39" s="1"/>
      <c r="AQ39" s="1">
        <f t="shared" si="35"/>
        <v>95.05593299032003</v>
      </c>
      <c r="AR39" s="1">
        <f t="shared" si="36"/>
        <v>9.161665924016475</v>
      </c>
    </row>
    <row r="40" spans="1:44" ht="12.75">
      <c r="A40" s="9">
        <v>1998</v>
      </c>
      <c r="B40">
        <v>3053</v>
      </c>
      <c r="C40">
        <v>4989</v>
      </c>
      <c r="D40">
        <v>9</v>
      </c>
      <c r="E40">
        <v>38</v>
      </c>
      <c r="F40">
        <v>66</v>
      </c>
      <c r="H40" s="2">
        <f t="shared" si="22"/>
        <v>8155</v>
      </c>
      <c r="J40" s="9">
        <v>1998</v>
      </c>
      <c r="K40" s="2">
        <f t="shared" si="23"/>
        <v>3053</v>
      </c>
      <c r="L40" s="2">
        <f t="shared" si="23"/>
        <v>4989</v>
      </c>
      <c r="M40" s="2">
        <f t="shared" si="24"/>
        <v>113</v>
      </c>
      <c r="N40" s="2">
        <f t="shared" si="25"/>
        <v>8155</v>
      </c>
      <c r="P40" s="9">
        <f t="shared" si="19"/>
        <v>1998</v>
      </c>
      <c r="Q40" s="2">
        <f t="shared" si="28"/>
        <v>37.437155119558554</v>
      </c>
      <c r="R40" s="2">
        <f t="shared" si="29"/>
        <v>61.17719190680564</v>
      </c>
      <c r="S40" s="1">
        <f t="shared" si="29"/>
        <v>0.1103617412630288</v>
      </c>
      <c r="T40" s="1">
        <f t="shared" si="29"/>
        <v>0.46597179644389947</v>
      </c>
      <c r="U40" s="1">
        <f t="shared" si="29"/>
        <v>0.8093194359288781</v>
      </c>
      <c r="V40" s="1">
        <f t="shared" si="29"/>
        <v>0</v>
      </c>
      <c r="W40" s="2">
        <f t="shared" si="29"/>
        <v>100</v>
      </c>
      <c r="Z40" s="9">
        <v>1998</v>
      </c>
      <c r="AA40" s="2">
        <f t="shared" si="21"/>
        <v>4944272</v>
      </c>
      <c r="AB40" s="2">
        <f t="shared" si="21"/>
        <v>1340488</v>
      </c>
      <c r="AC40" s="1">
        <f t="shared" si="21"/>
        <v>15731</v>
      </c>
      <c r="AD40" s="1">
        <f t="shared" si="21"/>
        <v>237329</v>
      </c>
      <c r="AE40" s="1">
        <f t="shared" si="21"/>
        <v>251405</v>
      </c>
      <c r="AF40" s="1"/>
      <c r="AG40" s="2">
        <f t="shared" si="20"/>
        <v>6789225</v>
      </c>
      <c r="AJ40" s="9">
        <v>1998</v>
      </c>
      <c r="AK40" s="1">
        <f t="shared" si="30"/>
        <v>61.748220971661745</v>
      </c>
      <c r="AL40" s="1">
        <f t="shared" si="31"/>
        <v>372.1778934238874</v>
      </c>
      <c r="AM40" s="1">
        <f t="shared" si="32"/>
        <v>57.211874642425784</v>
      </c>
      <c r="AN40" s="1">
        <f t="shared" si="33"/>
        <v>16.01152830037627</v>
      </c>
      <c r="AO40" s="1">
        <f t="shared" si="34"/>
        <v>26.25246116823452</v>
      </c>
      <c r="AP40" s="1"/>
      <c r="AQ40" s="1">
        <f t="shared" si="35"/>
        <v>120.11680272785185</v>
      </c>
      <c r="AR40" s="1">
        <f t="shared" si="36"/>
        <v>22.39996828323075</v>
      </c>
    </row>
    <row r="41" spans="1:44" ht="12.75">
      <c r="A41" s="9">
        <v>1999</v>
      </c>
      <c r="B41">
        <v>2938</v>
      </c>
      <c r="C41">
        <v>6988</v>
      </c>
      <c r="D41">
        <v>3</v>
      </c>
      <c r="E41">
        <v>19</v>
      </c>
      <c r="F41">
        <v>268</v>
      </c>
      <c r="H41" s="2">
        <f t="shared" si="22"/>
        <v>10216</v>
      </c>
      <c r="J41" s="9">
        <v>1999</v>
      </c>
      <c r="K41" s="2">
        <f>B41</f>
        <v>2938</v>
      </c>
      <c r="L41" s="2">
        <f>C41</f>
        <v>6988</v>
      </c>
      <c r="M41" s="2">
        <f>N41-K41-L41</f>
        <v>290</v>
      </c>
      <c r="N41" s="2">
        <f>H41</f>
        <v>10216</v>
      </c>
      <c r="P41" s="9">
        <f t="shared" si="19"/>
        <v>1999</v>
      </c>
      <c r="Q41" s="2">
        <f aca="true" t="shared" si="37" ref="Q41:W41">(B41/$H41)*100</f>
        <v>28.758809710258422</v>
      </c>
      <c r="R41" s="2">
        <f t="shared" si="37"/>
        <v>68.40250587314017</v>
      </c>
      <c r="S41" s="1">
        <f t="shared" si="37"/>
        <v>0.029365700861393895</v>
      </c>
      <c r="T41" s="1">
        <f t="shared" si="37"/>
        <v>0.1859827721221613</v>
      </c>
      <c r="U41" s="1">
        <f t="shared" si="37"/>
        <v>2.623335943617854</v>
      </c>
      <c r="V41" s="1">
        <f t="shared" si="37"/>
        <v>0</v>
      </c>
      <c r="W41" s="2">
        <f t="shared" si="37"/>
        <v>100</v>
      </c>
      <c r="Z41" s="9">
        <v>1999</v>
      </c>
      <c r="AA41" s="2">
        <f t="shared" si="21"/>
        <v>4977060</v>
      </c>
      <c r="AB41" s="2">
        <f t="shared" si="21"/>
        <v>1363819</v>
      </c>
      <c r="AC41" s="1">
        <f t="shared" si="21"/>
        <v>16040</v>
      </c>
      <c r="AD41" s="1">
        <f t="shared" si="21"/>
        <v>249765</v>
      </c>
      <c r="AE41" s="1">
        <f t="shared" si="21"/>
        <v>266228</v>
      </c>
      <c r="AF41" s="1"/>
      <c r="AG41" s="2">
        <f t="shared" si="20"/>
        <v>6872912</v>
      </c>
      <c r="AJ41" s="9">
        <v>1999</v>
      </c>
      <c r="AK41" s="1">
        <f>(B41/AA41)*100000</f>
        <v>59.030833463932524</v>
      </c>
      <c r="AL41" s="1">
        <f>(C41/AB41)*100000</f>
        <v>512.3847079414497</v>
      </c>
      <c r="AM41" s="1">
        <f>(D41/AC41)*100000</f>
        <v>18.703241895261847</v>
      </c>
      <c r="AN41" s="1">
        <f>(E41/AD41)*100000</f>
        <v>7.607150721678377</v>
      </c>
      <c r="AO41" s="1">
        <f>(F41/AE41)*100000</f>
        <v>100.66559490361645</v>
      </c>
      <c r="AP41" s="1"/>
      <c r="AQ41" s="1">
        <f>(H41/AG41)*100000</f>
        <v>148.64150741345154</v>
      </c>
      <c r="AR41" s="1">
        <f>(SUM(D41:F41)/SUM(AC41:AE41))*100000</f>
        <v>54.50789706653535</v>
      </c>
    </row>
    <row r="42" spans="1:23" s="4" customFormat="1" ht="12.75">
      <c r="A42" s="13" t="s">
        <v>100</v>
      </c>
      <c r="B42" s="21">
        <f>SUM(B25:B41)</f>
        <v>35479</v>
      </c>
      <c r="C42" s="21">
        <f>SUM(C25:C41)</f>
        <v>62374</v>
      </c>
      <c r="D42" s="21">
        <f>SUM(D25:D41)</f>
        <v>21</v>
      </c>
      <c r="E42" s="21">
        <f>SUM(E25:E41)</f>
        <v>264</v>
      </c>
      <c r="F42" s="21">
        <f>SUM(F25:F41)</f>
        <v>688</v>
      </c>
      <c r="H42" s="21">
        <f>SUM(B42:G42)</f>
        <v>98826</v>
      </c>
      <c r="J42" s="13" t="s">
        <v>100</v>
      </c>
      <c r="K42" s="21">
        <f>B42</f>
        <v>35479</v>
      </c>
      <c r="L42" s="21">
        <f>C42</f>
        <v>62374</v>
      </c>
      <c r="M42" s="21">
        <f t="shared" si="24"/>
        <v>973</v>
      </c>
      <c r="N42" s="21">
        <f>H42</f>
        <v>98826</v>
      </c>
      <c r="P42" s="13" t="str">
        <f t="shared" si="19"/>
        <v>Total</v>
      </c>
      <c r="Q42" s="21">
        <f t="shared" si="28"/>
        <v>35.900471535830654</v>
      </c>
      <c r="R42" s="21">
        <f aca="true" t="shared" si="38" ref="R42:W42">(C42/$H42)*100</f>
        <v>63.11496974480399</v>
      </c>
      <c r="S42" s="23">
        <f t="shared" si="38"/>
        <v>0.021249468763280918</v>
      </c>
      <c r="T42" s="23">
        <f t="shared" si="38"/>
        <v>0.2671361787383887</v>
      </c>
      <c r="U42" s="23">
        <f t="shared" si="38"/>
        <v>0.6961730718636796</v>
      </c>
      <c r="V42" s="23">
        <f t="shared" si="38"/>
        <v>0</v>
      </c>
      <c r="W42" s="21">
        <f t="shared" si="38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VIRGINIA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VIRGINIA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VIRGINIA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VIRGINIA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VIRGINIA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112</v>
      </c>
      <c r="B46" s="19" t="s">
        <v>98</v>
      </c>
      <c r="C46" s="19" t="s">
        <v>99</v>
      </c>
      <c r="D46" s="19" t="s">
        <v>115</v>
      </c>
      <c r="E46" s="19" t="s">
        <v>116</v>
      </c>
      <c r="F46" s="19" t="s">
        <v>113</v>
      </c>
      <c r="G46" s="19" t="s">
        <v>114</v>
      </c>
      <c r="H46" s="19" t="s">
        <v>100</v>
      </c>
      <c r="J46" s="20" t="s">
        <v>112</v>
      </c>
      <c r="K46" s="19" t="s">
        <v>98</v>
      </c>
      <c r="L46" s="19" t="s">
        <v>99</v>
      </c>
      <c r="M46" s="19" t="s">
        <v>117</v>
      </c>
      <c r="N46" s="19" t="s">
        <v>100</v>
      </c>
      <c r="P46" s="20" t="str">
        <f aca="true" t="shared" si="39" ref="P46:W46">A46</f>
        <v>Year</v>
      </c>
      <c r="Q46" s="19" t="str">
        <f t="shared" si="39"/>
        <v>White, NH</v>
      </c>
      <c r="R46" s="19" t="str">
        <f t="shared" si="39"/>
        <v>Black, NH</v>
      </c>
      <c r="S46" s="19" t="str">
        <f t="shared" si="39"/>
        <v>Amerind, NH</v>
      </c>
      <c r="T46" s="19" t="str">
        <f t="shared" si="39"/>
        <v>Asian/PI, NH</v>
      </c>
      <c r="U46" s="19" t="str">
        <f t="shared" si="39"/>
        <v>Hisp, All</v>
      </c>
      <c r="V46" s="19" t="str">
        <f t="shared" si="39"/>
        <v>Race/Hisp NK</v>
      </c>
      <c r="W46" s="19" t="str">
        <f t="shared" si="39"/>
        <v>Total</v>
      </c>
      <c r="Z46" s="20" t="s">
        <v>112</v>
      </c>
      <c r="AA46" s="19" t="s">
        <v>98</v>
      </c>
      <c r="AB46" s="19" t="s">
        <v>99</v>
      </c>
      <c r="AC46" s="19" t="s">
        <v>115</v>
      </c>
      <c r="AD46" s="19" t="s">
        <v>116</v>
      </c>
      <c r="AE46" s="19" t="s">
        <v>113</v>
      </c>
      <c r="AF46" s="19" t="s">
        <v>114</v>
      </c>
      <c r="AG46" s="19" t="s">
        <v>100</v>
      </c>
      <c r="AJ46" s="20" t="s">
        <v>112</v>
      </c>
      <c r="AK46" s="19" t="s">
        <v>98</v>
      </c>
      <c r="AL46" s="19" t="s">
        <v>99</v>
      </c>
      <c r="AM46" s="19" t="s">
        <v>115</v>
      </c>
      <c r="AN46" s="19" t="s">
        <v>116</v>
      </c>
      <c r="AO46" s="19" t="s">
        <v>113</v>
      </c>
      <c r="AP46" s="19" t="s">
        <v>114</v>
      </c>
      <c r="AQ46" s="19" t="s">
        <v>100</v>
      </c>
      <c r="AR46" s="19" t="s">
        <v>117</v>
      </c>
    </row>
    <row r="47" spans="1:44" ht="12.75">
      <c r="A47" s="9">
        <v>1983</v>
      </c>
      <c r="B47" s="2"/>
      <c r="C47" s="2"/>
      <c r="H47" s="2"/>
      <c r="J47" s="9">
        <v>1983</v>
      </c>
      <c r="K47" s="2"/>
      <c r="L47" s="2"/>
      <c r="M47" s="2"/>
      <c r="N47" s="2"/>
      <c r="P47" s="9">
        <f>A47</f>
        <v>1983</v>
      </c>
      <c r="Q47" s="2"/>
      <c r="R47" s="2"/>
      <c r="S47" s="1"/>
      <c r="T47" s="1"/>
      <c r="U47" s="1"/>
      <c r="V47" s="1"/>
      <c r="W47" s="2"/>
      <c r="Z47" s="9">
        <v>1983</v>
      </c>
      <c r="AA47" s="2">
        <f>AA25</f>
        <v>4315211</v>
      </c>
      <c r="AB47" s="2">
        <f aca="true" t="shared" si="40" ref="AB47:AG47">AB25</f>
        <v>1042185</v>
      </c>
      <c r="AC47" s="1">
        <f t="shared" si="40"/>
        <v>10862</v>
      </c>
      <c r="AD47" s="1">
        <f t="shared" si="40"/>
        <v>94789</v>
      </c>
      <c r="AE47" s="1">
        <f t="shared" si="40"/>
        <v>101618</v>
      </c>
      <c r="AF47" s="1"/>
      <c r="AG47" s="2">
        <f t="shared" si="40"/>
        <v>5564665</v>
      </c>
      <c r="AJ47" s="9">
        <v>1983</v>
      </c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9">
        <v>1984</v>
      </c>
      <c r="B48" s="2"/>
      <c r="C48" s="2"/>
      <c r="H48" s="2"/>
      <c r="J48" s="9">
        <v>1984</v>
      </c>
      <c r="K48" s="2"/>
      <c r="L48" s="2"/>
      <c r="M48" s="2"/>
      <c r="N48" s="2"/>
      <c r="P48" s="9">
        <f aca="true" t="shared" si="41" ref="P48:P64">A48</f>
        <v>1984</v>
      </c>
      <c r="Q48" s="2"/>
      <c r="R48" s="2"/>
      <c r="S48" s="1"/>
      <c r="T48" s="1"/>
      <c r="U48" s="1"/>
      <c r="V48" s="1"/>
      <c r="W48" s="2"/>
      <c r="Z48" s="9">
        <v>1984</v>
      </c>
      <c r="AA48" s="2">
        <f aca="true" t="shared" si="42" ref="AA48:AG63">AA26</f>
        <v>4364654</v>
      </c>
      <c r="AB48" s="2">
        <f t="shared" si="42"/>
        <v>1055167</v>
      </c>
      <c r="AC48" s="1">
        <f t="shared" si="42"/>
        <v>11453</v>
      </c>
      <c r="AD48" s="1">
        <f t="shared" si="42"/>
        <v>103103</v>
      </c>
      <c r="AE48" s="1">
        <f t="shared" si="42"/>
        <v>109491</v>
      </c>
      <c r="AF48" s="1"/>
      <c r="AG48" s="2">
        <f t="shared" si="42"/>
        <v>5643868</v>
      </c>
      <c r="AJ48" s="9">
        <v>1984</v>
      </c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9">
        <v>1985</v>
      </c>
      <c r="B49" s="2">
        <f aca="true" t="shared" si="43" ref="B49:H56">B6-B27</f>
        <v>403</v>
      </c>
      <c r="C49" s="2">
        <f t="shared" si="43"/>
        <v>715</v>
      </c>
      <c r="D49">
        <f t="shared" si="43"/>
        <v>0</v>
      </c>
      <c r="E49">
        <f t="shared" si="43"/>
        <v>0</v>
      </c>
      <c r="F49">
        <f t="shared" si="43"/>
        <v>1</v>
      </c>
      <c r="H49" s="2">
        <f t="shared" si="43"/>
        <v>1119</v>
      </c>
      <c r="J49" s="9">
        <v>1985</v>
      </c>
      <c r="K49" s="2">
        <f aca="true" t="shared" si="44" ref="K49:N64">K6-K27</f>
        <v>403</v>
      </c>
      <c r="L49" s="2">
        <f t="shared" si="44"/>
        <v>715</v>
      </c>
      <c r="M49" s="2">
        <f t="shared" si="44"/>
        <v>1</v>
      </c>
      <c r="N49" s="2">
        <f t="shared" si="44"/>
        <v>1119</v>
      </c>
      <c r="O49" s="2"/>
      <c r="P49" s="9">
        <f t="shared" si="41"/>
        <v>1985</v>
      </c>
      <c r="Q49" s="2">
        <f aca="true" t="shared" si="45" ref="Q49:W50">(B49/$H49)*100</f>
        <v>36.014298480786415</v>
      </c>
      <c r="R49" s="2">
        <f t="shared" si="45"/>
        <v>63.896336014298484</v>
      </c>
      <c r="S49" s="1">
        <f t="shared" si="45"/>
        <v>0</v>
      </c>
      <c r="T49" s="1">
        <f t="shared" si="45"/>
        <v>0</v>
      </c>
      <c r="U49" s="1">
        <f t="shared" si="45"/>
        <v>0.08936550491510277</v>
      </c>
      <c r="V49" s="1">
        <f t="shared" si="45"/>
        <v>0</v>
      </c>
      <c r="W49" s="2">
        <f t="shared" si="45"/>
        <v>100</v>
      </c>
      <c r="Z49" s="9">
        <v>1985</v>
      </c>
      <c r="AA49" s="2">
        <f t="shared" si="42"/>
        <v>4409909</v>
      </c>
      <c r="AB49" s="2">
        <f t="shared" si="42"/>
        <v>1064622</v>
      </c>
      <c r="AC49" s="1">
        <f t="shared" si="42"/>
        <v>11999</v>
      </c>
      <c r="AD49" s="1">
        <f t="shared" si="42"/>
        <v>111555</v>
      </c>
      <c r="AE49" s="1">
        <f t="shared" si="42"/>
        <v>117082</v>
      </c>
      <c r="AF49" s="1"/>
      <c r="AG49" s="2">
        <f t="shared" si="42"/>
        <v>5715167</v>
      </c>
      <c r="AJ49" s="9">
        <v>1985</v>
      </c>
      <c r="AK49" s="1">
        <f aca="true" t="shared" si="46" ref="AK49:AO50">(B49/AA49)*100000</f>
        <v>9.138510567905143</v>
      </c>
      <c r="AL49" s="1">
        <f t="shared" si="46"/>
        <v>67.15998730065694</v>
      </c>
      <c r="AM49" s="1">
        <f t="shared" si="46"/>
        <v>0</v>
      </c>
      <c r="AN49" s="1">
        <f t="shared" si="46"/>
        <v>0</v>
      </c>
      <c r="AO49" s="1">
        <f t="shared" si="46"/>
        <v>0.8541022531217438</v>
      </c>
      <c r="AP49" s="1"/>
      <c r="AQ49" s="1">
        <f>(H49/AG49)*100000</f>
        <v>19.579480354642307</v>
      </c>
      <c r="AR49" s="1">
        <f>(SUM(D49:F49)/SUM(AC49:AE49))*100000</f>
        <v>0.4155654183081501</v>
      </c>
    </row>
    <row r="50" spans="1:44" ht="12.75">
      <c r="A50" s="9">
        <v>1986</v>
      </c>
      <c r="B50" s="2">
        <f t="shared" si="43"/>
        <v>454</v>
      </c>
      <c r="C50" s="2">
        <f t="shared" si="43"/>
        <v>838</v>
      </c>
      <c r="D50">
        <f t="shared" si="43"/>
        <v>0</v>
      </c>
      <c r="E50">
        <f t="shared" si="43"/>
        <v>0</v>
      </c>
      <c r="F50">
        <f t="shared" si="43"/>
        <v>4</v>
      </c>
      <c r="H50" s="2">
        <f t="shared" si="43"/>
        <v>1296</v>
      </c>
      <c r="J50" s="9">
        <v>1986</v>
      </c>
      <c r="K50" s="2">
        <f t="shared" si="44"/>
        <v>454</v>
      </c>
      <c r="L50" s="2">
        <f t="shared" si="44"/>
        <v>838</v>
      </c>
      <c r="M50" s="2">
        <f t="shared" si="44"/>
        <v>4</v>
      </c>
      <c r="N50" s="2">
        <f t="shared" si="44"/>
        <v>1296</v>
      </c>
      <c r="O50" s="2"/>
      <c r="P50" s="9">
        <f t="shared" si="41"/>
        <v>1986</v>
      </c>
      <c r="Q50" s="2">
        <f t="shared" si="45"/>
        <v>35.03086419753087</v>
      </c>
      <c r="R50" s="2">
        <f t="shared" si="45"/>
        <v>64.6604938271605</v>
      </c>
      <c r="S50" s="1">
        <f t="shared" si="45"/>
        <v>0</v>
      </c>
      <c r="T50" s="1">
        <f t="shared" si="45"/>
        <v>0</v>
      </c>
      <c r="U50" s="1">
        <f t="shared" si="45"/>
        <v>0.30864197530864196</v>
      </c>
      <c r="V50" s="1">
        <f t="shared" si="45"/>
        <v>0</v>
      </c>
      <c r="W50" s="2">
        <f t="shared" si="45"/>
        <v>100</v>
      </c>
      <c r="Z50" s="9">
        <v>1986</v>
      </c>
      <c r="AA50" s="2">
        <f t="shared" si="42"/>
        <v>4473233</v>
      </c>
      <c r="AB50" s="2">
        <f t="shared" si="42"/>
        <v>1079448</v>
      </c>
      <c r="AC50" s="1">
        <f t="shared" si="42"/>
        <v>12584</v>
      </c>
      <c r="AD50" s="1">
        <f t="shared" si="42"/>
        <v>120787</v>
      </c>
      <c r="AE50" s="1">
        <f t="shared" si="42"/>
        <v>125648</v>
      </c>
      <c r="AF50" s="1"/>
      <c r="AG50" s="2">
        <f t="shared" si="42"/>
        <v>5811700</v>
      </c>
      <c r="AJ50" s="9">
        <v>1986</v>
      </c>
      <c r="AK50" s="1">
        <f t="shared" si="46"/>
        <v>10.149258936433672</v>
      </c>
      <c r="AL50" s="1">
        <f t="shared" si="46"/>
        <v>77.63227130903944</v>
      </c>
      <c r="AM50" s="1">
        <f t="shared" si="46"/>
        <v>0</v>
      </c>
      <c r="AN50" s="1">
        <f t="shared" si="46"/>
        <v>0</v>
      </c>
      <c r="AO50" s="1">
        <f t="shared" si="46"/>
        <v>3.183496752833312</v>
      </c>
      <c r="AP50" s="1"/>
      <c r="AQ50" s="1">
        <f>(H50/AG50)*100000</f>
        <v>22.299843419309322</v>
      </c>
      <c r="AR50" s="1">
        <f>(SUM(D50:F50)/SUM(AC50:AE50))*100000</f>
        <v>1.5442882568460228</v>
      </c>
    </row>
    <row r="51" spans="1:44" ht="12.75">
      <c r="A51" s="9">
        <v>1987</v>
      </c>
      <c r="B51" s="2">
        <f t="shared" si="43"/>
        <v>375</v>
      </c>
      <c r="C51" s="2">
        <f t="shared" si="43"/>
        <v>777</v>
      </c>
      <c r="D51">
        <f t="shared" si="43"/>
        <v>0</v>
      </c>
      <c r="E51">
        <f t="shared" si="43"/>
        <v>0</v>
      </c>
      <c r="F51">
        <f t="shared" si="43"/>
        <v>1</v>
      </c>
      <c r="H51" s="2">
        <f t="shared" si="43"/>
        <v>1153</v>
      </c>
      <c r="J51" s="9">
        <v>1987</v>
      </c>
      <c r="K51" s="2">
        <f t="shared" si="44"/>
        <v>375</v>
      </c>
      <c r="L51" s="2">
        <f t="shared" si="44"/>
        <v>777</v>
      </c>
      <c r="M51" s="2">
        <f t="shared" si="44"/>
        <v>1</v>
      </c>
      <c r="N51" s="2">
        <f t="shared" si="44"/>
        <v>1153</v>
      </c>
      <c r="O51" s="2"/>
      <c r="P51" s="9">
        <f t="shared" si="41"/>
        <v>1987</v>
      </c>
      <c r="Q51" s="2">
        <f aca="true" t="shared" si="47" ref="Q51:Q64">(B51/$H51)*100</f>
        <v>32.52385082393756</v>
      </c>
      <c r="R51" s="2">
        <f aca="true" t="shared" si="48" ref="R51:R64">(C51/$H51)*100</f>
        <v>67.38941890719862</v>
      </c>
      <c r="S51" s="1">
        <f aca="true" t="shared" si="49" ref="S51:S64">(D51/$H51)*100</f>
        <v>0</v>
      </c>
      <c r="T51" s="1">
        <f aca="true" t="shared" si="50" ref="T51:T64">(E51/$H51)*100</f>
        <v>0</v>
      </c>
      <c r="U51" s="1">
        <f aca="true" t="shared" si="51" ref="U51:U64">(F51/$H51)*100</f>
        <v>0.08673026886383348</v>
      </c>
      <c r="V51" s="1">
        <f aca="true" t="shared" si="52" ref="V51:V64">(G51/$H51)*100</f>
        <v>0</v>
      </c>
      <c r="W51" s="2">
        <f aca="true" t="shared" si="53" ref="W51:W64">(H51/$H51)*100</f>
        <v>100</v>
      </c>
      <c r="Z51" s="9">
        <v>1987</v>
      </c>
      <c r="AA51" s="2">
        <f t="shared" si="42"/>
        <v>4551983</v>
      </c>
      <c r="AB51" s="2">
        <f t="shared" si="42"/>
        <v>1102046</v>
      </c>
      <c r="AC51" s="1">
        <f t="shared" si="42"/>
        <v>13174</v>
      </c>
      <c r="AD51" s="1">
        <f t="shared" si="42"/>
        <v>129969</v>
      </c>
      <c r="AE51" s="1">
        <f t="shared" si="42"/>
        <v>135105</v>
      </c>
      <c r="AF51" s="1"/>
      <c r="AG51" s="2">
        <f t="shared" si="42"/>
        <v>5932277</v>
      </c>
      <c r="AJ51" s="9">
        <v>1987</v>
      </c>
      <c r="AK51" s="1">
        <f aca="true" t="shared" si="54" ref="AK51:AK62">(B51/AA51)*100000</f>
        <v>8.23816784904513</v>
      </c>
      <c r="AL51" s="1">
        <f aca="true" t="shared" si="55" ref="AL51:AL62">(C51/AB51)*100000</f>
        <v>70.50522391987268</v>
      </c>
      <c r="AM51" s="1">
        <f aca="true" t="shared" si="56" ref="AM51:AM62">(D51/AC51)*100000</f>
        <v>0</v>
      </c>
      <c r="AN51" s="1">
        <f aca="true" t="shared" si="57" ref="AN51:AN62">(E51/AD51)*100000</f>
        <v>0</v>
      </c>
      <c r="AO51" s="1">
        <f aca="true" t="shared" si="58" ref="AO51:AO62">(F51/AE51)*100000</f>
        <v>0.7401650568076681</v>
      </c>
      <c r="AP51" s="1"/>
      <c r="AQ51" s="1">
        <f aca="true" t="shared" si="59" ref="AQ51:AQ62">(H51/AG51)*100000</f>
        <v>19.43604454073874</v>
      </c>
      <c r="AR51" s="1">
        <f aca="true" t="shared" si="60" ref="AR51:AR62">(SUM(D51:F51)/SUM(AC51:AE51))*100000</f>
        <v>0.3593916218625111</v>
      </c>
    </row>
    <row r="52" spans="1:44" ht="12.75">
      <c r="A52" s="9">
        <v>1988</v>
      </c>
      <c r="B52" s="2">
        <f t="shared" si="43"/>
        <v>401</v>
      </c>
      <c r="C52" s="2">
        <f t="shared" si="43"/>
        <v>739</v>
      </c>
      <c r="D52">
        <f t="shared" si="43"/>
        <v>0</v>
      </c>
      <c r="E52">
        <f t="shared" si="43"/>
        <v>1</v>
      </c>
      <c r="F52">
        <f t="shared" si="43"/>
        <v>1</v>
      </c>
      <c r="H52" s="2">
        <f t="shared" si="43"/>
        <v>1142</v>
      </c>
      <c r="J52" s="9">
        <v>1988</v>
      </c>
      <c r="K52" s="2">
        <f t="shared" si="44"/>
        <v>401</v>
      </c>
      <c r="L52" s="2">
        <f t="shared" si="44"/>
        <v>739</v>
      </c>
      <c r="M52" s="2">
        <f t="shared" si="44"/>
        <v>2</v>
      </c>
      <c r="N52" s="2">
        <f t="shared" si="44"/>
        <v>1142</v>
      </c>
      <c r="O52" s="2"/>
      <c r="P52" s="9">
        <f t="shared" si="41"/>
        <v>1988</v>
      </c>
      <c r="Q52" s="2">
        <f t="shared" si="47"/>
        <v>35.1138353765324</v>
      </c>
      <c r="R52" s="2">
        <f t="shared" si="48"/>
        <v>64.71103327495622</v>
      </c>
      <c r="S52" s="1">
        <f t="shared" si="49"/>
        <v>0</v>
      </c>
      <c r="T52" s="1">
        <f t="shared" si="50"/>
        <v>0.08756567425569177</v>
      </c>
      <c r="U52" s="1">
        <f t="shared" si="51"/>
        <v>0.08756567425569177</v>
      </c>
      <c r="V52" s="1">
        <f t="shared" si="52"/>
        <v>0</v>
      </c>
      <c r="W52" s="2">
        <f t="shared" si="53"/>
        <v>100</v>
      </c>
      <c r="Z52" s="9">
        <v>1988</v>
      </c>
      <c r="AA52" s="2">
        <f t="shared" si="42"/>
        <v>4617210</v>
      </c>
      <c r="AB52" s="2">
        <f t="shared" si="42"/>
        <v>1122320</v>
      </c>
      <c r="AC52" s="1">
        <f t="shared" si="42"/>
        <v>13702</v>
      </c>
      <c r="AD52" s="1">
        <f t="shared" si="42"/>
        <v>139168</v>
      </c>
      <c r="AE52" s="1">
        <f t="shared" si="42"/>
        <v>144526</v>
      </c>
      <c r="AF52" s="1"/>
      <c r="AG52" s="2">
        <f t="shared" si="42"/>
        <v>6036926</v>
      </c>
      <c r="AJ52" s="9">
        <v>1988</v>
      </c>
      <c r="AK52" s="1">
        <f t="shared" si="54"/>
        <v>8.684898455993988</v>
      </c>
      <c r="AL52" s="1">
        <f t="shared" si="55"/>
        <v>65.84574809323544</v>
      </c>
      <c r="AM52" s="1">
        <f t="shared" si="56"/>
        <v>0</v>
      </c>
      <c r="AN52" s="1">
        <f t="shared" si="57"/>
        <v>0.7185559898827317</v>
      </c>
      <c r="AO52" s="1">
        <f t="shared" si="58"/>
        <v>0.6919170253103247</v>
      </c>
      <c r="AP52" s="1"/>
      <c r="AQ52" s="1">
        <f t="shared" si="59"/>
        <v>18.916912349099526</v>
      </c>
      <c r="AR52" s="1">
        <f t="shared" si="60"/>
        <v>0.6725040013988084</v>
      </c>
    </row>
    <row r="53" spans="1:44" ht="12.75">
      <c r="A53" s="9">
        <v>1989</v>
      </c>
      <c r="B53" s="2">
        <f t="shared" si="43"/>
        <v>468</v>
      </c>
      <c r="C53" s="2">
        <f t="shared" si="43"/>
        <v>979</v>
      </c>
      <c r="D53">
        <f t="shared" si="43"/>
        <v>2</v>
      </c>
      <c r="E53">
        <f t="shared" si="43"/>
        <v>0</v>
      </c>
      <c r="F53">
        <f t="shared" si="43"/>
        <v>8</v>
      </c>
      <c r="H53" s="2">
        <f t="shared" si="43"/>
        <v>1457</v>
      </c>
      <c r="J53" s="9">
        <v>1989</v>
      </c>
      <c r="K53" s="2">
        <f t="shared" si="44"/>
        <v>468</v>
      </c>
      <c r="L53" s="2">
        <f t="shared" si="44"/>
        <v>979</v>
      </c>
      <c r="M53" s="2">
        <f t="shared" si="44"/>
        <v>10</v>
      </c>
      <c r="N53" s="2">
        <f t="shared" si="44"/>
        <v>1457</v>
      </c>
      <c r="O53" s="2"/>
      <c r="P53" s="9">
        <f t="shared" si="41"/>
        <v>1989</v>
      </c>
      <c r="Q53" s="2">
        <f t="shared" si="47"/>
        <v>32.12079615648593</v>
      </c>
      <c r="R53" s="2">
        <f t="shared" si="48"/>
        <v>67.19286204529857</v>
      </c>
      <c r="S53" s="1">
        <f t="shared" si="49"/>
        <v>0.13726835964310227</v>
      </c>
      <c r="T53" s="1">
        <f t="shared" si="50"/>
        <v>0</v>
      </c>
      <c r="U53" s="1">
        <f t="shared" si="51"/>
        <v>0.5490734385724091</v>
      </c>
      <c r="V53" s="1">
        <f t="shared" si="52"/>
        <v>0</v>
      </c>
      <c r="W53" s="2">
        <f t="shared" si="53"/>
        <v>100</v>
      </c>
      <c r="Z53" s="9">
        <v>1989</v>
      </c>
      <c r="AA53" s="2">
        <f t="shared" si="42"/>
        <v>4665771</v>
      </c>
      <c r="AB53" s="2">
        <f t="shared" si="42"/>
        <v>1139235</v>
      </c>
      <c r="AC53" s="1">
        <f t="shared" si="42"/>
        <v>14085</v>
      </c>
      <c r="AD53" s="1">
        <f t="shared" si="42"/>
        <v>147895</v>
      </c>
      <c r="AE53" s="1">
        <f t="shared" si="42"/>
        <v>153251</v>
      </c>
      <c r="AF53" s="1"/>
      <c r="AG53" s="2">
        <f t="shared" si="42"/>
        <v>6120237</v>
      </c>
      <c r="AJ53" s="9">
        <v>1989</v>
      </c>
      <c r="AK53" s="1">
        <f t="shared" si="54"/>
        <v>10.030496567448338</v>
      </c>
      <c r="AL53" s="1">
        <f t="shared" si="55"/>
        <v>85.93485979626679</v>
      </c>
      <c r="AM53" s="1">
        <f t="shared" si="56"/>
        <v>14.199503017394392</v>
      </c>
      <c r="AN53" s="1">
        <f t="shared" si="57"/>
        <v>0</v>
      </c>
      <c r="AO53" s="1">
        <f t="shared" si="58"/>
        <v>5.220194321733627</v>
      </c>
      <c r="AP53" s="1"/>
      <c r="AQ53" s="1">
        <f t="shared" si="59"/>
        <v>23.80626763309983</v>
      </c>
      <c r="AR53" s="1">
        <f t="shared" si="60"/>
        <v>3.172276838255121</v>
      </c>
    </row>
    <row r="54" spans="1:44" ht="12.75">
      <c r="A54" s="9">
        <v>1990</v>
      </c>
      <c r="B54" s="2">
        <f t="shared" si="43"/>
        <v>395</v>
      </c>
      <c r="C54" s="2">
        <f t="shared" si="43"/>
        <v>842</v>
      </c>
      <c r="D54">
        <f t="shared" si="43"/>
        <v>1</v>
      </c>
      <c r="E54">
        <f t="shared" si="43"/>
        <v>0</v>
      </c>
      <c r="F54">
        <f t="shared" si="43"/>
        <v>5</v>
      </c>
      <c r="H54" s="2">
        <f t="shared" si="43"/>
        <v>1243</v>
      </c>
      <c r="J54" s="9">
        <v>1990</v>
      </c>
      <c r="K54" s="2">
        <f t="shared" si="44"/>
        <v>395</v>
      </c>
      <c r="L54" s="2">
        <f t="shared" si="44"/>
        <v>842</v>
      </c>
      <c r="M54" s="2">
        <f t="shared" si="44"/>
        <v>6</v>
      </c>
      <c r="N54" s="2">
        <f t="shared" si="44"/>
        <v>1243</v>
      </c>
      <c r="O54" s="2"/>
      <c r="P54" s="9">
        <f t="shared" si="41"/>
        <v>1990</v>
      </c>
      <c r="Q54" s="2">
        <f t="shared" si="47"/>
        <v>31.77795655671762</v>
      </c>
      <c r="R54" s="2">
        <f t="shared" si="48"/>
        <v>67.73934030571199</v>
      </c>
      <c r="S54" s="1">
        <f t="shared" si="49"/>
        <v>0.08045052292839903</v>
      </c>
      <c r="T54" s="1">
        <f t="shared" si="50"/>
        <v>0</v>
      </c>
      <c r="U54" s="1">
        <f t="shared" si="51"/>
        <v>0.4022526146419952</v>
      </c>
      <c r="V54" s="1">
        <f t="shared" si="52"/>
        <v>0</v>
      </c>
      <c r="W54" s="2">
        <f t="shared" si="53"/>
        <v>100</v>
      </c>
      <c r="Z54" s="9">
        <v>1990</v>
      </c>
      <c r="AA54" s="2">
        <f t="shared" si="42"/>
        <v>4719805</v>
      </c>
      <c r="AB54" s="2">
        <f t="shared" si="42"/>
        <v>1160449</v>
      </c>
      <c r="AC54" s="1">
        <f t="shared" si="42"/>
        <v>14447</v>
      </c>
      <c r="AD54" s="1">
        <f t="shared" si="42"/>
        <v>156783</v>
      </c>
      <c r="AE54" s="1">
        <f t="shared" si="42"/>
        <v>162042</v>
      </c>
      <c r="AF54" s="1"/>
      <c r="AG54" s="2">
        <f t="shared" si="42"/>
        <v>6213526</v>
      </c>
      <c r="AJ54" s="9">
        <v>1990</v>
      </c>
      <c r="AK54" s="1">
        <f t="shared" si="54"/>
        <v>8.368989820554027</v>
      </c>
      <c r="AL54" s="1">
        <f t="shared" si="55"/>
        <v>72.55812189936826</v>
      </c>
      <c r="AM54" s="1">
        <f t="shared" si="56"/>
        <v>6.921852287672181</v>
      </c>
      <c r="AN54" s="1">
        <f t="shared" si="57"/>
        <v>0</v>
      </c>
      <c r="AO54" s="1">
        <f t="shared" si="58"/>
        <v>3.085619777588527</v>
      </c>
      <c r="AP54" s="1"/>
      <c r="AQ54" s="1">
        <f t="shared" si="59"/>
        <v>20.00474448807328</v>
      </c>
      <c r="AR54" s="1">
        <f t="shared" si="60"/>
        <v>1.8003312609520152</v>
      </c>
    </row>
    <row r="55" spans="1:44" ht="12.75">
      <c r="A55" s="9">
        <v>1991</v>
      </c>
      <c r="B55" s="2">
        <f t="shared" si="43"/>
        <v>529</v>
      </c>
      <c r="C55" s="2">
        <f t="shared" si="43"/>
        <v>1242</v>
      </c>
      <c r="D55">
        <f t="shared" si="43"/>
        <v>0</v>
      </c>
      <c r="E55">
        <f t="shared" si="43"/>
        <v>1</v>
      </c>
      <c r="F55">
        <f t="shared" si="43"/>
        <v>5</v>
      </c>
      <c r="H55" s="2">
        <f t="shared" si="43"/>
        <v>1777</v>
      </c>
      <c r="J55" s="9">
        <v>1991</v>
      </c>
      <c r="K55" s="2">
        <f t="shared" si="44"/>
        <v>529</v>
      </c>
      <c r="L55" s="2">
        <f t="shared" si="44"/>
        <v>1242</v>
      </c>
      <c r="M55" s="2">
        <f t="shared" si="44"/>
        <v>6</v>
      </c>
      <c r="N55" s="2">
        <f t="shared" si="44"/>
        <v>1777</v>
      </c>
      <c r="O55" s="2"/>
      <c r="P55" s="9">
        <f t="shared" si="41"/>
        <v>1991</v>
      </c>
      <c r="Q55" s="2">
        <f t="shared" si="47"/>
        <v>29.769274057400114</v>
      </c>
      <c r="R55" s="2">
        <f t="shared" si="48"/>
        <v>69.893078221722</v>
      </c>
      <c r="S55" s="1">
        <f t="shared" si="49"/>
        <v>0</v>
      </c>
      <c r="T55" s="1">
        <f t="shared" si="50"/>
        <v>0.056274620146314014</v>
      </c>
      <c r="U55" s="1">
        <f t="shared" si="51"/>
        <v>0.28137310073157007</v>
      </c>
      <c r="V55" s="1">
        <f t="shared" si="52"/>
        <v>0</v>
      </c>
      <c r="W55" s="2">
        <f t="shared" si="53"/>
        <v>100</v>
      </c>
      <c r="Z55" s="9">
        <v>1991</v>
      </c>
      <c r="AA55" s="2">
        <f t="shared" si="42"/>
        <v>4749964</v>
      </c>
      <c r="AB55" s="2">
        <f t="shared" si="42"/>
        <v>1184116</v>
      </c>
      <c r="AC55" s="1">
        <f t="shared" si="42"/>
        <v>14593</v>
      </c>
      <c r="AD55" s="1">
        <f t="shared" si="42"/>
        <v>165699</v>
      </c>
      <c r="AE55" s="1">
        <f t="shared" si="42"/>
        <v>169481</v>
      </c>
      <c r="AF55" s="1"/>
      <c r="AG55" s="2">
        <f t="shared" si="42"/>
        <v>6283853</v>
      </c>
      <c r="AJ55" s="9">
        <v>1991</v>
      </c>
      <c r="AK55" s="1">
        <f t="shared" si="54"/>
        <v>11.136926511443034</v>
      </c>
      <c r="AL55" s="1">
        <f t="shared" si="55"/>
        <v>104.88837242297207</v>
      </c>
      <c r="AM55" s="1">
        <f t="shared" si="56"/>
        <v>0</v>
      </c>
      <c r="AN55" s="1">
        <f t="shared" si="57"/>
        <v>0.6035039438982733</v>
      </c>
      <c r="AO55" s="1">
        <f t="shared" si="58"/>
        <v>2.950183206377116</v>
      </c>
      <c r="AP55" s="1"/>
      <c r="AQ55" s="1">
        <f t="shared" si="59"/>
        <v>28.27882829213223</v>
      </c>
      <c r="AR55" s="1">
        <f t="shared" si="60"/>
        <v>1.7153982725939396</v>
      </c>
    </row>
    <row r="56" spans="1:44" ht="12.75">
      <c r="A56" s="9">
        <v>1992</v>
      </c>
      <c r="B56" s="2">
        <f t="shared" si="43"/>
        <v>530</v>
      </c>
      <c r="C56" s="2">
        <f t="shared" si="43"/>
        <v>1245</v>
      </c>
      <c r="D56">
        <f t="shared" si="43"/>
        <v>1</v>
      </c>
      <c r="E56">
        <f t="shared" si="43"/>
        <v>7</v>
      </c>
      <c r="F56">
        <f t="shared" si="43"/>
        <v>6</v>
      </c>
      <c r="H56" s="2">
        <f t="shared" si="43"/>
        <v>1789</v>
      </c>
      <c r="J56" s="9">
        <v>1992</v>
      </c>
      <c r="K56" s="2">
        <f t="shared" si="44"/>
        <v>530</v>
      </c>
      <c r="L56" s="2">
        <f t="shared" si="44"/>
        <v>1245</v>
      </c>
      <c r="M56" s="2">
        <f t="shared" si="44"/>
        <v>14</v>
      </c>
      <c r="N56" s="2">
        <f t="shared" si="44"/>
        <v>1789</v>
      </c>
      <c r="O56" s="2"/>
      <c r="P56" s="9">
        <f t="shared" si="41"/>
        <v>1992</v>
      </c>
      <c r="Q56" s="2">
        <f t="shared" si="47"/>
        <v>29.625489100055898</v>
      </c>
      <c r="R56" s="2">
        <f t="shared" si="48"/>
        <v>69.59195081050866</v>
      </c>
      <c r="S56" s="1">
        <f t="shared" si="49"/>
        <v>0.05589714924538849</v>
      </c>
      <c r="T56" s="1">
        <f t="shared" si="50"/>
        <v>0.3912800447177194</v>
      </c>
      <c r="U56" s="1">
        <f t="shared" si="51"/>
        <v>0.3353828954723309</v>
      </c>
      <c r="V56" s="1">
        <f t="shared" si="52"/>
        <v>0</v>
      </c>
      <c r="W56" s="2">
        <f t="shared" si="53"/>
        <v>100</v>
      </c>
      <c r="Z56" s="9">
        <v>1992</v>
      </c>
      <c r="AA56" s="2">
        <f t="shared" si="42"/>
        <v>4798282</v>
      </c>
      <c r="AB56" s="2">
        <f t="shared" si="42"/>
        <v>1216009</v>
      </c>
      <c r="AC56" s="1">
        <f t="shared" si="42"/>
        <v>14947</v>
      </c>
      <c r="AD56" s="1">
        <f t="shared" si="42"/>
        <v>176596</v>
      </c>
      <c r="AE56" s="1">
        <f t="shared" si="42"/>
        <v>177481</v>
      </c>
      <c r="AF56" s="1"/>
      <c r="AG56" s="2">
        <f t="shared" si="42"/>
        <v>6383315</v>
      </c>
      <c r="AJ56" s="9">
        <v>1992</v>
      </c>
      <c r="AK56" s="1">
        <f t="shared" si="54"/>
        <v>11.045620078186317</v>
      </c>
      <c r="AL56" s="1">
        <f t="shared" si="55"/>
        <v>102.38411064391792</v>
      </c>
      <c r="AM56" s="1">
        <f t="shared" si="56"/>
        <v>6.690305746972637</v>
      </c>
      <c r="AN56" s="1">
        <f t="shared" si="57"/>
        <v>3.9638496908197243</v>
      </c>
      <c r="AO56" s="1">
        <f t="shared" si="58"/>
        <v>3.380643561846057</v>
      </c>
      <c r="AP56" s="1"/>
      <c r="AQ56" s="1">
        <f t="shared" si="59"/>
        <v>28.026190153548743</v>
      </c>
      <c r="AR56" s="1">
        <f t="shared" si="60"/>
        <v>3.793791189732917</v>
      </c>
    </row>
    <row r="57" spans="1:44" ht="12.75">
      <c r="A57" s="9">
        <v>1993</v>
      </c>
      <c r="B57" s="2">
        <f aca="true" t="shared" si="61" ref="B57:H64">B14-B35</f>
        <v>551</v>
      </c>
      <c r="C57" s="2">
        <f t="shared" si="61"/>
        <v>1616</v>
      </c>
      <c r="D57">
        <f t="shared" si="61"/>
        <v>0</v>
      </c>
      <c r="E57">
        <f t="shared" si="61"/>
        <v>3</v>
      </c>
      <c r="F57">
        <f t="shared" si="61"/>
        <v>10</v>
      </c>
      <c r="H57" s="2">
        <f t="shared" si="61"/>
        <v>2180</v>
      </c>
      <c r="J57" s="9">
        <v>1993</v>
      </c>
      <c r="K57" s="2">
        <f t="shared" si="44"/>
        <v>551</v>
      </c>
      <c r="L57" s="2">
        <f t="shared" si="44"/>
        <v>1616</v>
      </c>
      <c r="M57" s="2">
        <f t="shared" si="44"/>
        <v>13</v>
      </c>
      <c r="N57" s="2">
        <f t="shared" si="44"/>
        <v>2180</v>
      </c>
      <c r="O57" s="2"/>
      <c r="P57" s="9">
        <f t="shared" si="41"/>
        <v>1993</v>
      </c>
      <c r="Q57" s="2">
        <f t="shared" si="47"/>
        <v>25.275229357798164</v>
      </c>
      <c r="R57" s="2">
        <f t="shared" si="48"/>
        <v>74.12844036697248</v>
      </c>
      <c r="S57" s="1">
        <f t="shared" si="49"/>
        <v>0</v>
      </c>
      <c r="T57" s="1">
        <f t="shared" si="50"/>
        <v>0.13761467889908258</v>
      </c>
      <c r="U57" s="1">
        <f t="shared" si="51"/>
        <v>0.45871559633027525</v>
      </c>
      <c r="V57" s="1">
        <f t="shared" si="52"/>
        <v>0</v>
      </c>
      <c r="W57" s="2">
        <f t="shared" si="53"/>
        <v>100</v>
      </c>
      <c r="Z57" s="9">
        <v>1993</v>
      </c>
      <c r="AA57" s="2">
        <f t="shared" si="42"/>
        <v>4835153</v>
      </c>
      <c r="AB57" s="2">
        <f t="shared" si="42"/>
        <v>1241214</v>
      </c>
      <c r="AC57" s="1">
        <f t="shared" si="42"/>
        <v>15099</v>
      </c>
      <c r="AD57" s="1">
        <f t="shared" si="42"/>
        <v>185637</v>
      </c>
      <c r="AE57" s="1">
        <f t="shared" si="42"/>
        <v>187692</v>
      </c>
      <c r="AF57" s="1"/>
      <c r="AG57" s="2">
        <f t="shared" si="42"/>
        <v>6464795</v>
      </c>
      <c r="AJ57" s="9">
        <v>1993</v>
      </c>
      <c r="AK57" s="1">
        <f t="shared" si="54"/>
        <v>11.395709711771273</v>
      </c>
      <c r="AL57" s="1">
        <f t="shared" si="55"/>
        <v>130.19511542731553</v>
      </c>
      <c r="AM57" s="1">
        <f t="shared" si="56"/>
        <v>0</v>
      </c>
      <c r="AN57" s="1">
        <f t="shared" si="57"/>
        <v>1.6160571437806042</v>
      </c>
      <c r="AO57" s="1">
        <f t="shared" si="58"/>
        <v>5.3278775866845685</v>
      </c>
      <c r="AP57" s="1"/>
      <c r="AQ57" s="1">
        <f t="shared" si="59"/>
        <v>33.72110020503357</v>
      </c>
      <c r="AR57" s="1">
        <f t="shared" si="60"/>
        <v>3.3468236069490356</v>
      </c>
    </row>
    <row r="58" spans="1:44" ht="12.75">
      <c r="A58" s="9">
        <v>1994</v>
      </c>
      <c r="B58" s="2">
        <f t="shared" si="61"/>
        <v>495</v>
      </c>
      <c r="C58" s="2">
        <f t="shared" si="61"/>
        <v>1521</v>
      </c>
      <c r="D58">
        <f t="shared" si="61"/>
        <v>0</v>
      </c>
      <c r="E58">
        <f t="shared" si="61"/>
        <v>6</v>
      </c>
      <c r="F58">
        <f t="shared" si="61"/>
        <v>4</v>
      </c>
      <c r="H58" s="2">
        <f t="shared" si="61"/>
        <v>2026</v>
      </c>
      <c r="J58" s="9">
        <v>1994</v>
      </c>
      <c r="K58" s="2">
        <f t="shared" si="44"/>
        <v>495</v>
      </c>
      <c r="L58" s="2">
        <f t="shared" si="44"/>
        <v>1521</v>
      </c>
      <c r="M58" s="2">
        <f t="shared" si="44"/>
        <v>10</v>
      </c>
      <c r="N58" s="2">
        <f t="shared" si="44"/>
        <v>2026</v>
      </c>
      <c r="O58" s="2"/>
      <c r="P58" s="9">
        <f t="shared" si="41"/>
        <v>1994</v>
      </c>
      <c r="Q58" s="2">
        <f t="shared" si="47"/>
        <v>24.432379072063178</v>
      </c>
      <c r="R58" s="2">
        <f t="shared" si="48"/>
        <v>75.07403751233959</v>
      </c>
      <c r="S58" s="1">
        <f t="shared" si="49"/>
        <v>0</v>
      </c>
      <c r="T58" s="1">
        <f t="shared" si="50"/>
        <v>0.29615004935834155</v>
      </c>
      <c r="U58" s="1">
        <f t="shared" si="51"/>
        <v>0.19743336623889435</v>
      </c>
      <c r="V58" s="1">
        <f t="shared" si="52"/>
        <v>0</v>
      </c>
      <c r="W58" s="2">
        <f t="shared" si="53"/>
        <v>100</v>
      </c>
      <c r="Z58" s="9">
        <v>1994</v>
      </c>
      <c r="AA58" s="2">
        <f t="shared" si="42"/>
        <v>4866383</v>
      </c>
      <c r="AB58" s="2">
        <f t="shared" si="42"/>
        <v>1263467</v>
      </c>
      <c r="AC58" s="1">
        <f t="shared" si="42"/>
        <v>15282</v>
      </c>
      <c r="AD58" s="1">
        <f t="shared" si="42"/>
        <v>193729</v>
      </c>
      <c r="AE58" s="1">
        <f t="shared" si="42"/>
        <v>197910</v>
      </c>
      <c r="AF58" s="1"/>
      <c r="AG58" s="2">
        <f t="shared" si="42"/>
        <v>6536771</v>
      </c>
      <c r="AJ58" s="9">
        <v>1994</v>
      </c>
      <c r="AK58" s="1">
        <f t="shared" si="54"/>
        <v>10.171825768748576</v>
      </c>
      <c r="AL58" s="1">
        <f t="shared" si="55"/>
        <v>120.38304126661004</v>
      </c>
      <c r="AM58" s="1">
        <f t="shared" si="56"/>
        <v>0</v>
      </c>
      <c r="AN58" s="1">
        <f t="shared" si="57"/>
        <v>3.097109880296703</v>
      </c>
      <c r="AO58" s="1">
        <f t="shared" si="58"/>
        <v>2.0211207114344902</v>
      </c>
      <c r="AP58" s="1"/>
      <c r="AQ58" s="1">
        <f t="shared" si="59"/>
        <v>30.993895915888746</v>
      </c>
      <c r="AR58" s="1">
        <f t="shared" si="60"/>
        <v>2.4574794616153994</v>
      </c>
    </row>
    <row r="59" spans="1:44" ht="12.75">
      <c r="A59" s="9">
        <v>1995</v>
      </c>
      <c r="B59" s="2">
        <f t="shared" si="61"/>
        <v>526</v>
      </c>
      <c r="C59" s="2">
        <f t="shared" si="61"/>
        <v>1425</v>
      </c>
      <c r="D59">
        <f t="shared" si="61"/>
        <v>1</v>
      </c>
      <c r="E59">
        <f t="shared" si="61"/>
        <v>1</v>
      </c>
      <c r="F59">
        <f t="shared" si="61"/>
        <v>5</v>
      </c>
      <c r="H59" s="2">
        <f t="shared" si="61"/>
        <v>1958</v>
      </c>
      <c r="J59" s="9">
        <v>1995</v>
      </c>
      <c r="K59" s="2">
        <f t="shared" si="44"/>
        <v>526</v>
      </c>
      <c r="L59" s="2">
        <f t="shared" si="44"/>
        <v>1425</v>
      </c>
      <c r="M59" s="2">
        <f t="shared" si="44"/>
        <v>7</v>
      </c>
      <c r="N59" s="2">
        <f t="shared" si="44"/>
        <v>1958</v>
      </c>
      <c r="O59" s="2"/>
      <c r="P59" s="9">
        <f t="shared" si="41"/>
        <v>1995</v>
      </c>
      <c r="Q59" s="2">
        <f t="shared" si="47"/>
        <v>26.86414708886619</v>
      </c>
      <c r="R59" s="2">
        <f t="shared" si="48"/>
        <v>72.77834525025536</v>
      </c>
      <c r="S59" s="1">
        <f t="shared" si="49"/>
        <v>0.05107252298263534</v>
      </c>
      <c r="T59" s="1">
        <f t="shared" si="50"/>
        <v>0.05107252298263534</v>
      </c>
      <c r="U59" s="1">
        <f t="shared" si="51"/>
        <v>0.2553626149131767</v>
      </c>
      <c r="V59" s="1">
        <f t="shared" si="52"/>
        <v>0</v>
      </c>
      <c r="W59" s="2">
        <f t="shared" si="53"/>
        <v>100</v>
      </c>
      <c r="Z59" s="9">
        <v>1995</v>
      </c>
      <c r="AA59" s="2">
        <f t="shared" si="42"/>
        <v>4888742</v>
      </c>
      <c r="AB59" s="2">
        <f t="shared" si="42"/>
        <v>1283368</v>
      </c>
      <c r="AC59" s="1">
        <f t="shared" si="42"/>
        <v>15167</v>
      </c>
      <c r="AD59" s="1">
        <f t="shared" si="42"/>
        <v>204395</v>
      </c>
      <c r="AE59" s="1">
        <f t="shared" si="42"/>
        <v>209720</v>
      </c>
      <c r="AF59" s="1"/>
      <c r="AG59" s="2">
        <f t="shared" si="42"/>
        <v>6601392</v>
      </c>
      <c r="AJ59" s="9">
        <v>1995</v>
      </c>
      <c r="AK59" s="1">
        <f t="shared" si="54"/>
        <v>10.759414180580608</v>
      </c>
      <c r="AL59" s="1">
        <f t="shared" si="55"/>
        <v>111.03596162597167</v>
      </c>
      <c r="AM59" s="1">
        <f t="shared" si="56"/>
        <v>6.59326168655634</v>
      </c>
      <c r="AN59" s="1">
        <f t="shared" si="57"/>
        <v>0.4892487585312752</v>
      </c>
      <c r="AO59" s="1">
        <f t="shared" si="58"/>
        <v>2.384131222582491</v>
      </c>
      <c r="AP59" s="1"/>
      <c r="AQ59" s="1">
        <f t="shared" si="59"/>
        <v>29.66041101634322</v>
      </c>
      <c r="AR59" s="1">
        <f t="shared" si="60"/>
        <v>1.6306297492091446</v>
      </c>
    </row>
    <row r="60" spans="1:44" ht="12.75">
      <c r="A60" s="9">
        <v>1996</v>
      </c>
      <c r="B60" s="2">
        <f t="shared" si="61"/>
        <v>412</v>
      </c>
      <c r="C60" s="2">
        <f t="shared" si="61"/>
        <v>1253</v>
      </c>
      <c r="D60">
        <f t="shared" si="61"/>
        <v>0</v>
      </c>
      <c r="E60">
        <f t="shared" si="61"/>
        <v>2</v>
      </c>
      <c r="F60">
        <f t="shared" si="61"/>
        <v>7</v>
      </c>
      <c r="H60" s="2">
        <f t="shared" si="61"/>
        <v>1674</v>
      </c>
      <c r="J60" s="9">
        <v>1996</v>
      </c>
      <c r="K60" s="2">
        <f t="shared" si="44"/>
        <v>412</v>
      </c>
      <c r="L60" s="2">
        <f t="shared" si="44"/>
        <v>1253</v>
      </c>
      <c r="M60" s="2">
        <f t="shared" si="44"/>
        <v>9</v>
      </c>
      <c r="N60" s="2">
        <f t="shared" si="44"/>
        <v>1674</v>
      </c>
      <c r="O60" s="2"/>
      <c r="P60" s="9">
        <f t="shared" si="41"/>
        <v>1996</v>
      </c>
      <c r="Q60" s="2">
        <f t="shared" si="47"/>
        <v>24.611708482676224</v>
      </c>
      <c r="R60" s="2">
        <f t="shared" si="48"/>
        <v>74.85065710872163</v>
      </c>
      <c r="S60" s="1">
        <f t="shared" si="49"/>
        <v>0</v>
      </c>
      <c r="T60" s="1">
        <f t="shared" si="50"/>
        <v>0.11947431302270012</v>
      </c>
      <c r="U60" s="1">
        <f t="shared" si="51"/>
        <v>0.4181600955794504</v>
      </c>
      <c r="V60" s="1">
        <f t="shared" si="52"/>
        <v>0</v>
      </c>
      <c r="W60" s="2">
        <f t="shared" si="53"/>
        <v>100</v>
      </c>
      <c r="Z60" s="9">
        <v>1996</v>
      </c>
      <c r="AA60" s="2">
        <f t="shared" si="42"/>
        <v>4910554</v>
      </c>
      <c r="AB60" s="2">
        <f t="shared" si="42"/>
        <v>1301252</v>
      </c>
      <c r="AC60" s="1">
        <f t="shared" si="42"/>
        <v>15354</v>
      </c>
      <c r="AD60" s="1">
        <f t="shared" si="42"/>
        <v>215241</v>
      </c>
      <c r="AE60" s="1">
        <f t="shared" si="42"/>
        <v>223090</v>
      </c>
      <c r="AF60" s="1"/>
      <c r="AG60" s="2">
        <f t="shared" si="42"/>
        <v>6665491</v>
      </c>
      <c r="AJ60" s="9">
        <v>1996</v>
      </c>
      <c r="AK60" s="1">
        <f t="shared" si="54"/>
        <v>8.390092034422185</v>
      </c>
      <c r="AL60" s="1">
        <f t="shared" si="55"/>
        <v>96.29187889816883</v>
      </c>
      <c r="AM60" s="1">
        <f t="shared" si="56"/>
        <v>0</v>
      </c>
      <c r="AN60" s="1">
        <f t="shared" si="57"/>
        <v>0.9291909998559753</v>
      </c>
      <c r="AO60" s="1">
        <f t="shared" si="58"/>
        <v>3.137747097583935</v>
      </c>
      <c r="AP60" s="1"/>
      <c r="AQ60" s="1">
        <f t="shared" si="59"/>
        <v>25.114428929541724</v>
      </c>
      <c r="AR60" s="1">
        <f t="shared" si="60"/>
        <v>1.9837552486857621</v>
      </c>
    </row>
    <row r="61" spans="1:44" ht="12.75">
      <c r="A61" s="9">
        <v>1997</v>
      </c>
      <c r="B61" s="2">
        <f t="shared" si="61"/>
        <v>392</v>
      </c>
      <c r="C61" s="2">
        <f t="shared" si="61"/>
        <v>1173</v>
      </c>
      <c r="D61">
        <f t="shared" si="61"/>
        <v>1</v>
      </c>
      <c r="E61">
        <f t="shared" si="61"/>
        <v>1</v>
      </c>
      <c r="F61">
        <f t="shared" si="61"/>
        <v>5</v>
      </c>
      <c r="H61" s="2">
        <f t="shared" si="61"/>
        <v>1572</v>
      </c>
      <c r="J61" s="9">
        <v>1997</v>
      </c>
      <c r="K61" s="2">
        <f t="shared" si="44"/>
        <v>392</v>
      </c>
      <c r="L61" s="2">
        <f t="shared" si="44"/>
        <v>1173</v>
      </c>
      <c r="M61" s="2">
        <f t="shared" si="44"/>
        <v>7</v>
      </c>
      <c r="N61" s="2">
        <f t="shared" si="44"/>
        <v>1572</v>
      </c>
      <c r="O61" s="2"/>
      <c r="P61" s="9">
        <f t="shared" si="41"/>
        <v>1997</v>
      </c>
      <c r="Q61" s="2">
        <f t="shared" si="47"/>
        <v>24.93638676844784</v>
      </c>
      <c r="R61" s="2">
        <f t="shared" si="48"/>
        <v>74.61832061068702</v>
      </c>
      <c r="S61" s="1">
        <f t="shared" si="49"/>
        <v>0.06361323155216285</v>
      </c>
      <c r="T61" s="1">
        <f t="shared" si="50"/>
        <v>0.06361323155216285</v>
      </c>
      <c r="U61" s="1">
        <f t="shared" si="51"/>
        <v>0.3180661577608142</v>
      </c>
      <c r="V61" s="1">
        <f t="shared" si="52"/>
        <v>0</v>
      </c>
      <c r="W61" s="2">
        <f t="shared" si="53"/>
        <v>100</v>
      </c>
      <c r="Z61" s="9">
        <v>1997</v>
      </c>
      <c r="AA61" s="2">
        <f t="shared" si="42"/>
        <v>4931324</v>
      </c>
      <c r="AB61" s="2">
        <f t="shared" si="42"/>
        <v>1321292</v>
      </c>
      <c r="AC61" s="1">
        <f t="shared" si="42"/>
        <v>15458</v>
      </c>
      <c r="AD61" s="1">
        <f t="shared" si="42"/>
        <v>227133</v>
      </c>
      <c r="AE61" s="1">
        <f t="shared" si="42"/>
        <v>237671</v>
      </c>
      <c r="AF61" s="1"/>
      <c r="AG61" s="2">
        <f t="shared" si="42"/>
        <v>6732878</v>
      </c>
      <c r="AJ61" s="9">
        <v>1997</v>
      </c>
      <c r="AK61" s="1">
        <f t="shared" si="54"/>
        <v>7.949183626952924</v>
      </c>
      <c r="AL61" s="1">
        <f t="shared" si="55"/>
        <v>88.77674276390078</v>
      </c>
      <c r="AM61" s="1">
        <f t="shared" si="56"/>
        <v>6.469142191745374</v>
      </c>
      <c r="AN61" s="1">
        <f t="shared" si="57"/>
        <v>0.44027067841308837</v>
      </c>
      <c r="AO61" s="1">
        <f t="shared" si="58"/>
        <v>2.1037484590042537</v>
      </c>
      <c r="AP61" s="1"/>
      <c r="AQ61" s="1">
        <f t="shared" si="59"/>
        <v>23.34811354074736</v>
      </c>
      <c r="AR61" s="1">
        <f t="shared" si="60"/>
        <v>1.4575377606389845</v>
      </c>
    </row>
    <row r="62" spans="1:44" ht="12.75">
      <c r="A62" s="9">
        <v>1998</v>
      </c>
      <c r="B62" s="2">
        <f t="shared" si="61"/>
        <v>393</v>
      </c>
      <c r="C62" s="2">
        <f t="shared" si="61"/>
        <v>1091</v>
      </c>
      <c r="D62">
        <f t="shared" si="61"/>
        <v>0</v>
      </c>
      <c r="E62">
        <f t="shared" si="61"/>
        <v>3</v>
      </c>
      <c r="F62">
        <f t="shared" si="61"/>
        <v>5</v>
      </c>
      <c r="H62" s="2">
        <f t="shared" si="61"/>
        <v>1492</v>
      </c>
      <c r="J62" s="9">
        <v>1998</v>
      </c>
      <c r="K62" s="2">
        <f t="shared" si="44"/>
        <v>393</v>
      </c>
      <c r="L62" s="2">
        <f t="shared" si="44"/>
        <v>1091</v>
      </c>
      <c r="M62" s="2">
        <f t="shared" si="44"/>
        <v>8</v>
      </c>
      <c r="N62" s="2">
        <f t="shared" si="44"/>
        <v>1492</v>
      </c>
      <c r="O62" s="2"/>
      <c r="P62" s="9">
        <f t="shared" si="41"/>
        <v>1998</v>
      </c>
      <c r="Q62" s="2">
        <f t="shared" si="47"/>
        <v>26.340482573726543</v>
      </c>
      <c r="R62" s="2">
        <f t="shared" si="48"/>
        <v>73.12332439678283</v>
      </c>
      <c r="S62" s="1">
        <f t="shared" si="49"/>
        <v>0</v>
      </c>
      <c r="T62" s="1">
        <f t="shared" si="50"/>
        <v>0.20107238605898123</v>
      </c>
      <c r="U62" s="1">
        <f t="shared" si="51"/>
        <v>0.3351206434316354</v>
      </c>
      <c r="V62" s="1">
        <f t="shared" si="52"/>
        <v>0</v>
      </c>
      <c r="W62" s="2">
        <f t="shared" si="53"/>
        <v>100</v>
      </c>
      <c r="Z62" s="9">
        <v>1998</v>
      </c>
      <c r="AA62" s="2">
        <f t="shared" si="42"/>
        <v>4944272</v>
      </c>
      <c r="AB62" s="2">
        <f t="shared" si="42"/>
        <v>1340488</v>
      </c>
      <c r="AC62" s="1">
        <f t="shared" si="42"/>
        <v>15731</v>
      </c>
      <c r="AD62" s="1">
        <f t="shared" si="42"/>
        <v>237329</v>
      </c>
      <c r="AE62" s="1">
        <f t="shared" si="42"/>
        <v>251405</v>
      </c>
      <c r="AF62" s="1"/>
      <c r="AG62" s="2">
        <f t="shared" si="42"/>
        <v>6789225</v>
      </c>
      <c r="AJ62" s="9">
        <v>1998</v>
      </c>
      <c r="AK62" s="1">
        <f t="shared" si="54"/>
        <v>7.948591825045224</v>
      </c>
      <c r="AL62" s="1">
        <f t="shared" si="55"/>
        <v>81.38827054028086</v>
      </c>
      <c r="AM62" s="1">
        <f t="shared" si="56"/>
        <v>0</v>
      </c>
      <c r="AN62" s="1">
        <f t="shared" si="57"/>
        <v>1.2640680237139161</v>
      </c>
      <c r="AO62" s="1">
        <f t="shared" si="58"/>
        <v>1.9888228157753425</v>
      </c>
      <c r="AP62" s="1"/>
      <c r="AQ62" s="1">
        <f t="shared" si="59"/>
        <v>21.975998733286936</v>
      </c>
      <c r="AR62" s="1">
        <f t="shared" si="60"/>
        <v>1.5858384625296107</v>
      </c>
    </row>
    <row r="63" spans="1:44" ht="12.75">
      <c r="A63" s="9">
        <v>1999</v>
      </c>
      <c r="B63" s="2">
        <f t="shared" si="61"/>
        <v>363</v>
      </c>
      <c r="C63" s="2">
        <f t="shared" si="61"/>
        <v>1063</v>
      </c>
      <c r="D63">
        <f t="shared" si="61"/>
        <v>0</v>
      </c>
      <c r="E63">
        <f t="shared" si="61"/>
        <v>0</v>
      </c>
      <c r="F63">
        <f t="shared" si="61"/>
        <v>7</v>
      </c>
      <c r="H63" s="2">
        <f t="shared" si="61"/>
        <v>1433</v>
      </c>
      <c r="J63" s="9">
        <v>1999</v>
      </c>
      <c r="K63" s="2">
        <f t="shared" si="44"/>
        <v>363</v>
      </c>
      <c r="L63" s="2">
        <f t="shared" si="44"/>
        <v>1063</v>
      </c>
      <c r="M63" s="2">
        <f t="shared" si="44"/>
        <v>7</v>
      </c>
      <c r="N63" s="2">
        <f t="shared" si="44"/>
        <v>1433</v>
      </c>
      <c r="O63" s="2"/>
      <c r="P63" s="9">
        <f t="shared" si="41"/>
        <v>1999</v>
      </c>
      <c r="Q63" s="2">
        <f aca="true" t="shared" si="62" ref="Q63:W63">(B63/$H63)*100</f>
        <v>25.331472435450102</v>
      </c>
      <c r="R63" s="2">
        <f t="shared" si="62"/>
        <v>74.18004187020237</v>
      </c>
      <c r="S63" s="1">
        <f t="shared" si="62"/>
        <v>0</v>
      </c>
      <c r="T63" s="1">
        <f t="shared" si="62"/>
        <v>0</v>
      </c>
      <c r="U63" s="1">
        <f t="shared" si="62"/>
        <v>0.48848569434752265</v>
      </c>
      <c r="V63" s="1">
        <f t="shared" si="62"/>
        <v>0</v>
      </c>
      <c r="W63" s="2">
        <f t="shared" si="62"/>
        <v>100</v>
      </c>
      <c r="Z63" s="9">
        <v>1999</v>
      </c>
      <c r="AA63" s="2">
        <f t="shared" si="42"/>
        <v>4977060</v>
      </c>
      <c r="AB63" s="2">
        <f t="shared" si="42"/>
        <v>1363819</v>
      </c>
      <c r="AC63" s="1">
        <f t="shared" si="42"/>
        <v>16040</v>
      </c>
      <c r="AD63" s="1">
        <f t="shared" si="42"/>
        <v>249765</v>
      </c>
      <c r="AE63" s="1">
        <f t="shared" si="42"/>
        <v>266228</v>
      </c>
      <c r="AF63" s="1"/>
      <c r="AG63" s="2">
        <f t="shared" si="42"/>
        <v>6872912</v>
      </c>
      <c r="AJ63" s="9">
        <v>1999</v>
      </c>
      <c r="AK63" s="1">
        <f>(B63/AA63)*100000</f>
        <v>7.293462405516509</v>
      </c>
      <c r="AL63" s="1">
        <f>(C63/AB63)*100000</f>
        <v>77.94289418170594</v>
      </c>
      <c r="AM63" s="1">
        <f>(D63/AC63)*100000</f>
        <v>0</v>
      </c>
      <c r="AN63" s="1">
        <f>(E63/AD63)*100000</f>
        <v>0</v>
      </c>
      <c r="AO63" s="1">
        <f>(F63/AE63)*100000</f>
        <v>2.6293252400198326</v>
      </c>
      <c r="AP63" s="1"/>
      <c r="AQ63" s="1">
        <f>(H63/AG63)*100000</f>
        <v>20.849968688672284</v>
      </c>
      <c r="AR63" s="1">
        <f>(SUM(D63:F63)/SUM(AC63:AE63))*100000</f>
        <v>1.3157078602267152</v>
      </c>
    </row>
    <row r="64" spans="1:23" s="4" customFormat="1" ht="12.75">
      <c r="A64" s="13" t="s">
        <v>100</v>
      </c>
      <c r="B64" s="21">
        <f t="shared" si="61"/>
        <v>6687</v>
      </c>
      <c r="C64" s="21">
        <f t="shared" si="61"/>
        <v>16519</v>
      </c>
      <c r="D64" s="4">
        <f t="shared" si="61"/>
        <v>6</v>
      </c>
      <c r="E64" s="4">
        <f t="shared" si="61"/>
        <v>25</v>
      </c>
      <c r="F64" s="4">
        <f t="shared" si="61"/>
        <v>74</v>
      </c>
      <c r="H64" s="21">
        <f t="shared" si="61"/>
        <v>23311</v>
      </c>
      <c r="J64" s="13" t="s">
        <v>100</v>
      </c>
      <c r="K64" s="21">
        <f t="shared" si="44"/>
        <v>6687</v>
      </c>
      <c r="L64" s="21">
        <f t="shared" si="44"/>
        <v>16519</v>
      </c>
      <c r="M64" s="21">
        <f t="shared" si="44"/>
        <v>105</v>
      </c>
      <c r="N64" s="21">
        <f t="shared" si="44"/>
        <v>23311</v>
      </c>
      <c r="O64" s="21"/>
      <c r="P64" s="13" t="str">
        <f t="shared" si="41"/>
        <v>Total</v>
      </c>
      <c r="Q64" s="21">
        <f t="shared" si="47"/>
        <v>28.68602805542448</v>
      </c>
      <c r="R64" s="21">
        <f t="shared" si="48"/>
        <v>70.86354081763973</v>
      </c>
      <c r="S64" s="23">
        <f t="shared" si="49"/>
        <v>0.02573892153918751</v>
      </c>
      <c r="T64" s="23">
        <f t="shared" si="50"/>
        <v>0.10724550641328129</v>
      </c>
      <c r="U64" s="23">
        <f t="shared" si="51"/>
        <v>0.31744669898331257</v>
      </c>
      <c r="V64" s="23">
        <f t="shared" si="52"/>
        <v>0</v>
      </c>
      <c r="W64" s="21">
        <f t="shared" si="53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VIRGINIA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VIRGINIA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VIRGINIA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VIRGINIA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112</v>
      </c>
      <c r="B68" s="19" t="s">
        <v>98</v>
      </c>
      <c r="C68" s="19" t="s">
        <v>99</v>
      </c>
      <c r="D68" s="19" t="s">
        <v>115</v>
      </c>
      <c r="E68" s="19" t="s">
        <v>116</v>
      </c>
      <c r="F68" s="19" t="s">
        <v>113</v>
      </c>
      <c r="G68" s="19" t="s">
        <v>114</v>
      </c>
      <c r="H68" s="19" t="s">
        <v>100</v>
      </c>
      <c r="J68" s="20" t="s">
        <v>112</v>
      </c>
      <c r="K68" s="19" t="s">
        <v>98</v>
      </c>
      <c r="L68" s="19" t="s">
        <v>99</v>
      </c>
      <c r="M68" s="19" t="s">
        <v>117</v>
      </c>
      <c r="N68" s="19" t="s">
        <v>100</v>
      </c>
      <c r="O68" s="2"/>
      <c r="Z68" s="20" t="s">
        <v>112</v>
      </c>
      <c r="AA68" s="19" t="s">
        <v>98</v>
      </c>
      <c r="AB68" s="19" t="s">
        <v>99</v>
      </c>
      <c r="AC68" s="19" t="s">
        <v>115</v>
      </c>
      <c r="AD68" s="19" t="s">
        <v>116</v>
      </c>
      <c r="AE68" s="19" t="s">
        <v>113</v>
      </c>
      <c r="AF68" s="19" t="s">
        <v>114</v>
      </c>
      <c r="AG68" s="19" t="s">
        <v>100</v>
      </c>
      <c r="AJ68" s="20" t="s">
        <v>112</v>
      </c>
      <c r="AK68" s="19" t="s">
        <v>98</v>
      </c>
      <c r="AL68" s="19" t="s">
        <v>99</v>
      </c>
      <c r="AM68" s="19" t="s">
        <v>115</v>
      </c>
      <c r="AN68" s="19" t="s">
        <v>116</v>
      </c>
      <c r="AO68" s="19" t="s">
        <v>113</v>
      </c>
      <c r="AP68" s="19" t="s">
        <v>114</v>
      </c>
      <c r="AQ68" s="19" t="s">
        <v>100</v>
      </c>
      <c r="AR68" s="19" t="s">
        <v>117</v>
      </c>
    </row>
    <row r="69" spans="1:44" ht="12.75">
      <c r="A69" s="9">
        <v>1983</v>
      </c>
      <c r="B69" s="2"/>
      <c r="H69" s="2"/>
      <c r="J69" s="9">
        <v>1983</v>
      </c>
      <c r="K69" s="2"/>
      <c r="L69" s="2"/>
      <c r="M69" s="2"/>
      <c r="N69" s="2"/>
      <c r="O69" s="2"/>
      <c r="Z69" s="9">
        <v>1983</v>
      </c>
      <c r="AA69" s="2">
        <f>AA47</f>
        <v>4315211</v>
      </c>
      <c r="AB69" s="2">
        <f aca="true" t="shared" si="63" ref="AB69:AG69">AB47</f>
        <v>1042185</v>
      </c>
      <c r="AC69" s="1">
        <f t="shared" si="63"/>
        <v>10862</v>
      </c>
      <c r="AD69" s="1">
        <f t="shared" si="63"/>
        <v>94789</v>
      </c>
      <c r="AE69" s="1">
        <f t="shared" si="63"/>
        <v>101618</v>
      </c>
      <c r="AF69" s="1"/>
      <c r="AG69" s="2">
        <f t="shared" si="63"/>
        <v>5564665</v>
      </c>
      <c r="AJ69" s="9">
        <v>1983</v>
      </c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9">
        <v>1984</v>
      </c>
      <c r="B70" s="2"/>
      <c r="C70" s="2"/>
      <c r="D70" s="2"/>
      <c r="E70" s="2"/>
      <c r="F70" s="2"/>
      <c r="G70" s="2"/>
      <c r="H70" s="2"/>
      <c r="J70" s="9">
        <v>1984</v>
      </c>
      <c r="K70" s="2"/>
      <c r="L70" s="2"/>
      <c r="M70" s="2"/>
      <c r="N70" s="2"/>
      <c r="O70" s="2"/>
      <c r="Z70" s="9">
        <v>1984</v>
      </c>
      <c r="AA70" s="2">
        <f aca="true" t="shared" si="64" ref="AA70:AG85">AA48</f>
        <v>4364654</v>
      </c>
      <c r="AB70" s="2">
        <f t="shared" si="64"/>
        <v>1055167</v>
      </c>
      <c r="AC70" s="1">
        <f t="shared" si="64"/>
        <v>11453</v>
      </c>
      <c r="AD70" s="1">
        <f t="shared" si="64"/>
        <v>103103</v>
      </c>
      <c r="AE70" s="1">
        <f t="shared" si="64"/>
        <v>109491</v>
      </c>
      <c r="AF70" s="1"/>
      <c r="AG70" s="2">
        <f t="shared" si="64"/>
        <v>5643868</v>
      </c>
      <c r="AJ70" s="9">
        <v>1984</v>
      </c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9">
        <v>1985</v>
      </c>
      <c r="B71">
        <v>397</v>
      </c>
      <c r="C71">
        <v>713</v>
      </c>
      <c r="D71">
        <v>0</v>
      </c>
      <c r="E71">
        <v>0</v>
      </c>
      <c r="F71">
        <v>1</v>
      </c>
      <c r="H71" s="2">
        <f aca="true" t="shared" si="65" ref="H71:H85">SUM(B71:G71)</f>
        <v>1111</v>
      </c>
      <c r="J71" s="9">
        <v>1985</v>
      </c>
      <c r="K71" s="2">
        <f aca="true" t="shared" si="66" ref="K71:K84">B71</f>
        <v>397</v>
      </c>
      <c r="L71" s="2">
        <f aca="true" t="shared" si="67" ref="L71:L84">C71</f>
        <v>713</v>
      </c>
      <c r="M71" s="2">
        <f>N71-K71-L71</f>
        <v>1</v>
      </c>
      <c r="N71" s="2">
        <f>H71</f>
        <v>1111</v>
      </c>
      <c r="Z71" s="9">
        <v>1985</v>
      </c>
      <c r="AA71" s="2">
        <f t="shared" si="64"/>
        <v>4409909</v>
      </c>
      <c r="AB71" s="2">
        <f t="shared" si="64"/>
        <v>1064622</v>
      </c>
      <c r="AC71" s="1">
        <f t="shared" si="64"/>
        <v>11999</v>
      </c>
      <c r="AD71" s="1">
        <f t="shared" si="64"/>
        <v>111555</v>
      </c>
      <c r="AE71" s="1">
        <f t="shared" si="64"/>
        <v>117082</v>
      </c>
      <c r="AF71" s="1"/>
      <c r="AG71" s="2">
        <f t="shared" si="64"/>
        <v>5715167</v>
      </c>
      <c r="AJ71" s="9">
        <v>1985</v>
      </c>
      <c r="AK71" s="1">
        <f aca="true" t="shared" si="68" ref="AK71:AO72">(B71/AA71)*100000</f>
        <v>9.002453338606307</v>
      </c>
      <c r="AL71" s="1">
        <f t="shared" si="68"/>
        <v>66.97212719631945</v>
      </c>
      <c r="AM71" s="1">
        <f t="shared" si="68"/>
        <v>0</v>
      </c>
      <c r="AN71" s="1">
        <f t="shared" si="68"/>
        <v>0</v>
      </c>
      <c r="AO71" s="1">
        <f t="shared" si="68"/>
        <v>0.8541022531217438</v>
      </c>
      <c r="AP71" s="1"/>
      <c r="AQ71" s="1">
        <f>(H71/AG71)*100000</f>
        <v>19.439501942812868</v>
      </c>
      <c r="AR71" s="1">
        <f>(SUM(D71:F71)/SUM(AC71:AE71))*100000</f>
        <v>0.4155654183081501</v>
      </c>
    </row>
    <row r="72" spans="1:44" ht="12.75">
      <c r="A72" s="9">
        <v>1986</v>
      </c>
      <c r="B72">
        <v>445</v>
      </c>
      <c r="C72">
        <v>796</v>
      </c>
      <c r="D72">
        <v>0</v>
      </c>
      <c r="E72">
        <v>0</v>
      </c>
      <c r="F72">
        <v>3</v>
      </c>
      <c r="H72" s="2">
        <f t="shared" si="65"/>
        <v>1244</v>
      </c>
      <c r="J72" s="9">
        <v>1986</v>
      </c>
      <c r="K72" s="2">
        <f t="shared" si="66"/>
        <v>445</v>
      </c>
      <c r="L72" s="2">
        <f t="shared" si="67"/>
        <v>796</v>
      </c>
      <c r="M72" s="2">
        <f aca="true" t="shared" si="69" ref="M72:M86">N72-K72-L72</f>
        <v>3</v>
      </c>
      <c r="N72" s="2">
        <f aca="true" t="shared" si="70" ref="N72:N84">H72</f>
        <v>1244</v>
      </c>
      <c r="Z72" s="9">
        <v>1986</v>
      </c>
      <c r="AA72" s="2">
        <f t="shared" si="64"/>
        <v>4473233</v>
      </c>
      <c r="AB72" s="2">
        <f t="shared" si="64"/>
        <v>1079448</v>
      </c>
      <c r="AC72" s="1">
        <f t="shared" si="64"/>
        <v>12584</v>
      </c>
      <c r="AD72" s="1">
        <f t="shared" si="64"/>
        <v>120787</v>
      </c>
      <c r="AE72" s="1">
        <f t="shared" si="64"/>
        <v>125648</v>
      </c>
      <c r="AF72" s="1"/>
      <c r="AG72" s="2">
        <f t="shared" si="64"/>
        <v>5811700</v>
      </c>
      <c r="AJ72" s="9">
        <v>1986</v>
      </c>
      <c r="AK72" s="1">
        <f t="shared" si="68"/>
        <v>9.948062173376616</v>
      </c>
      <c r="AL72" s="1">
        <f t="shared" si="68"/>
        <v>73.74139374939784</v>
      </c>
      <c r="AM72" s="1">
        <f t="shared" si="68"/>
        <v>0</v>
      </c>
      <c r="AN72" s="1">
        <f t="shared" si="68"/>
        <v>0</v>
      </c>
      <c r="AO72" s="1">
        <f t="shared" si="68"/>
        <v>2.387622564624984</v>
      </c>
      <c r="AP72" s="1"/>
      <c r="AQ72" s="1">
        <f>(H72/AG72)*100000</f>
        <v>21.405096615448148</v>
      </c>
      <c r="AR72" s="1">
        <f>(SUM(D72:F72)/SUM(AC72:AE72))*100000</f>
        <v>1.1582161926345171</v>
      </c>
    </row>
    <row r="73" spans="1:44" ht="12.75">
      <c r="A73" s="9">
        <v>1987</v>
      </c>
      <c r="B73">
        <v>371</v>
      </c>
      <c r="C73">
        <v>775</v>
      </c>
      <c r="D73">
        <v>0</v>
      </c>
      <c r="E73">
        <v>0</v>
      </c>
      <c r="F73">
        <v>1</v>
      </c>
      <c r="H73" s="2">
        <f t="shared" si="65"/>
        <v>1147</v>
      </c>
      <c r="J73" s="9">
        <v>1987</v>
      </c>
      <c r="K73" s="2">
        <f t="shared" si="66"/>
        <v>371</v>
      </c>
      <c r="L73" s="2">
        <f t="shared" si="67"/>
        <v>775</v>
      </c>
      <c r="M73" s="2">
        <f t="shared" si="69"/>
        <v>1</v>
      </c>
      <c r="N73" s="2">
        <f t="shared" si="70"/>
        <v>1147</v>
      </c>
      <c r="Z73" s="9">
        <v>1987</v>
      </c>
      <c r="AA73" s="2">
        <f t="shared" si="64"/>
        <v>4551983</v>
      </c>
      <c r="AB73" s="2">
        <f t="shared" si="64"/>
        <v>1102046</v>
      </c>
      <c r="AC73" s="1">
        <f t="shared" si="64"/>
        <v>13174</v>
      </c>
      <c r="AD73" s="1">
        <f t="shared" si="64"/>
        <v>129969</v>
      </c>
      <c r="AE73" s="1">
        <f t="shared" si="64"/>
        <v>135105</v>
      </c>
      <c r="AF73" s="1"/>
      <c r="AG73" s="2">
        <f t="shared" si="64"/>
        <v>5932277</v>
      </c>
      <c r="AJ73" s="9">
        <v>1987</v>
      </c>
      <c r="AK73" s="1">
        <f aca="true" t="shared" si="71" ref="AK73:AK84">(B73/AA73)*100000</f>
        <v>8.150294058655316</v>
      </c>
      <c r="AL73" s="1">
        <f aca="true" t="shared" si="72" ref="AL73:AL84">(C73/AB73)*100000</f>
        <v>70.32374329202229</v>
      </c>
      <c r="AM73" s="1">
        <f aca="true" t="shared" si="73" ref="AM73:AM84">(D73/AC73)*100000</f>
        <v>0</v>
      </c>
      <c r="AN73" s="1">
        <f aca="true" t="shared" si="74" ref="AN73:AN84">(E73/AD73)*100000</f>
        <v>0</v>
      </c>
      <c r="AO73" s="1">
        <f aca="true" t="shared" si="75" ref="AO73:AO84">(F73/AE73)*100000</f>
        <v>0.7401650568076681</v>
      </c>
      <c r="AP73" s="1"/>
      <c r="AQ73" s="1">
        <f aca="true" t="shared" si="76" ref="AQ73:AQ84">(H73/AG73)*100000</f>
        <v>19.33490293861868</v>
      </c>
      <c r="AR73" s="1">
        <f aca="true" t="shared" si="77" ref="AR73:AR84">(SUM(D73:F73)/SUM(AC73:AE73))*100000</f>
        <v>0.3593916218625111</v>
      </c>
    </row>
    <row r="74" spans="1:44" ht="12.75">
      <c r="A74" s="9">
        <v>1988</v>
      </c>
      <c r="B74">
        <v>173</v>
      </c>
      <c r="C74">
        <v>443</v>
      </c>
      <c r="D74">
        <v>0</v>
      </c>
      <c r="E74">
        <v>0</v>
      </c>
      <c r="F74">
        <v>0</v>
      </c>
      <c r="H74" s="2">
        <f t="shared" si="65"/>
        <v>616</v>
      </c>
      <c r="J74" s="9">
        <v>1988</v>
      </c>
      <c r="K74" s="2">
        <f t="shared" si="66"/>
        <v>173</v>
      </c>
      <c r="L74" s="2">
        <f t="shared" si="67"/>
        <v>443</v>
      </c>
      <c r="M74" s="2">
        <f t="shared" si="69"/>
        <v>0</v>
      </c>
      <c r="N74" s="2">
        <f t="shared" si="70"/>
        <v>616</v>
      </c>
      <c r="Z74" s="9">
        <v>1988</v>
      </c>
      <c r="AA74" s="2">
        <f t="shared" si="64"/>
        <v>4617210</v>
      </c>
      <c r="AB74" s="2">
        <f t="shared" si="64"/>
        <v>1122320</v>
      </c>
      <c r="AC74" s="1">
        <f t="shared" si="64"/>
        <v>13702</v>
      </c>
      <c r="AD74" s="1">
        <f t="shared" si="64"/>
        <v>139168</v>
      </c>
      <c r="AE74" s="1">
        <f t="shared" si="64"/>
        <v>144526</v>
      </c>
      <c r="AF74" s="1"/>
      <c r="AG74" s="2">
        <f t="shared" si="64"/>
        <v>6036926</v>
      </c>
      <c r="AJ74" s="9">
        <v>1988</v>
      </c>
      <c r="AK74" s="1">
        <f t="shared" si="71"/>
        <v>3.746851453583441</v>
      </c>
      <c r="AL74" s="1">
        <f t="shared" si="72"/>
        <v>39.47180839689215</v>
      </c>
      <c r="AM74" s="1">
        <f t="shared" si="73"/>
        <v>0</v>
      </c>
      <c r="AN74" s="1">
        <f t="shared" si="74"/>
        <v>0</v>
      </c>
      <c r="AO74" s="1">
        <f t="shared" si="75"/>
        <v>0</v>
      </c>
      <c r="AP74" s="1"/>
      <c r="AQ74" s="1">
        <f t="shared" si="76"/>
        <v>10.203868657657887</v>
      </c>
      <c r="AR74" s="1">
        <f t="shared" si="77"/>
        <v>0</v>
      </c>
    </row>
    <row r="75" spans="1:44" ht="12.75">
      <c r="A75" s="9">
        <v>1989</v>
      </c>
      <c r="B75">
        <v>246</v>
      </c>
      <c r="C75">
        <v>650</v>
      </c>
      <c r="D75">
        <v>0</v>
      </c>
      <c r="E75">
        <v>0</v>
      </c>
      <c r="F75">
        <v>0</v>
      </c>
      <c r="H75" s="2">
        <f t="shared" si="65"/>
        <v>896</v>
      </c>
      <c r="J75" s="9">
        <v>1989</v>
      </c>
      <c r="K75" s="2">
        <f t="shared" si="66"/>
        <v>246</v>
      </c>
      <c r="L75" s="2">
        <f t="shared" si="67"/>
        <v>650</v>
      </c>
      <c r="M75" s="2">
        <f t="shared" si="69"/>
        <v>0</v>
      </c>
      <c r="N75" s="2">
        <f t="shared" si="70"/>
        <v>896</v>
      </c>
      <c r="Z75" s="9">
        <v>1989</v>
      </c>
      <c r="AA75" s="2">
        <f t="shared" si="64"/>
        <v>4665771</v>
      </c>
      <c r="AB75" s="2">
        <f t="shared" si="64"/>
        <v>1139235</v>
      </c>
      <c r="AC75" s="1">
        <f t="shared" si="64"/>
        <v>14085</v>
      </c>
      <c r="AD75" s="1">
        <f t="shared" si="64"/>
        <v>147895</v>
      </c>
      <c r="AE75" s="1">
        <f t="shared" si="64"/>
        <v>153251</v>
      </c>
      <c r="AF75" s="1"/>
      <c r="AG75" s="2">
        <f t="shared" si="64"/>
        <v>6120237</v>
      </c>
      <c r="AJ75" s="9">
        <v>1989</v>
      </c>
      <c r="AK75" s="1">
        <f t="shared" si="71"/>
        <v>5.272440503402332</v>
      </c>
      <c r="AL75" s="1">
        <f t="shared" si="72"/>
        <v>57.055831325406956</v>
      </c>
      <c r="AM75" s="1">
        <f t="shared" si="73"/>
        <v>0</v>
      </c>
      <c r="AN75" s="1">
        <f t="shared" si="74"/>
        <v>0</v>
      </c>
      <c r="AO75" s="1">
        <f t="shared" si="75"/>
        <v>0</v>
      </c>
      <c r="AP75" s="1"/>
      <c r="AQ75" s="1">
        <f t="shared" si="76"/>
        <v>14.639955936346908</v>
      </c>
      <c r="AR75" s="1">
        <f t="shared" si="77"/>
        <v>0</v>
      </c>
    </row>
    <row r="76" spans="1:44" ht="12.75">
      <c r="A76" s="9">
        <v>1990</v>
      </c>
      <c r="B76">
        <v>316</v>
      </c>
      <c r="C76">
        <v>723</v>
      </c>
      <c r="D76">
        <v>0</v>
      </c>
      <c r="E76">
        <v>0</v>
      </c>
      <c r="F76">
        <v>2</v>
      </c>
      <c r="H76" s="2">
        <f t="shared" si="65"/>
        <v>1041</v>
      </c>
      <c r="J76" s="9">
        <v>1990</v>
      </c>
      <c r="K76" s="2">
        <f t="shared" si="66"/>
        <v>316</v>
      </c>
      <c r="L76" s="2">
        <f t="shared" si="67"/>
        <v>723</v>
      </c>
      <c r="M76" s="2">
        <f t="shared" si="69"/>
        <v>2</v>
      </c>
      <c r="N76" s="2">
        <f t="shared" si="70"/>
        <v>1041</v>
      </c>
      <c r="Z76" s="9">
        <v>1990</v>
      </c>
      <c r="AA76" s="2">
        <f t="shared" si="64"/>
        <v>4719805</v>
      </c>
      <c r="AB76" s="2">
        <f t="shared" si="64"/>
        <v>1160449</v>
      </c>
      <c r="AC76" s="1">
        <f t="shared" si="64"/>
        <v>14447</v>
      </c>
      <c r="AD76" s="1">
        <f t="shared" si="64"/>
        <v>156783</v>
      </c>
      <c r="AE76" s="1">
        <f t="shared" si="64"/>
        <v>162042</v>
      </c>
      <c r="AF76" s="1"/>
      <c r="AG76" s="2">
        <f t="shared" si="64"/>
        <v>6213526</v>
      </c>
      <c r="AJ76" s="9">
        <v>1990</v>
      </c>
      <c r="AK76" s="1">
        <f t="shared" si="71"/>
        <v>6.695191856443222</v>
      </c>
      <c r="AL76" s="1">
        <f t="shared" si="72"/>
        <v>62.30347046703474</v>
      </c>
      <c r="AM76" s="1">
        <f t="shared" si="73"/>
        <v>0</v>
      </c>
      <c r="AN76" s="1">
        <f t="shared" si="74"/>
        <v>0</v>
      </c>
      <c r="AO76" s="1">
        <f t="shared" si="75"/>
        <v>1.2342479110354105</v>
      </c>
      <c r="AP76" s="1"/>
      <c r="AQ76" s="1">
        <f t="shared" si="76"/>
        <v>16.75377233474198</v>
      </c>
      <c r="AR76" s="1">
        <f t="shared" si="77"/>
        <v>0.6001104203173383</v>
      </c>
    </row>
    <row r="77" spans="1:44" ht="12.75">
      <c r="A77" s="9">
        <v>1991</v>
      </c>
      <c r="B77">
        <v>337</v>
      </c>
      <c r="C77">
        <v>851</v>
      </c>
      <c r="D77">
        <v>0</v>
      </c>
      <c r="E77">
        <v>0</v>
      </c>
      <c r="F77">
        <v>2</v>
      </c>
      <c r="H77" s="2">
        <f t="shared" si="65"/>
        <v>1190</v>
      </c>
      <c r="J77" s="9">
        <v>1991</v>
      </c>
      <c r="K77" s="2">
        <f t="shared" si="66"/>
        <v>337</v>
      </c>
      <c r="L77" s="2">
        <f t="shared" si="67"/>
        <v>851</v>
      </c>
      <c r="M77" s="2">
        <f t="shared" si="69"/>
        <v>2</v>
      </c>
      <c r="N77" s="2">
        <f t="shared" si="70"/>
        <v>1190</v>
      </c>
      <c r="Z77" s="9">
        <v>1991</v>
      </c>
      <c r="AA77" s="2">
        <f t="shared" si="64"/>
        <v>4749964</v>
      </c>
      <c r="AB77" s="2">
        <f t="shared" si="64"/>
        <v>1184116</v>
      </c>
      <c r="AC77" s="1">
        <f t="shared" si="64"/>
        <v>14593</v>
      </c>
      <c r="AD77" s="1">
        <f t="shared" si="64"/>
        <v>165699</v>
      </c>
      <c r="AE77" s="1">
        <f t="shared" si="64"/>
        <v>169481</v>
      </c>
      <c r="AF77" s="1"/>
      <c r="AG77" s="2">
        <f t="shared" si="64"/>
        <v>6283853</v>
      </c>
      <c r="AJ77" s="9">
        <v>1991</v>
      </c>
      <c r="AK77" s="1">
        <f t="shared" si="71"/>
        <v>7.094790613149909</v>
      </c>
      <c r="AL77" s="1">
        <f t="shared" si="72"/>
        <v>71.8679588824068</v>
      </c>
      <c r="AM77" s="1">
        <f t="shared" si="73"/>
        <v>0</v>
      </c>
      <c r="AN77" s="1">
        <f t="shared" si="74"/>
        <v>0</v>
      </c>
      <c r="AO77" s="1">
        <f t="shared" si="75"/>
        <v>1.1800732825508464</v>
      </c>
      <c r="AP77" s="1"/>
      <c r="AQ77" s="1">
        <f t="shared" si="76"/>
        <v>18.937425811838693</v>
      </c>
      <c r="AR77" s="1">
        <f t="shared" si="77"/>
        <v>0.5717994241979798</v>
      </c>
    </row>
    <row r="78" spans="1:44" ht="12.75">
      <c r="A78" s="9">
        <v>1992</v>
      </c>
      <c r="B78">
        <v>295</v>
      </c>
      <c r="C78">
        <v>811</v>
      </c>
      <c r="D78">
        <v>0</v>
      </c>
      <c r="E78">
        <v>0</v>
      </c>
      <c r="F78">
        <v>2</v>
      </c>
      <c r="H78" s="2">
        <f t="shared" si="65"/>
        <v>1108</v>
      </c>
      <c r="J78" s="9">
        <v>1992</v>
      </c>
      <c r="K78" s="2">
        <f t="shared" si="66"/>
        <v>295</v>
      </c>
      <c r="L78" s="2">
        <f t="shared" si="67"/>
        <v>811</v>
      </c>
      <c r="M78" s="2">
        <f t="shared" si="69"/>
        <v>2</v>
      </c>
      <c r="N78" s="2">
        <f t="shared" si="70"/>
        <v>1108</v>
      </c>
      <c r="Z78" s="9">
        <v>1992</v>
      </c>
      <c r="AA78" s="2">
        <f t="shared" si="64"/>
        <v>4798282</v>
      </c>
      <c r="AB78" s="2">
        <f t="shared" si="64"/>
        <v>1216009</v>
      </c>
      <c r="AC78" s="1">
        <f t="shared" si="64"/>
        <v>14947</v>
      </c>
      <c r="AD78" s="1">
        <f t="shared" si="64"/>
        <v>176596</v>
      </c>
      <c r="AE78" s="1">
        <f t="shared" si="64"/>
        <v>177481</v>
      </c>
      <c r="AF78" s="1"/>
      <c r="AG78" s="2">
        <f t="shared" si="64"/>
        <v>6383315</v>
      </c>
      <c r="AJ78" s="9">
        <v>1992</v>
      </c>
      <c r="AK78" s="1">
        <f t="shared" si="71"/>
        <v>6.148033817103705</v>
      </c>
      <c r="AL78" s="1">
        <f t="shared" si="72"/>
        <v>66.69358532708229</v>
      </c>
      <c r="AM78" s="1">
        <f t="shared" si="73"/>
        <v>0</v>
      </c>
      <c r="AN78" s="1">
        <f t="shared" si="74"/>
        <v>0</v>
      </c>
      <c r="AO78" s="1">
        <f t="shared" si="75"/>
        <v>1.1268811872820188</v>
      </c>
      <c r="AP78" s="1"/>
      <c r="AQ78" s="1">
        <f t="shared" si="76"/>
        <v>17.35775220242147</v>
      </c>
      <c r="AR78" s="1">
        <f t="shared" si="77"/>
        <v>0.5419701699618453</v>
      </c>
    </row>
    <row r="79" spans="1:44" ht="12.75">
      <c r="A79" s="9">
        <v>1993</v>
      </c>
      <c r="B79">
        <v>308</v>
      </c>
      <c r="C79">
        <v>986</v>
      </c>
      <c r="D79">
        <v>0</v>
      </c>
      <c r="E79">
        <v>0</v>
      </c>
      <c r="F79">
        <v>4</v>
      </c>
      <c r="H79" s="2">
        <f t="shared" si="65"/>
        <v>1298</v>
      </c>
      <c r="J79" s="9">
        <v>1993</v>
      </c>
      <c r="K79" s="2">
        <f t="shared" si="66"/>
        <v>308</v>
      </c>
      <c r="L79" s="2">
        <f t="shared" si="67"/>
        <v>986</v>
      </c>
      <c r="M79" s="2">
        <f t="shared" si="69"/>
        <v>4</v>
      </c>
      <c r="N79" s="2">
        <f t="shared" si="70"/>
        <v>1298</v>
      </c>
      <c r="Z79" s="9">
        <v>1993</v>
      </c>
      <c r="AA79" s="2">
        <f t="shared" si="64"/>
        <v>4835153</v>
      </c>
      <c r="AB79" s="2">
        <f t="shared" si="64"/>
        <v>1241214</v>
      </c>
      <c r="AC79" s="1">
        <f t="shared" si="64"/>
        <v>15099</v>
      </c>
      <c r="AD79" s="1">
        <f t="shared" si="64"/>
        <v>185637</v>
      </c>
      <c r="AE79" s="1">
        <f t="shared" si="64"/>
        <v>187692</v>
      </c>
      <c r="AF79" s="1"/>
      <c r="AG79" s="2">
        <f t="shared" si="64"/>
        <v>6464795</v>
      </c>
      <c r="AJ79" s="9">
        <v>1993</v>
      </c>
      <c r="AK79" s="1">
        <f t="shared" si="71"/>
        <v>6.370015592060892</v>
      </c>
      <c r="AL79" s="1">
        <f t="shared" si="72"/>
        <v>79.43835631889425</v>
      </c>
      <c r="AM79" s="1">
        <f t="shared" si="73"/>
        <v>0</v>
      </c>
      <c r="AN79" s="1">
        <f t="shared" si="74"/>
        <v>0</v>
      </c>
      <c r="AO79" s="1">
        <f t="shared" si="75"/>
        <v>2.1311510346738274</v>
      </c>
      <c r="AP79" s="1"/>
      <c r="AQ79" s="1">
        <f t="shared" si="76"/>
        <v>20.077976177125493</v>
      </c>
      <c r="AR79" s="1">
        <f t="shared" si="77"/>
        <v>1.0297918790612417</v>
      </c>
    </row>
    <row r="80" spans="1:44" ht="12.75">
      <c r="A80" s="9">
        <v>1994</v>
      </c>
      <c r="B80">
        <v>405</v>
      </c>
      <c r="C80">
        <v>1283</v>
      </c>
      <c r="D80">
        <v>0</v>
      </c>
      <c r="E80">
        <v>5</v>
      </c>
      <c r="F80">
        <v>4</v>
      </c>
      <c r="H80" s="2">
        <f t="shared" si="65"/>
        <v>1697</v>
      </c>
      <c r="J80" s="9">
        <v>1994</v>
      </c>
      <c r="K80" s="2">
        <f t="shared" si="66"/>
        <v>405</v>
      </c>
      <c r="L80" s="2">
        <f t="shared" si="67"/>
        <v>1283</v>
      </c>
      <c r="M80" s="2">
        <f t="shared" si="69"/>
        <v>9</v>
      </c>
      <c r="N80" s="2">
        <f t="shared" si="70"/>
        <v>1697</v>
      </c>
      <c r="Z80" s="9">
        <v>1994</v>
      </c>
      <c r="AA80" s="2">
        <f t="shared" si="64"/>
        <v>4866383</v>
      </c>
      <c r="AB80" s="2">
        <f t="shared" si="64"/>
        <v>1263467</v>
      </c>
      <c r="AC80" s="1">
        <f t="shared" si="64"/>
        <v>15282</v>
      </c>
      <c r="AD80" s="1">
        <f t="shared" si="64"/>
        <v>193729</v>
      </c>
      <c r="AE80" s="1">
        <f t="shared" si="64"/>
        <v>197910</v>
      </c>
      <c r="AF80" s="1"/>
      <c r="AG80" s="2">
        <f t="shared" si="64"/>
        <v>6536771</v>
      </c>
      <c r="AJ80" s="9">
        <v>1994</v>
      </c>
      <c r="AK80" s="1">
        <f t="shared" si="71"/>
        <v>8.32240290170338</v>
      </c>
      <c r="AL80" s="1">
        <f t="shared" si="72"/>
        <v>101.54598418478679</v>
      </c>
      <c r="AM80" s="1">
        <f t="shared" si="73"/>
        <v>0</v>
      </c>
      <c r="AN80" s="1">
        <f t="shared" si="74"/>
        <v>2.5809249002472527</v>
      </c>
      <c r="AO80" s="1">
        <f t="shared" si="75"/>
        <v>2.0211207114344902</v>
      </c>
      <c r="AP80" s="1"/>
      <c r="AQ80" s="1">
        <f t="shared" si="76"/>
        <v>25.96082989598381</v>
      </c>
      <c r="AR80" s="1">
        <f t="shared" si="77"/>
        <v>2.2117315154538595</v>
      </c>
    </row>
    <row r="81" spans="1:44" ht="12.75">
      <c r="A81" s="9">
        <v>1995</v>
      </c>
      <c r="B81">
        <v>438</v>
      </c>
      <c r="C81">
        <v>1254</v>
      </c>
      <c r="D81">
        <v>0</v>
      </c>
      <c r="E81">
        <v>1</v>
      </c>
      <c r="F81">
        <v>4</v>
      </c>
      <c r="H81" s="2">
        <f t="shared" si="65"/>
        <v>1697</v>
      </c>
      <c r="J81" s="9">
        <v>1995</v>
      </c>
      <c r="K81" s="2">
        <f t="shared" si="66"/>
        <v>438</v>
      </c>
      <c r="L81" s="2">
        <f t="shared" si="67"/>
        <v>1254</v>
      </c>
      <c r="M81" s="2">
        <f t="shared" si="69"/>
        <v>5</v>
      </c>
      <c r="N81" s="2">
        <f t="shared" si="70"/>
        <v>1697</v>
      </c>
      <c r="Z81" s="9">
        <v>1995</v>
      </c>
      <c r="AA81" s="2">
        <f t="shared" si="64"/>
        <v>4888742</v>
      </c>
      <c r="AB81" s="2">
        <f t="shared" si="64"/>
        <v>1283368</v>
      </c>
      <c r="AC81" s="1">
        <f t="shared" si="64"/>
        <v>15167</v>
      </c>
      <c r="AD81" s="1">
        <f t="shared" si="64"/>
        <v>204395</v>
      </c>
      <c r="AE81" s="1">
        <f t="shared" si="64"/>
        <v>209720</v>
      </c>
      <c r="AF81" s="1"/>
      <c r="AG81" s="2">
        <f t="shared" si="64"/>
        <v>6601392</v>
      </c>
      <c r="AJ81" s="9">
        <v>1995</v>
      </c>
      <c r="AK81" s="1">
        <f t="shared" si="71"/>
        <v>8.959360097137465</v>
      </c>
      <c r="AL81" s="1">
        <f t="shared" si="72"/>
        <v>97.71164623085507</v>
      </c>
      <c r="AM81" s="1">
        <f t="shared" si="73"/>
        <v>0</v>
      </c>
      <c r="AN81" s="1">
        <f t="shared" si="74"/>
        <v>0.4892487585312752</v>
      </c>
      <c r="AO81" s="1">
        <f t="shared" si="75"/>
        <v>1.907304978065993</v>
      </c>
      <c r="AP81" s="1"/>
      <c r="AQ81" s="1">
        <f t="shared" si="76"/>
        <v>25.706699435512995</v>
      </c>
      <c r="AR81" s="1">
        <f t="shared" si="77"/>
        <v>1.164735535149389</v>
      </c>
    </row>
    <row r="82" spans="1:44" ht="12.75">
      <c r="A82" s="9">
        <v>1996</v>
      </c>
      <c r="B82">
        <v>340</v>
      </c>
      <c r="C82">
        <v>1092</v>
      </c>
      <c r="D82">
        <v>0</v>
      </c>
      <c r="E82">
        <v>1</v>
      </c>
      <c r="F82">
        <v>4</v>
      </c>
      <c r="H82" s="2">
        <f t="shared" si="65"/>
        <v>1437</v>
      </c>
      <c r="J82" s="9">
        <v>1996</v>
      </c>
      <c r="K82" s="2">
        <f t="shared" si="66"/>
        <v>340</v>
      </c>
      <c r="L82" s="2">
        <f t="shared" si="67"/>
        <v>1092</v>
      </c>
      <c r="M82" s="2">
        <f t="shared" si="69"/>
        <v>5</v>
      </c>
      <c r="N82" s="2">
        <f t="shared" si="70"/>
        <v>1437</v>
      </c>
      <c r="Z82" s="9">
        <v>1996</v>
      </c>
      <c r="AA82" s="2">
        <f t="shared" si="64"/>
        <v>4910554</v>
      </c>
      <c r="AB82" s="2">
        <f t="shared" si="64"/>
        <v>1301252</v>
      </c>
      <c r="AC82" s="1">
        <f t="shared" si="64"/>
        <v>15354</v>
      </c>
      <c r="AD82" s="1">
        <f t="shared" si="64"/>
        <v>215241</v>
      </c>
      <c r="AE82" s="1">
        <f t="shared" si="64"/>
        <v>223090</v>
      </c>
      <c r="AF82" s="1"/>
      <c r="AG82" s="2">
        <f t="shared" si="64"/>
        <v>6665491</v>
      </c>
      <c r="AJ82" s="9">
        <v>1996</v>
      </c>
      <c r="AK82" s="1">
        <f t="shared" si="71"/>
        <v>6.9238623585037455</v>
      </c>
      <c r="AL82" s="1">
        <f t="shared" si="72"/>
        <v>83.91917937494044</v>
      </c>
      <c r="AM82" s="1">
        <f t="shared" si="73"/>
        <v>0</v>
      </c>
      <c r="AN82" s="1">
        <f t="shared" si="74"/>
        <v>0.46459549992798765</v>
      </c>
      <c r="AO82" s="1">
        <f t="shared" si="75"/>
        <v>1.7929983414765343</v>
      </c>
      <c r="AP82" s="1"/>
      <c r="AQ82" s="1">
        <f t="shared" si="76"/>
        <v>21.558801894714133</v>
      </c>
      <c r="AR82" s="1">
        <f t="shared" si="77"/>
        <v>1.1020862492698678</v>
      </c>
    </row>
    <row r="83" spans="1:44" ht="12.75">
      <c r="A83" s="9">
        <v>1997</v>
      </c>
      <c r="B83">
        <v>339</v>
      </c>
      <c r="C83">
        <v>1023</v>
      </c>
      <c r="D83">
        <v>1</v>
      </c>
      <c r="E83">
        <v>1</v>
      </c>
      <c r="F83">
        <v>2</v>
      </c>
      <c r="H83" s="2">
        <f t="shared" si="65"/>
        <v>1366</v>
      </c>
      <c r="J83" s="9">
        <v>1997</v>
      </c>
      <c r="K83" s="2">
        <f t="shared" si="66"/>
        <v>339</v>
      </c>
      <c r="L83" s="2">
        <f t="shared" si="67"/>
        <v>1023</v>
      </c>
      <c r="M83" s="2">
        <f t="shared" si="69"/>
        <v>4</v>
      </c>
      <c r="N83" s="2">
        <f t="shared" si="70"/>
        <v>1366</v>
      </c>
      <c r="Z83" s="9">
        <v>1997</v>
      </c>
      <c r="AA83" s="2">
        <f t="shared" si="64"/>
        <v>4931324</v>
      </c>
      <c r="AB83" s="2">
        <f t="shared" si="64"/>
        <v>1321292</v>
      </c>
      <c r="AC83" s="1">
        <f t="shared" si="64"/>
        <v>15458</v>
      </c>
      <c r="AD83" s="1">
        <f t="shared" si="64"/>
        <v>227133</v>
      </c>
      <c r="AE83" s="1">
        <f t="shared" si="64"/>
        <v>237671</v>
      </c>
      <c r="AF83" s="1"/>
      <c r="AG83" s="2">
        <f t="shared" si="64"/>
        <v>6732878</v>
      </c>
      <c r="AJ83" s="9">
        <v>1997</v>
      </c>
      <c r="AK83" s="1">
        <f t="shared" si="71"/>
        <v>6.874421554941431</v>
      </c>
      <c r="AL83" s="1">
        <f t="shared" si="72"/>
        <v>77.4242181137856</v>
      </c>
      <c r="AM83" s="1">
        <f t="shared" si="73"/>
        <v>6.469142191745374</v>
      </c>
      <c r="AN83" s="1">
        <f t="shared" si="74"/>
        <v>0.44027067841308837</v>
      </c>
      <c r="AO83" s="1">
        <f t="shared" si="75"/>
        <v>0.8414993836017015</v>
      </c>
      <c r="AP83" s="1"/>
      <c r="AQ83" s="1">
        <f t="shared" si="76"/>
        <v>20.288500697621433</v>
      </c>
      <c r="AR83" s="1">
        <f t="shared" si="77"/>
        <v>0.832878720365134</v>
      </c>
    </row>
    <row r="84" spans="1:44" ht="12.75">
      <c r="A84" s="9">
        <v>1998</v>
      </c>
      <c r="B84">
        <v>334</v>
      </c>
      <c r="C84">
        <v>962</v>
      </c>
      <c r="D84">
        <v>0</v>
      </c>
      <c r="E84">
        <v>3</v>
      </c>
      <c r="F84">
        <v>2</v>
      </c>
      <c r="H84" s="2">
        <f t="shared" si="65"/>
        <v>1301</v>
      </c>
      <c r="J84" s="9">
        <v>1998</v>
      </c>
      <c r="K84" s="2">
        <f t="shared" si="66"/>
        <v>334</v>
      </c>
      <c r="L84" s="2">
        <f t="shared" si="67"/>
        <v>962</v>
      </c>
      <c r="M84" s="2">
        <f t="shared" si="69"/>
        <v>5</v>
      </c>
      <c r="N84" s="2">
        <f t="shared" si="70"/>
        <v>1301</v>
      </c>
      <c r="Z84" s="9">
        <v>1998</v>
      </c>
      <c r="AA84" s="2">
        <f t="shared" si="64"/>
        <v>4944272</v>
      </c>
      <c r="AB84" s="2">
        <f t="shared" si="64"/>
        <v>1340488</v>
      </c>
      <c r="AC84" s="1">
        <f t="shared" si="64"/>
        <v>15731</v>
      </c>
      <c r="AD84" s="1">
        <f t="shared" si="64"/>
        <v>237329</v>
      </c>
      <c r="AE84" s="1">
        <f t="shared" si="64"/>
        <v>251405</v>
      </c>
      <c r="AF84" s="1"/>
      <c r="AG84" s="2">
        <f t="shared" si="64"/>
        <v>6789225</v>
      </c>
      <c r="AJ84" s="9">
        <v>1998</v>
      </c>
      <c r="AK84" s="1">
        <f t="shared" si="71"/>
        <v>6.75529178006388</v>
      </c>
      <c r="AL84" s="1">
        <f t="shared" si="72"/>
        <v>71.76490949564636</v>
      </c>
      <c r="AM84" s="1">
        <f t="shared" si="73"/>
        <v>0</v>
      </c>
      <c r="AN84" s="1">
        <f t="shared" si="74"/>
        <v>1.2640680237139161</v>
      </c>
      <c r="AO84" s="1">
        <f t="shared" si="75"/>
        <v>0.795529126310137</v>
      </c>
      <c r="AP84" s="1"/>
      <c r="AQ84" s="1">
        <f t="shared" si="76"/>
        <v>19.162717394106103</v>
      </c>
      <c r="AR84" s="1">
        <f t="shared" si="77"/>
        <v>0.9911490390810066</v>
      </c>
    </row>
    <row r="85" spans="1:44" ht="12.75">
      <c r="A85" s="9">
        <v>1999</v>
      </c>
      <c r="B85">
        <v>294</v>
      </c>
      <c r="C85">
        <v>936</v>
      </c>
      <c r="D85">
        <v>0</v>
      </c>
      <c r="E85">
        <v>0</v>
      </c>
      <c r="F85">
        <v>4</v>
      </c>
      <c r="H85" s="2">
        <f t="shared" si="65"/>
        <v>1234</v>
      </c>
      <c r="J85" s="9">
        <v>1999</v>
      </c>
      <c r="K85" s="2">
        <f>B85</f>
        <v>294</v>
      </c>
      <c r="L85" s="2">
        <f>C85</f>
        <v>936</v>
      </c>
      <c r="M85" s="2">
        <f>N85-K85-L85</f>
        <v>4</v>
      </c>
      <c r="N85" s="2">
        <f>H85</f>
        <v>1234</v>
      </c>
      <c r="Z85" s="9">
        <v>1999</v>
      </c>
      <c r="AA85" s="2">
        <f t="shared" si="64"/>
        <v>4977060</v>
      </c>
      <c r="AB85" s="2">
        <f t="shared" si="64"/>
        <v>1363819</v>
      </c>
      <c r="AC85" s="1">
        <f t="shared" si="64"/>
        <v>16040</v>
      </c>
      <c r="AD85" s="1">
        <f t="shared" si="64"/>
        <v>249765</v>
      </c>
      <c r="AE85" s="1">
        <f t="shared" si="64"/>
        <v>266228</v>
      </c>
      <c r="AF85" s="1"/>
      <c r="AG85" s="2">
        <f t="shared" si="64"/>
        <v>6872912</v>
      </c>
      <c r="AJ85" s="9">
        <v>1999</v>
      </c>
      <c r="AK85" s="1">
        <f>(B85/AA85)*100000</f>
        <v>5.907101782980313</v>
      </c>
      <c r="AL85" s="1">
        <f>(C85/AB85)*100000</f>
        <v>68.6308080471089</v>
      </c>
      <c r="AM85" s="1">
        <f>(D85/AC85)*100000</f>
        <v>0</v>
      </c>
      <c r="AN85" s="1">
        <f>(E85/AD85)*100000</f>
        <v>0</v>
      </c>
      <c r="AO85" s="1">
        <f>(F85/AE85)*100000</f>
        <v>1.5024715657256187</v>
      </c>
      <c r="AP85" s="1"/>
      <c r="AQ85" s="1">
        <f>(H85/AG85)*100000</f>
        <v>17.954543867286528</v>
      </c>
      <c r="AR85" s="1">
        <f>(SUM(D85:F85)/SUM(AC85:AE85))*100000</f>
        <v>0.7518330629866945</v>
      </c>
    </row>
    <row r="86" spans="1:14" s="4" customFormat="1" ht="12.75">
      <c r="A86" s="13" t="s">
        <v>100</v>
      </c>
      <c r="B86" s="21">
        <f>SUM(B69:B85)</f>
        <v>5038</v>
      </c>
      <c r="C86" s="21">
        <f>SUM(C69:C85)</f>
        <v>13298</v>
      </c>
      <c r="D86" s="4">
        <f>SUM(D69:D85)</f>
        <v>1</v>
      </c>
      <c r="E86" s="4">
        <f>SUM(E69:E85)</f>
        <v>11</v>
      </c>
      <c r="F86" s="4">
        <f>SUM(F69:F85)</f>
        <v>35</v>
      </c>
      <c r="H86" s="21">
        <f>SUM(B86:G86)</f>
        <v>18383</v>
      </c>
      <c r="J86" s="13" t="s">
        <v>100</v>
      </c>
      <c r="K86" s="21">
        <f>B86</f>
        <v>5038</v>
      </c>
      <c r="L86" s="21">
        <f>C86</f>
        <v>13298</v>
      </c>
      <c r="M86" s="21">
        <f t="shared" si="69"/>
        <v>47</v>
      </c>
      <c r="N86" s="21">
        <f>H86</f>
        <v>18383</v>
      </c>
    </row>
    <row r="88" spans="1:44" s="27" customFormat="1" ht="29.25" customHeight="1">
      <c r="A88" s="31" t="str">
        <f>CONCATENATE("Other &amp; Not Known Admissions, All Races: ",$A$1)</f>
        <v>Other &amp; Not Known Admissions, All Races: VIRGINIA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VIRGINIA</v>
      </c>
      <c r="K88" s="31"/>
      <c r="L88" s="31"/>
      <c r="M88" s="31"/>
      <c r="N88" s="31"/>
      <c r="Z88" s="30" t="str">
        <f>CONCATENATE("Total Population, By Race: ",$A$1)</f>
        <v>Total Population, By Race: VIRGINIA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VIRGINIA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112</v>
      </c>
      <c r="B89" s="19" t="s">
        <v>98</v>
      </c>
      <c r="C89" s="19" t="s">
        <v>99</v>
      </c>
      <c r="D89" s="19" t="s">
        <v>115</v>
      </c>
      <c r="E89" s="19" t="s">
        <v>116</v>
      </c>
      <c r="F89" s="19" t="s">
        <v>113</v>
      </c>
      <c r="G89" s="19" t="s">
        <v>114</v>
      </c>
      <c r="H89" s="19" t="s">
        <v>100</v>
      </c>
      <c r="J89" s="20" t="s">
        <v>112</v>
      </c>
      <c r="K89" s="19" t="s">
        <v>98</v>
      </c>
      <c r="L89" s="19" t="s">
        <v>99</v>
      </c>
      <c r="M89" s="19" t="s">
        <v>117</v>
      </c>
      <c r="N89" s="19" t="s">
        <v>100</v>
      </c>
      <c r="Z89" s="20" t="s">
        <v>112</v>
      </c>
      <c r="AA89" s="19" t="s">
        <v>98</v>
      </c>
      <c r="AB89" s="19" t="s">
        <v>99</v>
      </c>
      <c r="AC89" s="19" t="s">
        <v>115</v>
      </c>
      <c r="AD89" s="19" t="s">
        <v>116</v>
      </c>
      <c r="AE89" s="19" t="s">
        <v>113</v>
      </c>
      <c r="AF89" s="19" t="s">
        <v>114</v>
      </c>
      <c r="AG89" s="19" t="s">
        <v>100</v>
      </c>
      <c r="AJ89" s="20" t="s">
        <v>112</v>
      </c>
      <c r="AK89" s="19" t="s">
        <v>98</v>
      </c>
      <c r="AL89" s="19" t="s">
        <v>99</v>
      </c>
      <c r="AM89" s="19" t="s">
        <v>115</v>
      </c>
      <c r="AN89" s="19" t="s">
        <v>116</v>
      </c>
      <c r="AO89" s="19" t="s">
        <v>113</v>
      </c>
      <c r="AP89" s="19" t="s">
        <v>114</v>
      </c>
      <c r="AQ89" s="19" t="s">
        <v>100</v>
      </c>
      <c r="AR89" s="19" t="s">
        <v>117</v>
      </c>
    </row>
    <row r="90" spans="1:44" ht="12.75">
      <c r="A90" s="9">
        <v>1983</v>
      </c>
      <c r="B90" s="2"/>
      <c r="H90" s="2"/>
      <c r="J90" s="9">
        <v>1983</v>
      </c>
      <c r="K90" s="2"/>
      <c r="L90" s="2"/>
      <c r="M90" s="2"/>
      <c r="N90" s="2"/>
      <c r="Z90" s="9">
        <v>1983</v>
      </c>
      <c r="AA90" s="2">
        <f>AA69</f>
        <v>4315211</v>
      </c>
      <c r="AB90" s="2">
        <f aca="true" t="shared" si="78" ref="AB90:AG90">AB69</f>
        <v>1042185</v>
      </c>
      <c r="AC90" s="1">
        <f t="shared" si="78"/>
        <v>10862</v>
      </c>
      <c r="AD90" s="1">
        <f t="shared" si="78"/>
        <v>94789</v>
      </c>
      <c r="AE90" s="1">
        <f t="shared" si="78"/>
        <v>101618</v>
      </c>
      <c r="AF90" s="1"/>
      <c r="AG90" s="2">
        <f t="shared" si="78"/>
        <v>5564665</v>
      </c>
      <c r="AJ90" s="9">
        <v>1983</v>
      </c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9">
        <v>1984</v>
      </c>
      <c r="B91" s="2"/>
      <c r="C91" s="2"/>
      <c r="D91" s="2"/>
      <c r="E91" s="2"/>
      <c r="F91" s="2"/>
      <c r="G91" s="2"/>
      <c r="H91" s="2"/>
      <c r="J91" s="9">
        <v>1984</v>
      </c>
      <c r="K91" s="2"/>
      <c r="L91" s="2"/>
      <c r="M91" s="2"/>
      <c r="N91" s="2"/>
      <c r="Z91" s="9">
        <v>1984</v>
      </c>
      <c r="AA91" s="2">
        <f aca="true" t="shared" si="79" ref="AA91:AG106">AA70</f>
        <v>4364654</v>
      </c>
      <c r="AB91" s="2">
        <f t="shared" si="79"/>
        <v>1055167</v>
      </c>
      <c r="AC91" s="1">
        <f t="shared" si="79"/>
        <v>11453</v>
      </c>
      <c r="AD91" s="1">
        <f t="shared" si="79"/>
        <v>103103</v>
      </c>
      <c r="AE91" s="1">
        <f t="shared" si="79"/>
        <v>109491</v>
      </c>
      <c r="AF91" s="1"/>
      <c r="AG91" s="2">
        <f t="shared" si="79"/>
        <v>5643868</v>
      </c>
      <c r="AJ91" s="9">
        <v>1984</v>
      </c>
      <c r="AK91" s="1"/>
      <c r="AL91" s="1"/>
      <c r="AM91" s="1"/>
      <c r="AN91" s="1"/>
      <c r="AO91" s="1"/>
      <c r="AP91" s="1"/>
      <c r="AQ91" s="1"/>
      <c r="AR91" s="1"/>
    </row>
    <row r="92" spans="1:44" ht="12.75">
      <c r="A92" s="9">
        <v>1985</v>
      </c>
      <c r="B92">
        <v>6</v>
      </c>
      <c r="C92">
        <v>2</v>
      </c>
      <c r="D92">
        <v>0</v>
      </c>
      <c r="E92">
        <v>0</v>
      </c>
      <c r="F92">
        <v>0</v>
      </c>
      <c r="H92" s="2">
        <f aca="true" t="shared" si="80" ref="H92:H106">SUM(B92:G92)</f>
        <v>8</v>
      </c>
      <c r="J92" s="9">
        <v>1985</v>
      </c>
      <c r="K92" s="2">
        <f>B92</f>
        <v>6</v>
      </c>
      <c r="L92" s="2">
        <f>C92</f>
        <v>2</v>
      </c>
      <c r="M92" s="2">
        <f>N92-K92-L92</f>
        <v>0</v>
      </c>
      <c r="N92" s="2">
        <f>H92</f>
        <v>8</v>
      </c>
      <c r="Z92" s="9">
        <v>1985</v>
      </c>
      <c r="AA92" s="2">
        <f t="shared" si="79"/>
        <v>4409909</v>
      </c>
      <c r="AB92" s="2">
        <f t="shared" si="79"/>
        <v>1064622</v>
      </c>
      <c r="AC92" s="1">
        <f t="shared" si="79"/>
        <v>11999</v>
      </c>
      <c r="AD92" s="1">
        <f t="shared" si="79"/>
        <v>111555</v>
      </c>
      <c r="AE92" s="1">
        <f t="shared" si="79"/>
        <v>117082</v>
      </c>
      <c r="AF92" s="1"/>
      <c r="AG92" s="2">
        <f t="shared" si="79"/>
        <v>5715167</v>
      </c>
      <c r="AJ92" s="9">
        <v>1985</v>
      </c>
      <c r="AK92" s="1">
        <f aca="true" t="shared" si="81" ref="AK92:AO94">(B92/AA92)*100000</f>
        <v>0.13605722929883587</v>
      </c>
      <c r="AL92" s="1">
        <f t="shared" si="81"/>
        <v>0.18786010433750197</v>
      </c>
      <c r="AM92" s="1">
        <f t="shared" si="81"/>
        <v>0</v>
      </c>
      <c r="AN92" s="1">
        <f t="shared" si="81"/>
        <v>0</v>
      </c>
      <c r="AO92" s="1">
        <f t="shared" si="81"/>
        <v>0</v>
      </c>
      <c r="AP92" s="1"/>
      <c r="AQ92" s="1">
        <f>(H92/AG92)*100000</f>
        <v>0.1399784118294356</v>
      </c>
      <c r="AR92" s="1">
        <f>(SUM(D92:F92)/SUM(AC92:AE92))*100000</f>
        <v>0</v>
      </c>
    </row>
    <row r="93" spans="1:44" ht="12.75">
      <c r="A93" s="9">
        <v>1986</v>
      </c>
      <c r="B93">
        <v>9</v>
      </c>
      <c r="C93">
        <v>42</v>
      </c>
      <c r="D93">
        <v>0</v>
      </c>
      <c r="E93">
        <v>0</v>
      </c>
      <c r="F93">
        <v>1</v>
      </c>
      <c r="H93" s="2">
        <f t="shared" si="80"/>
        <v>52</v>
      </c>
      <c r="J93" s="9">
        <v>1986</v>
      </c>
      <c r="K93" s="2">
        <f aca="true" t="shared" si="82" ref="K93:K100">B93</f>
        <v>9</v>
      </c>
      <c r="L93" s="2">
        <f aca="true" t="shared" si="83" ref="L93:L100">C93</f>
        <v>42</v>
      </c>
      <c r="M93" s="2">
        <f aca="true" t="shared" si="84" ref="M93:M100">N93-K93-L93</f>
        <v>1</v>
      </c>
      <c r="N93" s="2">
        <f aca="true" t="shared" si="85" ref="N93:N100">H93</f>
        <v>52</v>
      </c>
      <c r="Z93" s="9">
        <v>1986</v>
      </c>
      <c r="AA93" s="2">
        <f t="shared" si="79"/>
        <v>4473233</v>
      </c>
      <c r="AB93" s="2">
        <f t="shared" si="79"/>
        <v>1079448</v>
      </c>
      <c r="AC93" s="1">
        <f t="shared" si="79"/>
        <v>12584</v>
      </c>
      <c r="AD93" s="1">
        <f t="shared" si="79"/>
        <v>120787</v>
      </c>
      <c r="AE93" s="1">
        <f t="shared" si="79"/>
        <v>125648</v>
      </c>
      <c r="AF93" s="1"/>
      <c r="AG93" s="2">
        <f t="shared" si="79"/>
        <v>5811700</v>
      </c>
      <c r="AJ93" s="9">
        <v>1986</v>
      </c>
      <c r="AK93" s="1">
        <f t="shared" si="81"/>
        <v>0.20119676305705517</v>
      </c>
      <c r="AL93" s="1">
        <f t="shared" si="81"/>
        <v>3.8908775596415945</v>
      </c>
      <c r="AM93" s="1">
        <f t="shared" si="81"/>
        <v>0</v>
      </c>
      <c r="AN93" s="1">
        <f t="shared" si="81"/>
        <v>0</v>
      </c>
      <c r="AO93" s="1">
        <f t="shared" si="81"/>
        <v>0.795874188208328</v>
      </c>
      <c r="AP93" s="1"/>
      <c r="AQ93" s="1">
        <f>(H93/AG93)*100000</f>
        <v>0.8947468038611766</v>
      </c>
      <c r="AR93" s="1">
        <f>(SUM(D93:F93)/SUM(AC93:AE93))*100000</f>
        <v>0.3860720642115057</v>
      </c>
    </row>
    <row r="94" spans="1:44" ht="12.75">
      <c r="A94" s="9">
        <v>1987</v>
      </c>
      <c r="B94">
        <v>4</v>
      </c>
      <c r="C94">
        <v>2</v>
      </c>
      <c r="D94">
        <v>0</v>
      </c>
      <c r="E94">
        <v>0</v>
      </c>
      <c r="F94">
        <v>0</v>
      </c>
      <c r="H94" s="2">
        <f t="shared" si="80"/>
        <v>6</v>
      </c>
      <c r="J94" s="9">
        <v>1987</v>
      </c>
      <c r="K94" s="2">
        <f t="shared" si="82"/>
        <v>4</v>
      </c>
      <c r="L94" s="2">
        <f t="shared" si="83"/>
        <v>2</v>
      </c>
      <c r="M94" s="2">
        <f t="shared" si="84"/>
        <v>0</v>
      </c>
      <c r="N94" s="2">
        <f t="shared" si="85"/>
        <v>6</v>
      </c>
      <c r="Z94" s="9">
        <v>1987</v>
      </c>
      <c r="AA94" s="2">
        <f t="shared" si="79"/>
        <v>4551983</v>
      </c>
      <c r="AB94" s="2">
        <f t="shared" si="79"/>
        <v>1102046</v>
      </c>
      <c r="AC94" s="1">
        <f t="shared" si="79"/>
        <v>13174</v>
      </c>
      <c r="AD94" s="1">
        <f t="shared" si="79"/>
        <v>129969</v>
      </c>
      <c r="AE94" s="1">
        <f t="shared" si="79"/>
        <v>135105</v>
      </c>
      <c r="AF94" s="1"/>
      <c r="AG94" s="2">
        <f t="shared" si="79"/>
        <v>5932277</v>
      </c>
      <c r="AJ94" s="9">
        <v>1987</v>
      </c>
      <c r="AK94" s="1">
        <f t="shared" si="81"/>
        <v>0.08787379038981473</v>
      </c>
      <c r="AL94" s="1">
        <f t="shared" si="81"/>
        <v>0.1814806278503801</v>
      </c>
      <c r="AM94" s="1">
        <f t="shared" si="81"/>
        <v>0</v>
      </c>
      <c r="AN94" s="1">
        <f t="shared" si="81"/>
        <v>0</v>
      </c>
      <c r="AO94" s="1">
        <f t="shared" si="81"/>
        <v>0</v>
      </c>
      <c r="AP94" s="1"/>
      <c r="AQ94" s="1">
        <f>(H94/AG94)*100000</f>
        <v>0.10114160212006285</v>
      </c>
      <c r="AR94" s="1">
        <f>(SUM(D94:F94)/SUM(AC94:AE94))*100000</f>
        <v>0</v>
      </c>
    </row>
    <row r="95" spans="1:44" ht="12.75">
      <c r="A95" s="9">
        <v>1988</v>
      </c>
      <c r="B95">
        <v>228</v>
      </c>
      <c r="C95">
        <v>296</v>
      </c>
      <c r="D95">
        <v>0</v>
      </c>
      <c r="E95">
        <v>1</v>
      </c>
      <c r="F95">
        <v>1</v>
      </c>
      <c r="H95" s="2">
        <f t="shared" si="80"/>
        <v>526</v>
      </c>
      <c r="J95" s="9">
        <v>1988</v>
      </c>
      <c r="K95" s="2">
        <f t="shared" si="82"/>
        <v>228</v>
      </c>
      <c r="L95" s="2">
        <f t="shared" si="83"/>
        <v>296</v>
      </c>
      <c r="M95" s="2">
        <f t="shared" si="84"/>
        <v>2</v>
      </c>
      <c r="N95" s="2">
        <f t="shared" si="85"/>
        <v>526</v>
      </c>
      <c r="Z95" s="9">
        <v>1988</v>
      </c>
      <c r="AA95" s="2">
        <f t="shared" si="79"/>
        <v>4617210</v>
      </c>
      <c r="AB95" s="2">
        <f t="shared" si="79"/>
        <v>1122320</v>
      </c>
      <c r="AC95" s="1">
        <f t="shared" si="79"/>
        <v>13702</v>
      </c>
      <c r="AD95" s="1">
        <f t="shared" si="79"/>
        <v>139168</v>
      </c>
      <c r="AE95" s="1">
        <f t="shared" si="79"/>
        <v>144526</v>
      </c>
      <c r="AF95" s="1"/>
      <c r="AG95" s="2">
        <f t="shared" si="79"/>
        <v>6036926</v>
      </c>
      <c r="AJ95" s="9">
        <v>1988</v>
      </c>
      <c r="AK95" s="1">
        <f aca="true" t="shared" si="86" ref="AK95:AK105">(B95/AA95)*100000</f>
        <v>4.9380470024105465</v>
      </c>
      <c r="AL95" s="1">
        <f aca="true" t="shared" si="87" ref="AL95:AL105">(C95/AB95)*100000</f>
        <v>26.373939696343292</v>
      </c>
      <c r="AM95" s="1">
        <f aca="true" t="shared" si="88" ref="AM95:AM105">(D95/AC95)*100000</f>
        <v>0</v>
      </c>
      <c r="AN95" s="1">
        <f aca="true" t="shared" si="89" ref="AN95:AN105">(E95/AD95)*100000</f>
        <v>0.7185559898827317</v>
      </c>
      <c r="AO95" s="1">
        <f aca="true" t="shared" si="90" ref="AO95:AO105">(F95/AE95)*100000</f>
        <v>0.6919170253103247</v>
      </c>
      <c r="AP95" s="1"/>
      <c r="AQ95" s="1">
        <f aca="true" t="shared" si="91" ref="AQ95:AQ105">(H95/AG95)*100000</f>
        <v>8.713043691441637</v>
      </c>
      <c r="AR95" s="1">
        <f aca="true" t="shared" si="92" ref="AR95:AR105">(SUM(D95:F95)/SUM(AC95:AE95))*100000</f>
        <v>0.6725040013988084</v>
      </c>
    </row>
    <row r="96" spans="1:44" ht="12.75">
      <c r="A96" s="9">
        <v>1989</v>
      </c>
      <c r="B96">
        <v>222</v>
      </c>
      <c r="C96">
        <v>329</v>
      </c>
      <c r="D96">
        <v>2</v>
      </c>
      <c r="E96">
        <v>0</v>
      </c>
      <c r="F96">
        <v>8</v>
      </c>
      <c r="H96" s="2">
        <f t="shared" si="80"/>
        <v>561</v>
      </c>
      <c r="J96" s="9">
        <v>1989</v>
      </c>
      <c r="K96" s="2">
        <f t="shared" si="82"/>
        <v>222</v>
      </c>
      <c r="L96" s="2">
        <f t="shared" si="83"/>
        <v>329</v>
      </c>
      <c r="M96" s="2">
        <f t="shared" si="84"/>
        <v>10</v>
      </c>
      <c r="N96" s="2">
        <f t="shared" si="85"/>
        <v>561</v>
      </c>
      <c r="Z96" s="9">
        <v>1989</v>
      </c>
      <c r="AA96" s="2">
        <f t="shared" si="79"/>
        <v>4665771</v>
      </c>
      <c r="AB96" s="2">
        <f t="shared" si="79"/>
        <v>1139235</v>
      </c>
      <c r="AC96" s="1">
        <f t="shared" si="79"/>
        <v>14085</v>
      </c>
      <c r="AD96" s="1">
        <f t="shared" si="79"/>
        <v>147895</v>
      </c>
      <c r="AE96" s="1">
        <f t="shared" si="79"/>
        <v>153251</v>
      </c>
      <c r="AF96" s="1"/>
      <c r="AG96" s="2">
        <f t="shared" si="79"/>
        <v>6120237</v>
      </c>
      <c r="AJ96" s="9">
        <v>1989</v>
      </c>
      <c r="AK96" s="1">
        <f aca="true" t="shared" si="93" ref="AK96:AO97">(B96/AA96)*100000</f>
        <v>4.758056064046007</v>
      </c>
      <c r="AL96" s="1">
        <f t="shared" si="93"/>
        <v>28.87902847085983</v>
      </c>
      <c r="AM96" s="1">
        <f t="shared" si="93"/>
        <v>14.199503017394392</v>
      </c>
      <c r="AN96" s="1">
        <f t="shared" si="93"/>
        <v>0</v>
      </c>
      <c r="AO96" s="1">
        <f t="shared" si="93"/>
        <v>5.220194321733627</v>
      </c>
      <c r="AP96" s="1"/>
      <c r="AQ96" s="1">
        <f>(H96/AG96)*100000</f>
        <v>9.16631169675292</v>
      </c>
      <c r="AR96" s="1">
        <f>(SUM(D96:F96)/SUM(AC96:AE96))*100000</f>
        <v>3.172276838255121</v>
      </c>
    </row>
    <row r="97" spans="1:44" ht="12.75">
      <c r="A97" s="9">
        <v>1990</v>
      </c>
      <c r="B97">
        <v>79</v>
      </c>
      <c r="C97">
        <v>119</v>
      </c>
      <c r="D97">
        <v>1</v>
      </c>
      <c r="E97">
        <v>0</v>
      </c>
      <c r="F97">
        <v>3</v>
      </c>
      <c r="H97" s="2">
        <f t="shared" si="80"/>
        <v>202</v>
      </c>
      <c r="J97" s="9">
        <v>1990</v>
      </c>
      <c r="K97" s="2">
        <f t="shared" si="82"/>
        <v>79</v>
      </c>
      <c r="L97" s="2">
        <f t="shared" si="83"/>
        <v>119</v>
      </c>
      <c r="M97" s="2">
        <f t="shared" si="84"/>
        <v>4</v>
      </c>
      <c r="N97" s="2">
        <f t="shared" si="85"/>
        <v>202</v>
      </c>
      <c r="Z97" s="9">
        <v>1990</v>
      </c>
      <c r="AA97" s="2">
        <f t="shared" si="79"/>
        <v>4719805</v>
      </c>
      <c r="AB97" s="2">
        <f t="shared" si="79"/>
        <v>1160449</v>
      </c>
      <c r="AC97" s="1">
        <f t="shared" si="79"/>
        <v>14447</v>
      </c>
      <c r="AD97" s="1">
        <f t="shared" si="79"/>
        <v>156783</v>
      </c>
      <c r="AE97" s="1">
        <f t="shared" si="79"/>
        <v>162042</v>
      </c>
      <c r="AF97" s="1"/>
      <c r="AG97" s="2">
        <f t="shared" si="79"/>
        <v>6213526</v>
      </c>
      <c r="AJ97" s="9">
        <v>1990</v>
      </c>
      <c r="AK97" s="1">
        <f t="shared" si="93"/>
        <v>1.6737979641108054</v>
      </c>
      <c r="AL97" s="1">
        <f t="shared" si="93"/>
        <v>10.25465143233352</v>
      </c>
      <c r="AM97" s="1">
        <f t="shared" si="93"/>
        <v>6.921852287672181</v>
      </c>
      <c r="AN97" s="1">
        <f t="shared" si="93"/>
        <v>0</v>
      </c>
      <c r="AO97" s="1">
        <f t="shared" si="93"/>
        <v>1.8513718665531158</v>
      </c>
      <c r="AP97" s="1"/>
      <c r="AQ97" s="1">
        <f>(H97/AG97)*100000</f>
        <v>3.2509721533312965</v>
      </c>
      <c r="AR97" s="1">
        <f>(SUM(D97:F97)/SUM(AC97:AE97))*100000</f>
        <v>1.2002208406346766</v>
      </c>
    </row>
    <row r="98" spans="1:44" ht="12.75">
      <c r="A98" s="9">
        <v>1991</v>
      </c>
      <c r="B98">
        <v>192</v>
      </c>
      <c r="C98">
        <v>391</v>
      </c>
      <c r="D98">
        <v>0</v>
      </c>
      <c r="E98">
        <v>1</v>
      </c>
      <c r="F98">
        <v>3</v>
      </c>
      <c r="H98" s="2">
        <f t="shared" si="80"/>
        <v>587</v>
      </c>
      <c r="J98" s="9">
        <v>1991</v>
      </c>
      <c r="K98" s="2">
        <f t="shared" si="82"/>
        <v>192</v>
      </c>
      <c r="L98" s="2">
        <f t="shared" si="83"/>
        <v>391</v>
      </c>
      <c r="M98" s="2">
        <f t="shared" si="84"/>
        <v>4</v>
      </c>
      <c r="N98" s="2">
        <f t="shared" si="85"/>
        <v>587</v>
      </c>
      <c r="Z98" s="9">
        <v>1991</v>
      </c>
      <c r="AA98" s="2">
        <f t="shared" si="79"/>
        <v>4749964</v>
      </c>
      <c r="AB98" s="2">
        <f t="shared" si="79"/>
        <v>1184116</v>
      </c>
      <c r="AC98" s="1">
        <f t="shared" si="79"/>
        <v>14593</v>
      </c>
      <c r="AD98" s="1">
        <f t="shared" si="79"/>
        <v>165699</v>
      </c>
      <c r="AE98" s="1">
        <f t="shared" si="79"/>
        <v>169481</v>
      </c>
      <c r="AF98" s="1"/>
      <c r="AG98" s="2">
        <f t="shared" si="79"/>
        <v>6283853</v>
      </c>
      <c r="AJ98" s="9">
        <v>1991</v>
      </c>
      <c r="AK98" s="1">
        <f t="shared" si="86"/>
        <v>4.0421358982931235</v>
      </c>
      <c r="AL98" s="1">
        <f t="shared" si="87"/>
        <v>33.020413540565286</v>
      </c>
      <c r="AM98" s="1">
        <f t="shared" si="88"/>
        <v>0</v>
      </c>
      <c r="AN98" s="1">
        <f t="shared" si="89"/>
        <v>0.6035039438982733</v>
      </c>
      <c r="AO98" s="1">
        <f t="shared" si="90"/>
        <v>1.7701099238262696</v>
      </c>
      <c r="AP98" s="1"/>
      <c r="AQ98" s="1">
        <f t="shared" si="91"/>
        <v>9.341402480293539</v>
      </c>
      <c r="AR98" s="1">
        <f t="shared" si="92"/>
        <v>1.1435988483959596</v>
      </c>
    </row>
    <row r="99" spans="1:44" ht="12.75">
      <c r="A99" s="9">
        <v>1992</v>
      </c>
      <c r="B99">
        <v>235</v>
      </c>
      <c r="C99">
        <v>434</v>
      </c>
      <c r="D99">
        <v>1</v>
      </c>
      <c r="E99">
        <v>7</v>
      </c>
      <c r="F99">
        <v>4</v>
      </c>
      <c r="H99" s="2">
        <f t="shared" si="80"/>
        <v>681</v>
      </c>
      <c r="J99" s="9">
        <v>1992</v>
      </c>
      <c r="K99" s="2">
        <f t="shared" si="82"/>
        <v>235</v>
      </c>
      <c r="L99" s="2">
        <f t="shared" si="83"/>
        <v>434</v>
      </c>
      <c r="M99" s="2">
        <f t="shared" si="84"/>
        <v>12</v>
      </c>
      <c r="N99" s="2">
        <f t="shared" si="85"/>
        <v>681</v>
      </c>
      <c r="Z99" s="9">
        <v>1992</v>
      </c>
      <c r="AA99" s="2">
        <f t="shared" si="79"/>
        <v>4798282</v>
      </c>
      <c r="AB99" s="2">
        <f t="shared" si="79"/>
        <v>1216009</v>
      </c>
      <c r="AC99" s="1">
        <f t="shared" si="79"/>
        <v>14947</v>
      </c>
      <c r="AD99" s="1">
        <f t="shared" si="79"/>
        <v>176596</v>
      </c>
      <c r="AE99" s="1">
        <f t="shared" si="79"/>
        <v>177481</v>
      </c>
      <c r="AF99" s="1"/>
      <c r="AG99" s="2">
        <f t="shared" si="79"/>
        <v>6383315</v>
      </c>
      <c r="AJ99" s="9">
        <v>1992</v>
      </c>
      <c r="AK99" s="1">
        <f t="shared" si="86"/>
        <v>4.897586261082612</v>
      </c>
      <c r="AL99" s="1">
        <f t="shared" si="87"/>
        <v>35.69052531683565</v>
      </c>
      <c r="AM99" s="1">
        <f t="shared" si="88"/>
        <v>6.690305746972637</v>
      </c>
      <c r="AN99" s="1">
        <f t="shared" si="89"/>
        <v>3.9638496908197243</v>
      </c>
      <c r="AO99" s="1">
        <f t="shared" si="90"/>
        <v>2.2537623745640376</v>
      </c>
      <c r="AP99" s="1"/>
      <c r="AQ99" s="1">
        <f t="shared" si="91"/>
        <v>10.668437951127274</v>
      </c>
      <c r="AR99" s="1">
        <f t="shared" si="92"/>
        <v>3.251821019771072</v>
      </c>
    </row>
    <row r="100" spans="1:44" ht="12.75">
      <c r="A100" s="9">
        <v>1993</v>
      </c>
      <c r="B100">
        <v>243</v>
      </c>
      <c r="C100">
        <v>630</v>
      </c>
      <c r="D100">
        <v>0</v>
      </c>
      <c r="E100">
        <v>3</v>
      </c>
      <c r="F100">
        <v>6</v>
      </c>
      <c r="H100" s="2">
        <f t="shared" si="80"/>
        <v>882</v>
      </c>
      <c r="J100" s="9">
        <v>1993</v>
      </c>
      <c r="K100" s="2">
        <f t="shared" si="82"/>
        <v>243</v>
      </c>
      <c r="L100" s="2">
        <f t="shared" si="83"/>
        <v>630</v>
      </c>
      <c r="M100" s="2">
        <f t="shared" si="84"/>
        <v>9</v>
      </c>
      <c r="N100" s="2">
        <f t="shared" si="85"/>
        <v>882</v>
      </c>
      <c r="Z100" s="9">
        <v>1993</v>
      </c>
      <c r="AA100" s="2">
        <f t="shared" si="79"/>
        <v>4835153</v>
      </c>
      <c r="AB100" s="2">
        <f t="shared" si="79"/>
        <v>1241214</v>
      </c>
      <c r="AC100" s="1">
        <f t="shared" si="79"/>
        <v>15099</v>
      </c>
      <c r="AD100" s="1">
        <f t="shared" si="79"/>
        <v>185637</v>
      </c>
      <c r="AE100" s="1">
        <f t="shared" si="79"/>
        <v>187692</v>
      </c>
      <c r="AF100" s="1"/>
      <c r="AG100" s="2">
        <f t="shared" si="79"/>
        <v>6464795</v>
      </c>
      <c r="AJ100" s="9">
        <v>1993</v>
      </c>
      <c r="AK100" s="1">
        <f t="shared" si="86"/>
        <v>5.02569411971038</v>
      </c>
      <c r="AL100" s="1">
        <f t="shared" si="87"/>
        <v>50.75675910842127</v>
      </c>
      <c r="AM100" s="1">
        <f t="shared" si="88"/>
        <v>0</v>
      </c>
      <c r="AN100" s="1">
        <f t="shared" si="89"/>
        <v>1.6160571437806042</v>
      </c>
      <c r="AO100" s="1">
        <f t="shared" si="90"/>
        <v>3.1967265520107406</v>
      </c>
      <c r="AP100" s="1"/>
      <c r="AQ100" s="1">
        <f t="shared" si="91"/>
        <v>13.643124027908076</v>
      </c>
      <c r="AR100" s="1">
        <f t="shared" si="92"/>
        <v>2.3170317278877937</v>
      </c>
    </row>
    <row r="101" spans="1:44" ht="12.75">
      <c r="A101" s="9">
        <v>1994</v>
      </c>
      <c r="B101">
        <v>90</v>
      </c>
      <c r="C101">
        <v>238</v>
      </c>
      <c r="D101">
        <v>0</v>
      </c>
      <c r="E101">
        <v>1</v>
      </c>
      <c r="F101">
        <v>0</v>
      </c>
      <c r="H101" s="2">
        <f t="shared" si="80"/>
        <v>329</v>
      </c>
      <c r="J101" s="9">
        <v>1994</v>
      </c>
      <c r="K101" s="2">
        <f aca="true" t="shared" si="94" ref="K101:L105">B101</f>
        <v>90</v>
      </c>
      <c r="L101" s="2">
        <f t="shared" si="94"/>
        <v>238</v>
      </c>
      <c r="M101" s="2">
        <f aca="true" t="shared" si="95" ref="M101:M107">N101-K101-L101</f>
        <v>1</v>
      </c>
      <c r="N101" s="2">
        <f aca="true" t="shared" si="96" ref="N101:N107">H101</f>
        <v>329</v>
      </c>
      <c r="Z101" s="9">
        <v>1994</v>
      </c>
      <c r="AA101" s="2">
        <f t="shared" si="79"/>
        <v>4866383</v>
      </c>
      <c r="AB101" s="2">
        <f t="shared" si="79"/>
        <v>1263467</v>
      </c>
      <c r="AC101" s="1">
        <f t="shared" si="79"/>
        <v>15282</v>
      </c>
      <c r="AD101" s="1">
        <f t="shared" si="79"/>
        <v>193729</v>
      </c>
      <c r="AE101" s="1">
        <f t="shared" si="79"/>
        <v>197910</v>
      </c>
      <c r="AF101" s="1"/>
      <c r="AG101" s="2">
        <f t="shared" si="79"/>
        <v>6536771</v>
      </c>
      <c r="AJ101" s="9">
        <v>1994</v>
      </c>
      <c r="AK101" s="1">
        <f t="shared" si="86"/>
        <v>1.8494228670451955</v>
      </c>
      <c r="AL101" s="1">
        <f t="shared" si="87"/>
        <v>18.837057081823268</v>
      </c>
      <c r="AM101" s="1">
        <f t="shared" si="88"/>
        <v>0</v>
      </c>
      <c r="AN101" s="1">
        <f t="shared" si="89"/>
        <v>0.5161849800494505</v>
      </c>
      <c r="AO101" s="1">
        <f t="shared" si="90"/>
        <v>0</v>
      </c>
      <c r="AP101" s="1"/>
      <c r="AQ101" s="1">
        <f t="shared" si="91"/>
        <v>5.033066019904934</v>
      </c>
      <c r="AR101" s="1">
        <f t="shared" si="92"/>
        <v>0.24574794616153997</v>
      </c>
    </row>
    <row r="102" spans="1:44" ht="12.75">
      <c r="A102" s="9">
        <v>1995</v>
      </c>
      <c r="B102">
        <v>88</v>
      </c>
      <c r="C102">
        <v>171</v>
      </c>
      <c r="D102">
        <v>1</v>
      </c>
      <c r="E102">
        <v>0</v>
      </c>
      <c r="F102">
        <v>1</v>
      </c>
      <c r="H102" s="2">
        <f t="shared" si="80"/>
        <v>261</v>
      </c>
      <c r="J102" s="9">
        <v>1995</v>
      </c>
      <c r="K102" s="2">
        <f t="shared" si="94"/>
        <v>88</v>
      </c>
      <c r="L102" s="2">
        <f t="shared" si="94"/>
        <v>171</v>
      </c>
      <c r="M102" s="2">
        <f t="shared" si="95"/>
        <v>2</v>
      </c>
      <c r="N102" s="2">
        <f t="shared" si="96"/>
        <v>261</v>
      </c>
      <c r="Z102" s="9">
        <v>1995</v>
      </c>
      <c r="AA102" s="2">
        <f t="shared" si="79"/>
        <v>4888742</v>
      </c>
      <c r="AB102" s="2">
        <f t="shared" si="79"/>
        <v>1283368</v>
      </c>
      <c r="AC102" s="1">
        <f t="shared" si="79"/>
        <v>15167</v>
      </c>
      <c r="AD102" s="1">
        <f t="shared" si="79"/>
        <v>204395</v>
      </c>
      <c r="AE102" s="1">
        <f t="shared" si="79"/>
        <v>209720</v>
      </c>
      <c r="AF102" s="1"/>
      <c r="AG102" s="2">
        <f t="shared" si="79"/>
        <v>6601392</v>
      </c>
      <c r="AJ102" s="9">
        <v>1995</v>
      </c>
      <c r="AK102" s="1">
        <f t="shared" si="86"/>
        <v>1.8000540834431435</v>
      </c>
      <c r="AL102" s="1">
        <f t="shared" si="87"/>
        <v>13.324315395116598</v>
      </c>
      <c r="AM102" s="1">
        <f t="shared" si="88"/>
        <v>6.59326168655634</v>
      </c>
      <c r="AN102" s="1">
        <f t="shared" si="89"/>
        <v>0</v>
      </c>
      <c r="AO102" s="1">
        <f t="shared" si="90"/>
        <v>0.47682624451649824</v>
      </c>
      <c r="AP102" s="1"/>
      <c r="AQ102" s="1">
        <f t="shared" si="91"/>
        <v>3.953711580830225</v>
      </c>
      <c r="AR102" s="1">
        <f t="shared" si="92"/>
        <v>0.46589421405975556</v>
      </c>
    </row>
    <row r="103" spans="1:44" ht="12.75">
      <c r="A103" s="9">
        <v>1996</v>
      </c>
      <c r="B103">
        <v>72</v>
      </c>
      <c r="C103">
        <v>161</v>
      </c>
      <c r="D103">
        <v>0</v>
      </c>
      <c r="E103">
        <v>1</v>
      </c>
      <c r="F103">
        <v>3</v>
      </c>
      <c r="H103" s="2">
        <f t="shared" si="80"/>
        <v>237</v>
      </c>
      <c r="J103" s="9">
        <v>1996</v>
      </c>
      <c r="K103" s="2">
        <f t="shared" si="94"/>
        <v>72</v>
      </c>
      <c r="L103" s="2">
        <f t="shared" si="94"/>
        <v>161</v>
      </c>
      <c r="M103" s="2">
        <f t="shared" si="95"/>
        <v>4</v>
      </c>
      <c r="N103" s="2">
        <f t="shared" si="96"/>
        <v>237</v>
      </c>
      <c r="Z103" s="9">
        <v>1996</v>
      </c>
      <c r="AA103" s="2">
        <f t="shared" si="79"/>
        <v>4910554</v>
      </c>
      <c r="AB103" s="2">
        <f t="shared" si="79"/>
        <v>1301252</v>
      </c>
      <c r="AC103" s="1">
        <f t="shared" si="79"/>
        <v>15354</v>
      </c>
      <c r="AD103" s="1">
        <f t="shared" si="79"/>
        <v>215241</v>
      </c>
      <c r="AE103" s="1">
        <f t="shared" si="79"/>
        <v>223090</v>
      </c>
      <c r="AF103" s="1"/>
      <c r="AG103" s="2">
        <f t="shared" si="79"/>
        <v>6665491</v>
      </c>
      <c r="AJ103" s="9">
        <v>1996</v>
      </c>
      <c r="AK103" s="1">
        <f t="shared" si="86"/>
        <v>1.4662296759184401</v>
      </c>
      <c r="AL103" s="1">
        <f t="shared" si="87"/>
        <v>12.372699523228398</v>
      </c>
      <c r="AM103" s="1">
        <f t="shared" si="88"/>
        <v>0</v>
      </c>
      <c r="AN103" s="1">
        <f t="shared" si="89"/>
        <v>0.46459549992798765</v>
      </c>
      <c r="AO103" s="1">
        <f t="shared" si="90"/>
        <v>1.3447487561074007</v>
      </c>
      <c r="AP103" s="1"/>
      <c r="AQ103" s="1">
        <f t="shared" si="91"/>
        <v>3.5556270348275922</v>
      </c>
      <c r="AR103" s="1">
        <f t="shared" si="92"/>
        <v>0.8816689994158943</v>
      </c>
    </row>
    <row r="104" spans="1:44" ht="12.75">
      <c r="A104" s="9">
        <v>1997</v>
      </c>
      <c r="B104">
        <v>53</v>
      </c>
      <c r="C104">
        <v>150</v>
      </c>
      <c r="D104">
        <v>0</v>
      </c>
      <c r="E104">
        <v>0</v>
      </c>
      <c r="F104">
        <v>3</v>
      </c>
      <c r="H104" s="2">
        <f t="shared" si="80"/>
        <v>206</v>
      </c>
      <c r="J104" s="9">
        <v>1997</v>
      </c>
      <c r="K104" s="2">
        <f t="shared" si="94"/>
        <v>53</v>
      </c>
      <c r="L104" s="2">
        <f t="shared" si="94"/>
        <v>150</v>
      </c>
      <c r="M104" s="2">
        <f t="shared" si="95"/>
        <v>3</v>
      </c>
      <c r="N104" s="2">
        <f t="shared" si="96"/>
        <v>206</v>
      </c>
      <c r="Z104" s="9">
        <v>1997</v>
      </c>
      <c r="AA104" s="2">
        <f t="shared" si="79"/>
        <v>4931324</v>
      </c>
      <c r="AB104" s="2">
        <f t="shared" si="79"/>
        <v>1321292</v>
      </c>
      <c r="AC104" s="1">
        <f t="shared" si="79"/>
        <v>15458</v>
      </c>
      <c r="AD104" s="1">
        <f t="shared" si="79"/>
        <v>227133</v>
      </c>
      <c r="AE104" s="1">
        <f t="shared" si="79"/>
        <v>237671</v>
      </c>
      <c r="AF104" s="1"/>
      <c r="AG104" s="2">
        <f t="shared" si="79"/>
        <v>6732878</v>
      </c>
      <c r="AJ104" s="9">
        <v>1997</v>
      </c>
      <c r="AK104" s="1">
        <f t="shared" si="86"/>
        <v>1.0747620720114923</v>
      </c>
      <c r="AL104" s="1">
        <f t="shared" si="87"/>
        <v>11.352524650115189</v>
      </c>
      <c r="AM104" s="1">
        <f t="shared" si="88"/>
        <v>0</v>
      </c>
      <c r="AN104" s="1">
        <f t="shared" si="89"/>
        <v>0</v>
      </c>
      <c r="AO104" s="1">
        <f t="shared" si="90"/>
        <v>1.2622490754025522</v>
      </c>
      <c r="AP104" s="1"/>
      <c r="AQ104" s="1">
        <f t="shared" si="91"/>
        <v>3.0596128431259264</v>
      </c>
      <c r="AR104" s="1">
        <f t="shared" si="92"/>
        <v>0.6246590402738506</v>
      </c>
    </row>
    <row r="105" spans="1:44" ht="12.75">
      <c r="A105" s="9">
        <v>1998</v>
      </c>
      <c r="B105">
        <v>59</v>
      </c>
      <c r="C105">
        <v>129</v>
      </c>
      <c r="D105">
        <v>0</v>
      </c>
      <c r="E105">
        <v>0</v>
      </c>
      <c r="F105">
        <v>3</v>
      </c>
      <c r="H105" s="2">
        <f t="shared" si="80"/>
        <v>191</v>
      </c>
      <c r="J105" s="9">
        <v>1998</v>
      </c>
      <c r="K105" s="2">
        <f t="shared" si="94"/>
        <v>59</v>
      </c>
      <c r="L105" s="2">
        <f t="shared" si="94"/>
        <v>129</v>
      </c>
      <c r="M105" s="2">
        <f t="shared" si="95"/>
        <v>3</v>
      </c>
      <c r="N105" s="2">
        <f t="shared" si="96"/>
        <v>191</v>
      </c>
      <c r="Z105" s="9">
        <v>1998</v>
      </c>
      <c r="AA105" s="2">
        <f t="shared" si="79"/>
        <v>4944272</v>
      </c>
      <c r="AB105" s="2">
        <f t="shared" si="79"/>
        <v>1340488</v>
      </c>
      <c r="AC105" s="1">
        <f t="shared" si="79"/>
        <v>15731</v>
      </c>
      <c r="AD105" s="1">
        <f t="shared" si="79"/>
        <v>237329</v>
      </c>
      <c r="AE105" s="1">
        <f t="shared" si="79"/>
        <v>251405</v>
      </c>
      <c r="AF105" s="1"/>
      <c r="AG105" s="2">
        <f t="shared" si="79"/>
        <v>6789225</v>
      </c>
      <c r="AJ105" s="9">
        <v>1998</v>
      </c>
      <c r="AK105" s="1">
        <f t="shared" si="86"/>
        <v>1.193300044981344</v>
      </c>
      <c r="AL105" s="1">
        <f t="shared" si="87"/>
        <v>9.623361044634493</v>
      </c>
      <c r="AM105" s="1">
        <f t="shared" si="88"/>
        <v>0</v>
      </c>
      <c r="AN105" s="1">
        <f t="shared" si="89"/>
        <v>0</v>
      </c>
      <c r="AO105" s="1">
        <f t="shared" si="90"/>
        <v>1.1932936894652055</v>
      </c>
      <c r="AP105" s="1"/>
      <c r="AQ105" s="1">
        <f t="shared" si="91"/>
        <v>2.8132813391808345</v>
      </c>
      <c r="AR105" s="1">
        <f t="shared" si="92"/>
        <v>0.594689423448604</v>
      </c>
    </row>
    <row r="106" spans="1:44" ht="12.75">
      <c r="A106" s="9">
        <v>1999</v>
      </c>
      <c r="B106">
        <v>69</v>
      </c>
      <c r="C106">
        <v>127</v>
      </c>
      <c r="D106">
        <v>0</v>
      </c>
      <c r="E106">
        <v>0</v>
      </c>
      <c r="F106">
        <v>3</v>
      </c>
      <c r="H106" s="2">
        <f t="shared" si="80"/>
        <v>199</v>
      </c>
      <c r="J106" s="9">
        <v>1999</v>
      </c>
      <c r="K106" s="2">
        <f>B106</f>
        <v>69</v>
      </c>
      <c r="L106" s="2">
        <f>C106</f>
        <v>127</v>
      </c>
      <c r="M106" s="2">
        <f t="shared" si="95"/>
        <v>3</v>
      </c>
      <c r="N106" s="2">
        <f t="shared" si="96"/>
        <v>199</v>
      </c>
      <c r="Z106" s="9">
        <v>1999</v>
      </c>
      <c r="AA106" s="2">
        <f t="shared" si="79"/>
        <v>4977060</v>
      </c>
      <c r="AB106" s="2">
        <f t="shared" si="79"/>
        <v>1363819</v>
      </c>
      <c r="AC106" s="1">
        <f t="shared" si="79"/>
        <v>16040</v>
      </c>
      <c r="AD106" s="1">
        <f t="shared" si="79"/>
        <v>249765</v>
      </c>
      <c r="AE106" s="1">
        <f t="shared" si="79"/>
        <v>266228</v>
      </c>
      <c r="AF106" s="1"/>
      <c r="AG106" s="2">
        <f t="shared" si="79"/>
        <v>6872912</v>
      </c>
      <c r="AJ106" s="9">
        <v>1999</v>
      </c>
      <c r="AK106" s="1">
        <f>(B106/AA106)*100000</f>
        <v>1.386360622536196</v>
      </c>
      <c r="AL106" s="1">
        <f>(C106/AB106)*100000</f>
        <v>9.31208613459704</v>
      </c>
      <c r="AM106" s="1">
        <f>(D106/AC106)*100000</f>
        <v>0</v>
      </c>
      <c r="AN106" s="1">
        <f>(E106/AD106)*100000</f>
        <v>0</v>
      </c>
      <c r="AO106" s="1">
        <f>(F106/AE106)*100000</f>
        <v>1.126853674294214</v>
      </c>
      <c r="AP106" s="1"/>
      <c r="AQ106" s="1">
        <f>(H106/AG106)*100000</f>
        <v>2.8954248213857534</v>
      </c>
      <c r="AR106" s="1">
        <f>(SUM(D106:F106)/SUM(AC106:AE106))*100000</f>
        <v>0.5638747972400209</v>
      </c>
    </row>
    <row r="107" spans="1:14" s="4" customFormat="1" ht="12.75">
      <c r="A107" s="13" t="s">
        <v>100</v>
      </c>
      <c r="B107" s="21">
        <f>SUM(B90:B106)</f>
        <v>1649</v>
      </c>
      <c r="C107" s="21">
        <f>SUM(C90:C106)</f>
        <v>3221</v>
      </c>
      <c r="D107" s="4">
        <f>SUM(D90:D106)</f>
        <v>5</v>
      </c>
      <c r="E107" s="4">
        <f>SUM(E90:E106)</f>
        <v>14</v>
      </c>
      <c r="F107" s="4">
        <f>SUM(F90:F106)</f>
        <v>39</v>
      </c>
      <c r="H107" s="21">
        <f>SUM(B107:G107)</f>
        <v>4928</v>
      </c>
      <c r="J107" s="13" t="s">
        <v>100</v>
      </c>
      <c r="K107" s="21">
        <f>B107</f>
        <v>1649</v>
      </c>
      <c r="L107" s="21">
        <f>C107</f>
        <v>3221</v>
      </c>
      <c r="M107" s="21">
        <f t="shared" si="95"/>
        <v>58</v>
      </c>
      <c r="N107" s="21">
        <f t="shared" si="96"/>
        <v>4928</v>
      </c>
    </row>
    <row r="109" spans="26:33" ht="12.75">
      <c r="Z109" s="30" t="str">
        <f>CONCATENATE("Percent of Total Population, By Race: ",$A$1)</f>
        <v>Percent of Total Population, By Race: VIRGINIA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112</v>
      </c>
      <c r="AA110" s="19" t="s">
        <v>98</v>
      </c>
      <c r="AB110" s="19" t="s">
        <v>99</v>
      </c>
      <c r="AC110" s="19" t="s">
        <v>115</v>
      </c>
      <c r="AD110" s="19" t="s">
        <v>116</v>
      </c>
      <c r="AE110" s="19" t="s">
        <v>113</v>
      </c>
      <c r="AF110" s="19" t="s">
        <v>117</v>
      </c>
      <c r="AG110" s="19" t="s">
        <v>120</v>
      </c>
    </row>
    <row r="111" spans="26:33" ht="12.75">
      <c r="Z111" s="9">
        <v>1983</v>
      </c>
      <c r="AA111" s="2">
        <f aca="true" t="shared" si="97" ref="AA111:AE120">(AA90/$AG90)*100</f>
        <v>77.54664476657625</v>
      </c>
      <c r="AB111" s="2">
        <f t="shared" si="97"/>
        <v>18.728620680669906</v>
      </c>
      <c r="AC111" s="1">
        <f t="shared" si="97"/>
        <v>0.19519593722173753</v>
      </c>
      <c r="AD111" s="1">
        <f t="shared" si="97"/>
        <v>1.703408920393231</v>
      </c>
      <c r="AE111" s="1">
        <f t="shared" si="97"/>
        <v>1.8261296951388808</v>
      </c>
      <c r="AF111" s="1">
        <f>100-AA111-AB111</f>
        <v>3.7247345527538442</v>
      </c>
      <c r="AG111" s="26">
        <f>AB111/AA111</f>
        <v>0.24151426199089684</v>
      </c>
    </row>
    <row r="112" spans="26:33" ht="12.75">
      <c r="Z112" s="9">
        <v>1984</v>
      </c>
      <c r="AA112" s="2">
        <f t="shared" si="97"/>
        <v>77.33444510041694</v>
      </c>
      <c r="AB112" s="2">
        <f t="shared" si="97"/>
        <v>18.69581287159799</v>
      </c>
      <c r="AC112" s="1">
        <f t="shared" si="97"/>
        <v>0.20292820455758356</v>
      </c>
      <c r="AD112" s="1">
        <f t="shared" si="97"/>
        <v>1.8268145179866007</v>
      </c>
      <c r="AE112" s="1">
        <f t="shared" si="97"/>
        <v>1.9399993054408784</v>
      </c>
      <c r="AF112" s="1">
        <f aca="true" t="shared" si="98" ref="AF112:AF127">100-AA112-AB112</f>
        <v>3.969742027985067</v>
      </c>
      <c r="AG112" s="26">
        <f aca="true" t="shared" si="99" ref="AG112:AG127">AB112/AA112</f>
        <v>0.24175272541649354</v>
      </c>
    </row>
    <row r="113" spans="26:33" ht="12.75">
      <c r="Z113" s="9">
        <v>1985</v>
      </c>
      <c r="AA113" s="2">
        <f t="shared" si="97"/>
        <v>77.16150726654182</v>
      </c>
      <c r="AB113" s="2">
        <f t="shared" si="97"/>
        <v>18.628012094834673</v>
      </c>
      <c r="AC113" s="1">
        <f t="shared" si="97"/>
        <v>0.20995012044267475</v>
      </c>
      <c r="AD113" s="1">
        <f t="shared" si="97"/>
        <v>1.951911466454086</v>
      </c>
      <c r="AE113" s="1">
        <f t="shared" si="97"/>
        <v>2.0486190517267473</v>
      </c>
      <c r="AF113" s="1">
        <f t="shared" si="98"/>
        <v>4.210480638623508</v>
      </c>
      <c r="AG113" s="26">
        <f t="shared" si="99"/>
        <v>0.2414158659509754</v>
      </c>
    </row>
    <row r="114" spans="26:33" ht="12.75">
      <c r="Z114" s="9">
        <v>1986</v>
      </c>
      <c r="AA114" s="2">
        <f t="shared" si="97"/>
        <v>76.96944095531428</v>
      </c>
      <c r="AB114" s="2">
        <f t="shared" si="97"/>
        <v>18.573704767968064</v>
      </c>
      <c r="AC114" s="1">
        <f t="shared" si="97"/>
        <v>0.21652872653440472</v>
      </c>
      <c r="AD114" s="1">
        <f t="shared" si="97"/>
        <v>2.078341965345768</v>
      </c>
      <c r="AE114" s="1">
        <f t="shared" si="97"/>
        <v>2.161983584837483</v>
      </c>
      <c r="AF114" s="1">
        <f t="shared" si="98"/>
        <v>4.456854276717653</v>
      </c>
      <c r="AG114" s="26">
        <f t="shared" si="99"/>
        <v>0.2413127149871245</v>
      </c>
    </row>
    <row r="115" spans="26:33" ht="12.75">
      <c r="Z115" s="9">
        <v>1987</v>
      </c>
      <c r="AA115" s="2">
        <f t="shared" si="97"/>
        <v>76.73247557388166</v>
      </c>
      <c r="AB115" s="2">
        <f t="shared" si="97"/>
        <v>18.577116341667796</v>
      </c>
      <c r="AC115" s="1">
        <f t="shared" si="97"/>
        <v>0.22207324438828463</v>
      </c>
      <c r="AD115" s="1">
        <f t="shared" si="97"/>
        <v>2.190878814323741</v>
      </c>
      <c r="AE115" s="1">
        <f t="shared" si="97"/>
        <v>2.2774560257385152</v>
      </c>
      <c r="AF115" s="1">
        <f t="shared" si="98"/>
        <v>4.690408084450546</v>
      </c>
      <c r="AG115" s="26">
        <f t="shared" si="99"/>
        <v>0.24210239800983444</v>
      </c>
    </row>
    <row r="116" spans="26:33" ht="12.75">
      <c r="Z116" s="9">
        <v>1988</v>
      </c>
      <c r="AA116" s="2">
        <f t="shared" si="97"/>
        <v>76.48279935848146</v>
      </c>
      <c r="AB116" s="2">
        <f t="shared" si="97"/>
        <v>18.59091862315357</v>
      </c>
      <c r="AC116" s="1">
        <f t="shared" si="97"/>
        <v>0.2269698187455006</v>
      </c>
      <c r="AD116" s="1">
        <f t="shared" si="97"/>
        <v>2.305279209982034</v>
      </c>
      <c r="AE116" s="1">
        <f t="shared" si="97"/>
        <v>2.394032989637441</v>
      </c>
      <c r="AF116" s="1">
        <f t="shared" si="98"/>
        <v>4.926282018364972</v>
      </c>
      <c r="AG116" s="26">
        <f t="shared" si="99"/>
        <v>0.24307319788357035</v>
      </c>
    </row>
    <row r="117" spans="26:33" ht="12.75">
      <c r="Z117" s="9">
        <v>1989</v>
      </c>
      <c r="AA117" s="2">
        <f t="shared" si="97"/>
        <v>76.23513599228265</v>
      </c>
      <c r="AB117" s="2">
        <f t="shared" si="97"/>
        <v>18.61423013520555</v>
      </c>
      <c r="AC117" s="1">
        <f t="shared" si="97"/>
        <v>0.2301381466109891</v>
      </c>
      <c r="AD117" s="1">
        <f t="shared" si="97"/>
        <v>2.416491387506726</v>
      </c>
      <c r="AE117" s="1">
        <f t="shared" si="97"/>
        <v>2.504004338394085</v>
      </c>
      <c r="AF117" s="1">
        <f t="shared" si="98"/>
        <v>5.150633872511801</v>
      </c>
      <c r="AG117" s="26">
        <f t="shared" si="99"/>
        <v>0.24416864865420956</v>
      </c>
    </row>
    <row r="118" spans="26:33" ht="12.75">
      <c r="Z118" s="9">
        <v>1990</v>
      </c>
      <c r="AA118" s="2">
        <f t="shared" si="97"/>
        <v>75.96017140670209</v>
      </c>
      <c r="AB118" s="2">
        <f t="shared" si="97"/>
        <v>18.676175170104703</v>
      </c>
      <c r="AC118" s="1">
        <f t="shared" si="97"/>
        <v>0.2325088846493923</v>
      </c>
      <c r="AD118" s="1">
        <f t="shared" si="97"/>
        <v>2.5232533025531723</v>
      </c>
      <c r="AE118" s="1">
        <f t="shared" si="97"/>
        <v>2.607891235990644</v>
      </c>
      <c r="AF118" s="1">
        <f t="shared" si="98"/>
        <v>5.36365342319321</v>
      </c>
      <c r="AG118" s="26">
        <f t="shared" si="99"/>
        <v>0.24586799666511644</v>
      </c>
    </row>
    <row r="119" spans="26:33" ht="12.75">
      <c r="Z119" s="9">
        <v>1991</v>
      </c>
      <c r="AA119" s="2">
        <f t="shared" si="97"/>
        <v>75.5899923184072</v>
      </c>
      <c r="AB119" s="2">
        <f t="shared" si="97"/>
        <v>18.84378899379091</v>
      </c>
      <c r="AC119" s="1">
        <f t="shared" si="97"/>
        <v>0.23223013014467397</v>
      </c>
      <c r="AD119" s="1">
        <f t="shared" si="97"/>
        <v>2.6369012769713103</v>
      </c>
      <c r="AE119" s="1">
        <f t="shared" si="97"/>
        <v>2.6970872806859103</v>
      </c>
      <c r="AF119" s="1">
        <f t="shared" si="98"/>
        <v>5.566218687801893</v>
      </c>
      <c r="AG119" s="26">
        <f t="shared" si="99"/>
        <v>0.24928946829912813</v>
      </c>
    </row>
    <row r="120" spans="26:33" ht="12.75">
      <c r="Z120" s="9">
        <v>1992</v>
      </c>
      <c r="AA120" s="2">
        <f t="shared" si="97"/>
        <v>75.1691245066239</v>
      </c>
      <c r="AB120" s="2">
        <f t="shared" si="97"/>
        <v>19.049804059489468</v>
      </c>
      <c r="AC120" s="1">
        <f t="shared" si="97"/>
        <v>0.23415733047797266</v>
      </c>
      <c r="AD120" s="1">
        <f t="shared" si="97"/>
        <v>2.766524916912294</v>
      </c>
      <c r="AE120" s="1">
        <f t="shared" si="97"/>
        <v>2.780389186496358</v>
      </c>
      <c r="AF120" s="1">
        <f t="shared" si="98"/>
        <v>5.7810714338866305</v>
      </c>
      <c r="AG120" s="26">
        <f t="shared" si="99"/>
        <v>0.25342591369160883</v>
      </c>
    </row>
    <row r="121" spans="26:33" ht="12.75">
      <c r="Z121" s="9">
        <v>1993</v>
      </c>
      <c r="AA121" s="2">
        <f aca="true" t="shared" si="100" ref="AA121:AE127">(AA100/$AG100)*100</f>
        <v>74.79205450443519</v>
      </c>
      <c r="AB121" s="2">
        <f t="shared" si="100"/>
        <v>19.199587921968135</v>
      </c>
      <c r="AC121" s="1">
        <f t="shared" si="100"/>
        <v>0.23355728990633115</v>
      </c>
      <c r="AD121" s="1">
        <f t="shared" si="100"/>
        <v>2.8715063664045033</v>
      </c>
      <c r="AE121" s="1">
        <f t="shared" si="100"/>
        <v>2.9032939172858536</v>
      </c>
      <c r="AF121" s="1">
        <f t="shared" si="98"/>
        <v>6.00835757359668</v>
      </c>
      <c r="AG121" s="26">
        <f t="shared" si="99"/>
        <v>0.2567062510741645</v>
      </c>
    </row>
    <row r="122" spans="26:33" ht="12.75">
      <c r="Z122" s="9">
        <v>1994</v>
      </c>
      <c r="AA122" s="2">
        <f t="shared" si="100"/>
        <v>74.44628242292715</v>
      </c>
      <c r="AB122" s="2">
        <f t="shared" si="100"/>
        <v>19.328610410246895</v>
      </c>
      <c r="AC122" s="1">
        <f t="shared" si="100"/>
        <v>0.23378515172093375</v>
      </c>
      <c r="AD122" s="1">
        <f t="shared" si="100"/>
        <v>2.9636803859275473</v>
      </c>
      <c r="AE122" s="1">
        <f t="shared" si="100"/>
        <v>3.027641629177464</v>
      </c>
      <c r="AF122" s="1">
        <f t="shared" si="98"/>
        <v>6.22510716682595</v>
      </c>
      <c r="AG122" s="26">
        <f t="shared" si="99"/>
        <v>0.25963164017299917</v>
      </c>
    </row>
    <row r="123" spans="26:33" ht="12.75">
      <c r="Z123" s="9">
        <v>1995</v>
      </c>
      <c r="AA123" s="2">
        <f t="shared" si="100"/>
        <v>74.05622935283952</v>
      </c>
      <c r="AB123" s="2">
        <f t="shared" si="100"/>
        <v>19.44086944086944</v>
      </c>
      <c r="AC123" s="1">
        <f t="shared" si="100"/>
        <v>0.22975457297491195</v>
      </c>
      <c r="AD123" s="1">
        <f t="shared" si="100"/>
        <v>3.096240914037524</v>
      </c>
      <c r="AE123" s="1">
        <f t="shared" si="100"/>
        <v>3.1769057192786008</v>
      </c>
      <c r="AF123" s="1">
        <f t="shared" si="98"/>
        <v>6.502901206291035</v>
      </c>
      <c r="AG123" s="26">
        <f t="shared" si="99"/>
        <v>0.26251497829093867</v>
      </c>
    </row>
    <row r="124" spans="26:33" ht="12.75">
      <c r="Z124" s="9">
        <v>1996</v>
      </c>
      <c r="AA124" s="2">
        <f t="shared" si="100"/>
        <v>73.67130193409608</v>
      </c>
      <c r="AB124" s="2">
        <f t="shared" si="100"/>
        <v>19.5222227439809</v>
      </c>
      <c r="AC124" s="1">
        <f t="shared" si="100"/>
        <v>0.2303506223322483</v>
      </c>
      <c r="AD124" s="1">
        <f t="shared" si="100"/>
        <v>3.229184466680699</v>
      </c>
      <c r="AE124" s="1">
        <f t="shared" si="100"/>
        <v>3.3469402329100735</v>
      </c>
      <c r="AF124" s="1">
        <f t="shared" si="98"/>
        <v>6.8064753219230205</v>
      </c>
      <c r="AG124" s="26">
        <f t="shared" si="99"/>
        <v>0.2649908747566975</v>
      </c>
    </row>
    <row r="125" spans="26:33" ht="12.75">
      <c r="Z125" s="9">
        <v>1997</v>
      </c>
      <c r="AA125" s="2">
        <f t="shared" si="100"/>
        <v>73.24243807774327</v>
      </c>
      <c r="AB125" s="2">
        <f t="shared" si="100"/>
        <v>19.62447559572593</v>
      </c>
      <c r="AC125" s="1">
        <f t="shared" si="100"/>
        <v>0.22958978315068237</v>
      </c>
      <c r="AD125" s="1">
        <f t="shared" si="100"/>
        <v>3.373490504357869</v>
      </c>
      <c r="AE125" s="1">
        <f t="shared" si="100"/>
        <v>3.5300060390222425</v>
      </c>
      <c r="AF125" s="1">
        <f t="shared" si="98"/>
        <v>7.1330863265307975</v>
      </c>
      <c r="AG125" s="26">
        <f t="shared" si="99"/>
        <v>0.26793859012305826</v>
      </c>
    </row>
    <row r="126" spans="26:33" ht="12.75">
      <c r="Z126" s="9">
        <v>1998</v>
      </c>
      <c r="AA126" s="2">
        <f t="shared" si="100"/>
        <v>72.82527829023195</v>
      </c>
      <c r="AB126" s="2">
        <f t="shared" si="100"/>
        <v>19.74434489945465</v>
      </c>
      <c r="AC126" s="1">
        <f t="shared" si="100"/>
        <v>0.2317053861081346</v>
      </c>
      <c r="AD126" s="1">
        <f t="shared" si="100"/>
        <v>3.4956714499814043</v>
      </c>
      <c r="AE126" s="1">
        <f t="shared" si="100"/>
        <v>3.7029999742238617</v>
      </c>
      <c r="AF126" s="1">
        <f t="shared" si="98"/>
        <v>7.430376810313401</v>
      </c>
      <c r="AG126" s="26">
        <f t="shared" si="99"/>
        <v>0.2711193882537207</v>
      </c>
    </row>
    <row r="127" spans="26:33" ht="12.75">
      <c r="Z127" s="9">
        <v>1999</v>
      </c>
      <c r="AA127" s="2">
        <f t="shared" si="100"/>
        <v>72.41559327400088</v>
      </c>
      <c r="AB127" s="2">
        <f t="shared" si="100"/>
        <v>19.843393891846716</v>
      </c>
      <c r="AC127" s="1">
        <f t="shared" si="100"/>
        <v>0.2333799705277763</v>
      </c>
      <c r="AD127" s="1">
        <f t="shared" si="100"/>
        <v>3.634049148308606</v>
      </c>
      <c r="AE127" s="1">
        <f t="shared" si="100"/>
        <v>3.8735837153160118</v>
      </c>
      <c r="AF127" s="1">
        <f t="shared" si="98"/>
        <v>7.7410128341524</v>
      </c>
      <c r="AG127" s="26">
        <f t="shared" si="99"/>
        <v>0.2740210083864772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70" zoomScaleNormal="70" workbookViewId="0" topLeftCell="A1">
      <selection activeCell="B107" sqref="B107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5</v>
      </c>
    </row>
    <row r="2" spans="1:14" ht="28.5" customHeight="1">
      <c r="A2" s="31" t="str">
        <f>CONCATENATE("New Admissions for Violent Offenses, BW Only: ",$A$1)</f>
        <v>New Admissions for Violent Offenses, BW Only: VIRGINIA</v>
      </c>
      <c r="B2" s="31"/>
      <c r="C2" s="31"/>
      <c r="D2" s="31"/>
      <c r="F2" s="31" t="str">
        <f>CONCATENATE("Total Population, BW Only: ",$A$1)</f>
        <v>Total Population, BW Only: VIRGINIA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VIRGINIA</v>
      </c>
      <c r="L2" s="31"/>
      <c r="M2" s="31"/>
      <c r="N2" s="31"/>
    </row>
    <row r="3" spans="1:14" ht="12.75">
      <c r="A3" s="24" t="s">
        <v>112</v>
      </c>
      <c r="B3" s="25" t="s">
        <v>98</v>
      </c>
      <c r="C3" s="25" t="s">
        <v>99</v>
      </c>
      <c r="D3" s="25" t="s">
        <v>100</v>
      </c>
      <c r="F3" s="24" t="s">
        <v>112</v>
      </c>
      <c r="G3" s="25" t="s">
        <v>98</v>
      </c>
      <c r="H3" s="25" t="s">
        <v>99</v>
      </c>
      <c r="I3" s="25" t="s">
        <v>100</v>
      </c>
      <c r="K3" s="24" t="s">
        <v>112</v>
      </c>
      <c r="L3" s="25" t="s">
        <v>98</v>
      </c>
      <c r="M3" s="25" t="s">
        <v>99</v>
      </c>
      <c r="N3" s="25" t="s">
        <v>100</v>
      </c>
    </row>
    <row r="4" spans="1:19" ht="12.75">
      <c r="A4" s="9">
        <v>1983</v>
      </c>
      <c r="F4" s="9">
        <v>1983</v>
      </c>
      <c r="G4">
        <v>4315211</v>
      </c>
      <c r="H4">
        <v>1042185</v>
      </c>
      <c r="I4" s="1">
        <f>G4+H4</f>
        <v>5357396</v>
      </c>
      <c r="J4" s="1"/>
      <c r="K4" s="9">
        <f>F4</f>
        <v>1983</v>
      </c>
      <c r="L4" s="1"/>
      <c r="M4" s="1"/>
      <c r="N4" s="1"/>
      <c r="P4" s="6"/>
      <c r="Q4" s="6"/>
      <c r="R4" s="6"/>
      <c r="S4" s="6"/>
    </row>
    <row r="5" spans="1:19" ht="12.75">
      <c r="A5" s="9">
        <v>1984</v>
      </c>
      <c r="B5" s="2"/>
      <c r="C5" s="2"/>
      <c r="D5" s="2"/>
      <c r="F5" s="9">
        <v>1984</v>
      </c>
      <c r="G5">
        <v>4364654</v>
      </c>
      <c r="H5">
        <v>1055167</v>
      </c>
      <c r="I5" s="1">
        <f aca="true" t="shared" si="0" ref="I5:I20">G5+H5</f>
        <v>5419821</v>
      </c>
      <c r="K5" s="9">
        <f aca="true" t="shared" si="1" ref="K5:K20">F5</f>
        <v>1984</v>
      </c>
      <c r="L5" s="1"/>
      <c r="M5" s="1"/>
      <c r="N5" s="1"/>
      <c r="P5" s="6"/>
      <c r="Q5" s="6"/>
      <c r="R5" s="6"/>
      <c r="S5" s="6"/>
    </row>
    <row r="6" spans="1:19" ht="12.75">
      <c r="A6" s="9">
        <v>1985</v>
      </c>
      <c r="B6">
        <v>324</v>
      </c>
      <c r="C6">
        <v>428</v>
      </c>
      <c r="D6">
        <v>752</v>
      </c>
      <c r="F6" s="9">
        <v>1985</v>
      </c>
      <c r="G6">
        <v>4409909</v>
      </c>
      <c r="H6">
        <v>1064622</v>
      </c>
      <c r="I6" s="1">
        <f t="shared" si="0"/>
        <v>5474531</v>
      </c>
      <c r="K6" s="9">
        <f t="shared" si="1"/>
        <v>1985</v>
      </c>
      <c r="L6" s="1">
        <f aca="true" t="shared" si="2" ref="L6:N7">(B6/G6)*100000</f>
        <v>7.347090382137137</v>
      </c>
      <c r="M6" s="1">
        <f t="shared" si="2"/>
        <v>40.202062328225416</v>
      </c>
      <c r="N6" s="1">
        <f t="shared" si="2"/>
        <v>13.736336500788836</v>
      </c>
      <c r="P6" s="6"/>
      <c r="Q6" s="6"/>
      <c r="R6" s="6"/>
      <c r="S6" s="6"/>
    </row>
    <row r="7" spans="1:19" ht="12.75">
      <c r="A7" s="9">
        <v>1986</v>
      </c>
      <c r="B7">
        <v>305</v>
      </c>
      <c r="C7">
        <v>413</v>
      </c>
      <c r="D7">
        <v>718</v>
      </c>
      <c r="F7" s="9">
        <v>1986</v>
      </c>
      <c r="G7">
        <v>4473233</v>
      </c>
      <c r="H7">
        <v>1079448</v>
      </c>
      <c r="I7" s="1">
        <f t="shared" si="0"/>
        <v>5552681</v>
      </c>
      <c r="K7" s="9">
        <f t="shared" si="1"/>
        <v>1986</v>
      </c>
      <c r="L7" s="1">
        <f t="shared" si="2"/>
        <v>6.818334748044647</v>
      </c>
      <c r="M7" s="1">
        <f t="shared" si="2"/>
        <v>38.260296003142344</v>
      </c>
      <c r="N7" s="1">
        <f t="shared" si="2"/>
        <v>12.930690597929182</v>
      </c>
      <c r="P7" s="6"/>
      <c r="Q7" s="6"/>
      <c r="R7" s="6"/>
      <c r="S7" s="6"/>
    </row>
    <row r="8" spans="1:19" ht="12.75">
      <c r="A8" s="9">
        <v>1987</v>
      </c>
      <c r="B8">
        <v>394</v>
      </c>
      <c r="C8">
        <v>443</v>
      </c>
      <c r="D8">
        <v>837</v>
      </c>
      <c r="F8" s="9">
        <v>1987</v>
      </c>
      <c r="G8">
        <v>4551983</v>
      </c>
      <c r="H8">
        <v>1102046</v>
      </c>
      <c r="I8" s="1">
        <f t="shared" si="0"/>
        <v>5654029</v>
      </c>
      <c r="K8" s="9">
        <f t="shared" si="1"/>
        <v>1987</v>
      </c>
      <c r="L8" s="1">
        <f aca="true" t="shared" si="3" ref="L8:L19">(B8/G8)*100000</f>
        <v>8.65556835339675</v>
      </c>
      <c r="M8" s="1">
        <f aca="true" t="shared" si="4" ref="M8:N19">(C8/H8)*100000</f>
        <v>40.1979590688592</v>
      </c>
      <c r="N8" s="1">
        <f t="shared" si="4"/>
        <v>14.803602882121757</v>
      </c>
      <c r="P8" s="6"/>
      <c r="Q8" s="6"/>
      <c r="R8" s="6"/>
      <c r="S8" s="6"/>
    </row>
    <row r="9" spans="1:19" ht="12.75">
      <c r="A9" s="9">
        <v>1988</v>
      </c>
      <c r="B9">
        <v>432</v>
      </c>
      <c r="C9">
        <v>512</v>
      </c>
      <c r="D9">
        <v>944</v>
      </c>
      <c r="F9" s="9">
        <v>1988</v>
      </c>
      <c r="G9">
        <v>4617210</v>
      </c>
      <c r="H9">
        <v>1122320</v>
      </c>
      <c r="I9" s="1">
        <f t="shared" si="0"/>
        <v>5739530</v>
      </c>
      <c r="K9" s="9">
        <f t="shared" si="1"/>
        <v>1988</v>
      </c>
      <c r="L9" s="1">
        <f t="shared" si="3"/>
        <v>9.35629958351472</v>
      </c>
      <c r="M9" s="1">
        <f t="shared" si="4"/>
        <v>45.61978758286406</v>
      </c>
      <c r="N9" s="1">
        <f t="shared" si="4"/>
        <v>16.447339764754258</v>
      </c>
      <c r="P9" s="6"/>
      <c r="Q9" s="6"/>
      <c r="R9" s="6"/>
      <c r="S9" s="6"/>
    </row>
    <row r="10" spans="1:19" ht="12.75">
      <c r="A10" s="9">
        <v>1989</v>
      </c>
      <c r="B10">
        <v>454</v>
      </c>
      <c r="C10">
        <v>533</v>
      </c>
      <c r="D10">
        <v>987</v>
      </c>
      <c r="F10" s="9">
        <v>1989</v>
      </c>
      <c r="G10">
        <v>4665771</v>
      </c>
      <c r="H10">
        <v>1139235</v>
      </c>
      <c r="I10" s="1">
        <f t="shared" si="0"/>
        <v>5805006</v>
      </c>
      <c r="K10" s="9">
        <f t="shared" si="1"/>
        <v>1989</v>
      </c>
      <c r="L10" s="1">
        <f t="shared" si="3"/>
        <v>9.730438977823816</v>
      </c>
      <c r="M10" s="1">
        <f t="shared" si="4"/>
        <v>46.78578168683371</v>
      </c>
      <c r="N10" s="1">
        <f t="shared" si="4"/>
        <v>17.00256640561612</v>
      </c>
      <c r="P10" s="6"/>
      <c r="Q10" s="6"/>
      <c r="R10" s="6"/>
      <c r="S10" s="6"/>
    </row>
    <row r="11" spans="1:19" ht="12.75">
      <c r="A11" s="9">
        <v>1990</v>
      </c>
      <c r="B11">
        <v>432</v>
      </c>
      <c r="C11">
        <v>574</v>
      </c>
      <c r="D11">
        <v>1006</v>
      </c>
      <c r="F11" s="9">
        <v>1990</v>
      </c>
      <c r="G11">
        <v>4719805</v>
      </c>
      <c r="H11">
        <v>1160449</v>
      </c>
      <c r="I11" s="1">
        <f t="shared" si="0"/>
        <v>5880254</v>
      </c>
      <c r="K11" s="9">
        <f t="shared" si="1"/>
        <v>1990</v>
      </c>
      <c r="L11" s="1">
        <f t="shared" si="3"/>
        <v>9.152920512605922</v>
      </c>
      <c r="M11" s="1">
        <f t="shared" si="4"/>
        <v>49.46361279125579</v>
      </c>
      <c r="N11" s="1">
        <f t="shared" si="4"/>
        <v>17.108104513852634</v>
      </c>
      <c r="P11" s="6"/>
      <c r="Q11" s="6"/>
      <c r="R11" s="6"/>
      <c r="S11" s="6"/>
    </row>
    <row r="12" spans="1:19" ht="12.75">
      <c r="A12" s="9">
        <v>1991</v>
      </c>
      <c r="B12">
        <v>570</v>
      </c>
      <c r="C12">
        <v>738</v>
      </c>
      <c r="D12">
        <v>1308</v>
      </c>
      <c r="F12" s="9">
        <v>1991</v>
      </c>
      <c r="G12">
        <v>4749964</v>
      </c>
      <c r="H12">
        <v>1184116</v>
      </c>
      <c r="I12" s="1">
        <f t="shared" si="0"/>
        <v>5934080</v>
      </c>
      <c r="K12" s="9">
        <f t="shared" si="1"/>
        <v>1991</v>
      </c>
      <c r="L12" s="1">
        <f t="shared" si="3"/>
        <v>12.00009094805771</v>
      </c>
      <c r="M12" s="1">
        <f t="shared" si="4"/>
        <v>62.3249749179979</v>
      </c>
      <c r="N12" s="1">
        <f t="shared" si="4"/>
        <v>22.04216997411562</v>
      </c>
      <c r="P12" s="6"/>
      <c r="Q12" s="6"/>
      <c r="R12" s="6"/>
      <c r="S12" s="6"/>
    </row>
    <row r="13" spans="1:19" ht="12.75">
      <c r="A13" s="9">
        <v>1992</v>
      </c>
      <c r="B13">
        <v>510</v>
      </c>
      <c r="C13">
        <v>685</v>
      </c>
      <c r="D13">
        <v>1195</v>
      </c>
      <c r="F13" s="9">
        <v>1992</v>
      </c>
      <c r="G13">
        <v>4798282</v>
      </c>
      <c r="H13">
        <v>1216009</v>
      </c>
      <c r="I13" s="1">
        <f t="shared" si="0"/>
        <v>6014291</v>
      </c>
      <c r="K13" s="9">
        <f t="shared" si="1"/>
        <v>1992</v>
      </c>
      <c r="L13" s="1">
        <f t="shared" si="3"/>
        <v>10.628804226179287</v>
      </c>
      <c r="M13" s="1">
        <f t="shared" si="4"/>
        <v>56.33181991251709</v>
      </c>
      <c r="N13" s="1">
        <f t="shared" si="4"/>
        <v>19.86934120746735</v>
      </c>
      <c r="P13" s="6"/>
      <c r="Q13" s="6"/>
      <c r="R13" s="6"/>
      <c r="S13" s="6"/>
    </row>
    <row r="14" spans="1:19" ht="12.75">
      <c r="A14" s="9">
        <v>1993</v>
      </c>
      <c r="B14">
        <v>497</v>
      </c>
      <c r="C14">
        <v>651</v>
      </c>
      <c r="D14">
        <v>1148</v>
      </c>
      <c r="F14" s="9">
        <v>1993</v>
      </c>
      <c r="G14">
        <v>4835153</v>
      </c>
      <c r="H14">
        <v>1241214</v>
      </c>
      <c r="I14" s="1">
        <f t="shared" si="0"/>
        <v>6076367</v>
      </c>
      <c r="K14" s="9">
        <f t="shared" si="1"/>
        <v>1993</v>
      </c>
      <c r="L14" s="1">
        <f t="shared" si="3"/>
        <v>10.278888796280077</v>
      </c>
      <c r="M14" s="1">
        <f t="shared" si="4"/>
        <v>52.44865107870198</v>
      </c>
      <c r="N14" s="1">
        <f t="shared" si="4"/>
        <v>18.892868057508707</v>
      </c>
      <c r="P14" s="6"/>
      <c r="Q14" s="6"/>
      <c r="R14" s="6"/>
      <c r="S14" s="6"/>
    </row>
    <row r="15" spans="1:19" ht="12.75">
      <c r="A15" s="9">
        <v>1994</v>
      </c>
      <c r="B15">
        <v>479</v>
      </c>
      <c r="C15">
        <v>720</v>
      </c>
      <c r="D15">
        <v>1199</v>
      </c>
      <c r="F15" s="9">
        <v>1994</v>
      </c>
      <c r="G15">
        <v>4866383</v>
      </c>
      <c r="H15">
        <v>1263467</v>
      </c>
      <c r="I15" s="1">
        <f t="shared" si="0"/>
        <v>6129850</v>
      </c>
      <c r="K15" s="9">
        <f t="shared" si="1"/>
        <v>1994</v>
      </c>
      <c r="L15" s="1">
        <f t="shared" si="3"/>
        <v>9.843039481273873</v>
      </c>
      <c r="M15" s="1">
        <f t="shared" si="4"/>
        <v>56.98605503744854</v>
      </c>
      <c r="N15" s="1">
        <f t="shared" si="4"/>
        <v>19.560021860241278</v>
      </c>
      <c r="P15" s="6"/>
      <c r="Q15" s="6"/>
      <c r="R15" s="6"/>
      <c r="S15" s="6"/>
    </row>
    <row r="16" spans="1:19" ht="12.75">
      <c r="A16" s="9">
        <v>1995</v>
      </c>
      <c r="B16">
        <v>586</v>
      </c>
      <c r="C16">
        <v>847</v>
      </c>
      <c r="D16">
        <v>1433</v>
      </c>
      <c r="F16" s="9">
        <v>1995</v>
      </c>
      <c r="G16">
        <v>4888742</v>
      </c>
      <c r="H16">
        <v>1283368</v>
      </c>
      <c r="I16" s="1">
        <f t="shared" si="0"/>
        <v>6172110</v>
      </c>
      <c r="K16" s="9">
        <f t="shared" si="1"/>
        <v>1995</v>
      </c>
      <c r="L16" s="1">
        <f t="shared" si="3"/>
        <v>11.986723782928205</v>
      </c>
      <c r="M16" s="1">
        <f t="shared" si="4"/>
        <v>65.99821719101614</v>
      </c>
      <c r="N16" s="1">
        <f t="shared" si="4"/>
        <v>23.21734382569332</v>
      </c>
      <c r="P16" s="6"/>
      <c r="Q16" s="6"/>
      <c r="R16" s="6"/>
      <c r="S16" s="6"/>
    </row>
    <row r="17" spans="1:19" ht="12.75">
      <c r="A17" s="9">
        <v>1996</v>
      </c>
      <c r="B17">
        <v>502</v>
      </c>
      <c r="C17">
        <v>575</v>
      </c>
      <c r="D17">
        <v>1077</v>
      </c>
      <c r="F17" s="9">
        <v>1996</v>
      </c>
      <c r="G17">
        <v>4910554</v>
      </c>
      <c r="H17">
        <v>1301252</v>
      </c>
      <c r="I17" s="1">
        <f t="shared" si="0"/>
        <v>6211806</v>
      </c>
      <c r="K17" s="9">
        <f t="shared" si="1"/>
        <v>1996</v>
      </c>
      <c r="L17" s="1">
        <f t="shared" si="3"/>
        <v>10.222879129320235</v>
      </c>
      <c r="M17" s="1">
        <f t="shared" si="4"/>
        <v>44.18821258295857</v>
      </c>
      <c r="N17" s="1">
        <f t="shared" si="4"/>
        <v>17.337952923835676</v>
      </c>
      <c r="P17" s="6"/>
      <c r="Q17" s="6"/>
      <c r="R17" s="6"/>
      <c r="S17" s="6"/>
    </row>
    <row r="18" spans="1:19" ht="12.75">
      <c r="A18" s="9">
        <v>1997</v>
      </c>
      <c r="B18">
        <v>548</v>
      </c>
      <c r="C18">
        <v>732</v>
      </c>
      <c r="D18">
        <v>1280</v>
      </c>
      <c r="F18" s="9">
        <v>1997</v>
      </c>
      <c r="G18">
        <v>4931324</v>
      </c>
      <c r="H18">
        <v>1321292</v>
      </c>
      <c r="I18" s="1">
        <f t="shared" si="0"/>
        <v>6252616</v>
      </c>
      <c r="K18" s="9">
        <f t="shared" si="1"/>
        <v>1997</v>
      </c>
      <c r="L18" s="1">
        <f t="shared" si="3"/>
        <v>11.112634254005618</v>
      </c>
      <c r="M18" s="1">
        <f t="shared" si="4"/>
        <v>55.40032029256213</v>
      </c>
      <c r="N18" s="1">
        <f t="shared" si="4"/>
        <v>20.471431477640717</v>
      </c>
      <c r="P18" s="6"/>
      <c r="Q18" s="6"/>
      <c r="R18" s="6"/>
      <c r="S18" s="6"/>
    </row>
    <row r="19" spans="1:19" ht="12.75">
      <c r="A19" s="9">
        <v>1998</v>
      </c>
      <c r="B19">
        <v>1238</v>
      </c>
      <c r="C19">
        <v>1239</v>
      </c>
      <c r="D19">
        <v>2477</v>
      </c>
      <c r="F19" s="9">
        <v>1998</v>
      </c>
      <c r="G19">
        <v>4944272</v>
      </c>
      <c r="H19">
        <v>1340488</v>
      </c>
      <c r="I19" s="1">
        <f t="shared" si="0"/>
        <v>6284760</v>
      </c>
      <c r="K19" s="9">
        <f t="shared" si="1"/>
        <v>1998</v>
      </c>
      <c r="L19" s="1">
        <f t="shared" si="3"/>
        <v>25.039075520117017</v>
      </c>
      <c r="M19" s="1">
        <f t="shared" si="4"/>
        <v>92.42902584730336</v>
      </c>
      <c r="N19" s="1">
        <f t="shared" si="4"/>
        <v>39.41280176172201</v>
      </c>
      <c r="P19" s="6"/>
      <c r="Q19" s="6"/>
      <c r="R19" s="6"/>
      <c r="S19" s="6"/>
    </row>
    <row r="20" spans="1:14" ht="12.75">
      <c r="A20" s="9">
        <v>1999</v>
      </c>
      <c r="B20">
        <v>994</v>
      </c>
      <c r="C20">
        <v>2030</v>
      </c>
      <c r="D20">
        <v>3024</v>
      </c>
      <c r="F20" s="9">
        <v>1999</v>
      </c>
      <c r="G20">
        <v>4977060</v>
      </c>
      <c r="H20">
        <v>1363819</v>
      </c>
      <c r="I20" s="1">
        <f t="shared" si="0"/>
        <v>6340879</v>
      </c>
      <c r="K20" s="9">
        <f t="shared" si="1"/>
        <v>1999</v>
      </c>
      <c r="L20" s="1">
        <f>(B20/G20)*100000</f>
        <v>19.971629837695346</v>
      </c>
      <c r="M20" s="1">
        <f>(C20/H20)*100000</f>
        <v>148.84673112781095</v>
      </c>
      <c r="N20" s="1">
        <f>(D20/I20)*100000</f>
        <v>47.690548897085094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VIRGINIA</v>
      </c>
      <c r="B22" s="31"/>
      <c r="C22" s="31"/>
      <c r="D22" s="31"/>
      <c r="F22" s="31" t="str">
        <f>CONCATENATE("Total Population, BW Only: ",$A$1)</f>
        <v>Total Population, BW Only: VIRGINIA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VIRGINIA</v>
      </c>
      <c r="L22" s="31"/>
      <c r="M22" s="31"/>
      <c r="N22" s="31"/>
    </row>
    <row r="23" spans="1:14" ht="12.75">
      <c r="A23" s="24" t="s">
        <v>112</v>
      </c>
      <c r="B23" s="25" t="s">
        <v>98</v>
      </c>
      <c r="C23" s="25" t="s">
        <v>99</v>
      </c>
      <c r="D23" s="25" t="s">
        <v>100</v>
      </c>
      <c r="F23" s="24" t="s">
        <v>112</v>
      </c>
      <c r="G23" s="25" t="s">
        <v>98</v>
      </c>
      <c r="H23" s="25" t="s">
        <v>99</v>
      </c>
      <c r="I23" s="25" t="s">
        <v>100</v>
      </c>
      <c r="K23" s="24" t="s">
        <v>112</v>
      </c>
      <c r="L23" s="25" t="s">
        <v>98</v>
      </c>
      <c r="M23" s="25" t="s">
        <v>99</v>
      </c>
      <c r="N23" s="25" t="s">
        <v>100</v>
      </c>
    </row>
    <row r="24" spans="1:14" ht="12.75">
      <c r="A24" s="9">
        <v>1983</v>
      </c>
      <c r="F24" s="9">
        <f>F4</f>
        <v>1983</v>
      </c>
      <c r="G24" s="1">
        <f>G4</f>
        <v>4315211</v>
      </c>
      <c r="H24" s="1">
        <f>H4</f>
        <v>1042185</v>
      </c>
      <c r="I24" s="1">
        <f>I4</f>
        <v>5357396</v>
      </c>
      <c r="K24" s="9">
        <f>F24</f>
        <v>1983</v>
      </c>
      <c r="L24" s="1"/>
      <c r="M24" s="1"/>
      <c r="N24" s="1"/>
    </row>
    <row r="25" spans="1:14" ht="12.75">
      <c r="A25" s="9">
        <v>1984</v>
      </c>
      <c r="B25" s="2"/>
      <c r="C25" s="2"/>
      <c r="D25" s="2"/>
      <c r="F25" s="9">
        <f aca="true" t="shared" si="5" ref="F25:F40">F5</f>
        <v>1984</v>
      </c>
      <c r="G25" s="1">
        <f aca="true" t="shared" si="6" ref="G25:I40">G5</f>
        <v>4364654</v>
      </c>
      <c r="H25" s="1">
        <f t="shared" si="6"/>
        <v>1055167</v>
      </c>
      <c r="I25" s="1">
        <f t="shared" si="6"/>
        <v>5419821</v>
      </c>
      <c r="K25" s="9">
        <f aca="true" t="shared" si="7" ref="K25:K40">F25</f>
        <v>1984</v>
      </c>
      <c r="L25" s="1"/>
      <c r="M25" s="1"/>
      <c r="N25" s="1"/>
    </row>
    <row r="26" spans="1:14" ht="12.75">
      <c r="A26" s="9">
        <v>1985</v>
      </c>
      <c r="B26">
        <v>503</v>
      </c>
      <c r="C26">
        <v>674</v>
      </c>
      <c r="D26">
        <v>1177</v>
      </c>
      <c r="F26" s="9">
        <f t="shared" si="5"/>
        <v>1985</v>
      </c>
      <c r="G26" s="1">
        <f t="shared" si="6"/>
        <v>4409909</v>
      </c>
      <c r="H26" s="1">
        <f t="shared" si="6"/>
        <v>1064622</v>
      </c>
      <c r="I26" s="1">
        <f t="shared" si="6"/>
        <v>5474531</v>
      </c>
      <c r="K26" s="9">
        <f t="shared" si="7"/>
        <v>1985</v>
      </c>
      <c r="L26" s="1">
        <f aca="true" t="shared" si="8" ref="L26:N27">(B26/G26)*100000</f>
        <v>11.406131056219074</v>
      </c>
      <c r="M26" s="1">
        <f t="shared" si="8"/>
        <v>63.308855161738165</v>
      </c>
      <c r="N26" s="1">
        <f t="shared" si="8"/>
        <v>21.499558592325076</v>
      </c>
    </row>
    <row r="27" spans="1:14" ht="12.75">
      <c r="A27" s="9">
        <v>1986</v>
      </c>
      <c r="B27">
        <v>465</v>
      </c>
      <c r="C27">
        <v>596</v>
      </c>
      <c r="D27">
        <v>1061</v>
      </c>
      <c r="F27" s="9">
        <f t="shared" si="5"/>
        <v>1986</v>
      </c>
      <c r="G27" s="1">
        <f t="shared" si="6"/>
        <v>4473233</v>
      </c>
      <c r="H27" s="1">
        <f t="shared" si="6"/>
        <v>1079448</v>
      </c>
      <c r="I27" s="1">
        <f t="shared" si="6"/>
        <v>5552681</v>
      </c>
      <c r="K27" s="9">
        <f t="shared" si="7"/>
        <v>1986</v>
      </c>
      <c r="L27" s="1">
        <f t="shared" si="8"/>
        <v>10.395166091281183</v>
      </c>
      <c r="M27" s="1">
        <f t="shared" si="8"/>
        <v>55.21340537015215</v>
      </c>
      <c r="N27" s="1">
        <f t="shared" si="8"/>
        <v>19.107886802789498</v>
      </c>
    </row>
    <row r="28" spans="1:14" ht="12.75">
      <c r="A28" s="9">
        <v>1987</v>
      </c>
      <c r="B28">
        <v>515</v>
      </c>
      <c r="C28">
        <v>616</v>
      </c>
      <c r="D28">
        <v>1131</v>
      </c>
      <c r="F28" s="9">
        <f t="shared" si="5"/>
        <v>1987</v>
      </c>
      <c r="G28" s="1">
        <f t="shared" si="6"/>
        <v>4551983</v>
      </c>
      <c r="H28" s="1">
        <f t="shared" si="6"/>
        <v>1102046</v>
      </c>
      <c r="I28" s="1">
        <f t="shared" si="6"/>
        <v>5654029</v>
      </c>
      <c r="K28" s="9">
        <f t="shared" si="7"/>
        <v>1987</v>
      </c>
      <c r="L28" s="1">
        <f aca="true" t="shared" si="9" ref="L28:L39">(B28/G28)*100000</f>
        <v>11.313750512688646</v>
      </c>
      <c r="M28" s="1">
        <f aca="true" t="shared" si="10" ref="M28:M39">(C28/H28)*100000</f>
        <v>55.89603337791707</v>
      </c>
      <c r="N28" s="1">
        <f aca="true" t="shared" si="11" ref="N28:N39">(D28/I28)*100000</f>
        <v>20.0034347188527</v>
      </c>
    </row>
    <row r="29" spans="1:14" ht="12.75">
      <c r="A29" s="9">
        <v>1988</v>
      </c>
      <c r="B29">
        <v>524</v>
      </c>
      <c r="C29">
        <v>789</v>
      </c>
      <c r="D29">
        <v>1313</v>
      </c>
      <c r="F29" s="9">
        <f t="shared" si="5"/>
        <v>1988</v>
      </c>
      <c r="G29" s="1">
        <f t="shared" si="6"/>
        <v>4617210</v>
      </c>
      <c r="H29" s="1">
        <f t="shared" si="6"/>
        <v>1122320</v>
      </c>
      <c r="I29" s="1">
        <f t="shared" si="6"/>
        <v>5739530</v>
      </c>
      <c r="K29" s="9">
        <f t="shared" si="7"/>
        <v>1988</v>
      </c>
      <c r="L29" s="1">
        <f t="shared" si="9"/>
        <v>11.348844865189152</v>
      </c>
      <c r="M29" s="1">
        <f t="shared" si="10"/>
        <v>70.30080547437451</v>
      </c>
      <c r="N29" s="1">
        <f t="shared" si="11"/>
        <v>22.87643761771434</v>
      </c>
    </row>
    <row r="30" spans="1:14" ht="12.75">
      <c r="A30" s="9">
        <v>1989</v>
      </c>
      <c r="B30">
        <v>553</v>
      </c>
      <c r="C30">
        <v>851</v>
      </c>
      <c r="D30">
        <v>1404</v>
      </c>
      <c r="F30" s="9">
        <f t="shared" si="5"/>
        <v>1989</v>
      </c>
      <c r="G30" s="1">
        <f t="shared" si="6"/>
        <v>4665771</v>
      </c>
      <c r="H30" s="1">
        <f t="shared" si="6"/>
        <v>1139235</v>
      </c>
      <c r="I30" s="1">
        <f t="shared" si="6"/>
        <v>5805006</v>
      </c>
      <c r="K30" s="9">
        <f t="shared" si="7"/>
        <v>1989</v>
      </c>
      <c r="L30" s="1">
        <f t="shared" si="9"/>
        <v>11.852274790168655</v>
      </c>
      <c r="M30" s="1">
        <f t="shared" si="10"/>
        <v>74.69924993526358</v>
      </c>
      <c r="N30" s="1">
        <f t="shared" si="11"/>
        <v>24.18602151315606</v>
      </c>
    </row>
    <row r="31" spans="1:14" ht="12.75">
      <c r="A31" s="9">
        <v>1990</v>
      </c>
      <c r="B31">
        <v>494</v>
      </c>
      <c r="C31">
        <v>820</v>
      </c>
      <c r="D31">
        <v>1314</v>
      </c>
      <c r="F31" s="9">
        <f t="shared" si="5"/>
        <v>1990</v>
      </c>
      <c r="G31" s="1">
        <f t="shared" si="6"/>
        <v>4719805</v>
      </c>
      <c r="H31" s="1">
        <f t="shared" si="6"/>
        <v>1160449</v>
      </c>
      <c r="I31" s="1">
        <f t="shared" si="6"/>
        <v>5880254</v>
      </c>
      <c r="K31" s="9">
        <f t="shared" si="7"/>
        <v>1990</v>
      </c>
      <c r="L31" s="1">
        <f t="shared" si="9"/>
        <v>10.466534104692885</v>
      </c>
      <c r="M31" s="1">
        <f t="shared" si="10"/>
        <v>70.66230398750828</v>
      </c>
      <c r="N31" s="1">
        <f t="shared" si="11"/>
        <v>22.345973490260793</v>
      </c>
    </row>
    <row r="32" spans="1:14" ht="12.75">
      <c r="A32" s="9">
        <v>1991</v>
      </c>
      <c r="B32">
        <v>631</v>
      </c>
      <c r="C32">
        <v>906</v>
      </c>
      <c r="D32">
        <v>1537</v>
      </c>
      <c r="F32" s="9">
        <f t="shared" si="5"/>
        <v>1991</v>
      </c>
      <c r="G32" s="1">
        <f t="shared" si="6"/>
        <v>4749964</v>
      </c>
      <c r="H32" s="1">
        <f t="shared" si="6"/>
        <v>1184116</v>
      </c>
      <c r="I32" s="1">
        <f t="shared" si="6"/>
        <v>5934080</v>
      </c>
      <c r="K32" s="9">
        <f t="shared" si="7"/>
        <v>1991</v>
      </c>
      <c r="L32" s="1">
        <f t="shared" si="9"/>
        <v>13.284311207411255</v>
      </c>
      <c r="M32" s="1">
        <f t="shared" si="10"/>
        <v>76.51277408632262</v>
      </c>
      <c r="N32" s="1">
        <f t="shared" si="11"/>
        <v>25.901234900776533</v>
      </c>
    </row>
    <row r="33" spans="1:14" ht="12.75">
      <c r="A33" s="9">
        <v>1992</v>
      </c>
      <c r="B33">
        <v>535</v>
      </c>
      <c r="C33">
        <v>840</v>
      </c>
      <c r="D33">
        <v>1375</v>
      </c>
      <c r="F33" s="9">
        <f t="shared" si="5"/>
        <v>1992</v>
      </c>
      <c r="G33" s="1">
        <f t="shared" si="6"/>
        <v>4798282</v>
      </c>
      <c r="H33" s="1">
        <f t="shared" si="6"/>
        <v>1216009</v>
      </c>
      <c r="I33" s="1">
        <f t="shared" si="6"/>
        <v>6014291</v>
      </c>
      <c r="K33" s="9">
        <f t="shared" si="7"/>
        <v>1992</v>
      </c>
      <c r="L33" s="1">
        <f t="shared" si="9"/>
        <v>11.149824041188074</v>
      </c>
      <c r="M33" s="1">
        <f t="shared" si="10"/>
        <v>69.07843609710126</v>
      </c>
      <c r="N33" s="1">
        <f t="shared" si="11"/>
        <v>22.862212686416406</v>
      </c>
    </row>
    <row r="34" spans="1:14" ht="12.75">
      <c r="A34" s="9">
        <v>1993</v>
      </c>
      <c r="B34">
        <v>510</v>
      </c>
      <c r="C34">
        <v>813</v>
      </c>
      <c r="D34">
        <v>1323</v>
      </c>
      <c r="F34" s="9">
        <f t="shared" si="5"/>
        <v>1993</v>
      </c>
      <c r="G34" s="1">
        <f t="shared" si="6"/>
        <v>4835153</v>
      </c>
      <c r="H34" s="1">
        <f t="shared" si="6"/>
        <v>1241214</v>
      </c>
      <c r="I34" s="1">
        <f t="shared" si="6"/>
        <v>6076367</v>
      </c>
      <c r="K34" s="9">
        <f t="shared" si="7"/>
        <v>1993</v>
      </c>
      <c r="L34" s="1">
        <f t="shared" si="9"/>
        <v>10.547753090750179</v>
      </c>
      <c r="M34" s="1">
        <f t="shared" si="10"/>
        <v>65.50038913515317</v>
      </c>
      <c r="N34" s="1">
        <f t="shared" si="11"/>
        <v>21.772878432128934</v>
      </c>
    </row>
    <row r="35" spans="1:14" ht="12.75">
      <c r="A35" s="9">
        <v>1994</v>
      </c>
      <c r="B35">
        <v>512</v>
      </c>
      <c r="C35">
        <v>860</v>
      </c>
      <c r="D35">
        <v>1372</v>
      </c>
      <c r="F35" s="9">
        <f t="shared" si="5"/>
        <v>1994</v>
      </c>
      <c r="G35" s="1">
        <f t="shared" si="6"/>
        <v>4866383</v>
      </c>
      <c r="H35" s="1">
        <f t="shared" si="6"/>
        <v>1263467</v>
      </c>
      <c r="I35" s="1">
        <f t="shared" si="6"/>
        <v>6129850</v>
      </c>
      <c r="K35" s="9">
        <f t="shared" si="7"/>
        <v>1994</v>
      </c>
      <c r="L35" s="1">
        <f t="shared" si="9"/>
        <v>10.521161199190447</v>
      </c>
      <c r="M35" s="1">
        <f t="shared" si="10"/>
        <v>68.06667685028576</v>
      </c>
      <c r="N35" s="1">
        <f t="shared" si="11"/>
        <v>22.382276890951655</v>
      </c>
    </row>
    <row r="36" spans="1:14" ht="12.75">
      <c r="A36" s="9">
        <v>1995</v>
      </c>
      <c r="B36">
        <v>575</v>
      </c>
      <c r="C36">
        <v>885</v>
      </c>
      <c r="D36">
        <v>1460</v>
      </c>
      <c r="F36" s="9">
        <f t="shared" si="5"/>
        <v>1995</v>
      </c>
      <c r="G36" s="1">
        <f t="shared" si="6"/>
        <v>4888742</v>
      </c>
      <c r="H36" s="1">
        <f t="shared" si="6"/>
        <v>1283368</v>
      </c>
      <c r="I36" s="1">
        <f t="shared" si="6"/>
        <v>6172110</v>
      </c>
      <c r="K36" s="9">
        <f t="shared" si="7"/>
        <v>1995</v>
      </c>
      <c r="L36" s="1">
        <f t="shared" si="9"/>
        <v>11.761717022497812</v>
      </c>
      <c r="M36" s="1">
        <f t="shared" si="10"/>
        <v>68.95917616770872</v>
      </c>
      <c r="N36" s="1">
        <f t="shared" si="11"/>
        <v>23.654795523734997</v>
      </c>
    </row>
    <row r="37" spans="1:14" ht="12.75">
      <c r="A37" s="9">
        <v>1996</v>
      </c>
      <c r="B37">
        <v>396</v>
      </c>
      <c r="C37">
        <v>739</v>
      </c>
      <c r="D37">
        <v>1135</v>
      </c>
      <c r="F37" s="9">
        <f t="shared" si="5"/>
        <v>1996</v>
      </c>
      <c r="G37" s="1">
        <f t="shared" si="6"/>
        <v>4910554</v>
      </c>
      <c r="H37" s="1">
        <f t="shared" si="6"/>
        <v>1301252</v>
      </c>
      <c r="I37" s="1">
        <f t="shared" si="6"/>
        <v>6211806</v>
      </c>
      <c r="K37" s="9">
        <f t="shared" si="7"/>
        <v>1996</v>
      </c>
      <c r="L37" s="1">
        <f t="shared" si="9"/>
        <v>8.06426321755142</v>
      </c>
      <c r="M37" s="1">
        <f t="shared" si="10"/>
        <v>56.79145930227197</v>
      </c>
      <c r="N37" s="1">
        <f t="shared" si="11"/>
        <v>18.271658838025527</v>
      </c>
    </row>
    <row r="38" spans="1:14" ht="12.75">
      <c r="A38" s="9">
        <v>1997</v>
      </c>
      <c r="B38">
        <v>428</v>
      </c>
      <c r="C38">
        <v>721</v>
      </c>
      <c r="D38">
        <v>1149</v>
      </c>
      <c r="F38" s="9">
        <f t="shared" si="5"/>
        <v>1997</v>
      </c>
      <c r="G38" s="1">
        <f t="shared" si="6"/>
        <v>4931324</v>
      </c>
      <c r="H38" s="1">
        <f t="shared" si="6"/>
        <v>1321292</v>
      </c>
      <c r="I38" s="1">
        <f t="shared" si="6"/>
        <v>6252616</v>
      </c>
      <c r="K38" s="9">
        <f t="shared" si="7"/>
        <v>1997</v>
      </c>
      <c r="L38" s="1">
        <f t="shared" si="9"/>
        <v>8.679210694734314</v>
      </c>
      <c r="M38" s="1">
        <f t="shared" si="10"/>
        <v>54.567801818220346</v>
      </c>
      <c r="N38" s="1">
        <f t="shared" si="11"/>
        <v>18.376308412350927</v>
      </c>
    </row>
    <row r="39" spans="1:14" ht="12.75">
      <c r="A39" s="9">
        <v>1998</v>
      </c>
      <c r="B39">
        <v>552</v>
      </c>
      <c r="C39">
        <v>909</v>
      </c>
      <c r="D39">
        <v>1461</v>
      </c>
      <c r="F39" s="9">
        <f t="shared" si="5"/>
        <v>1998</v>
      </c>
      <c r="G39" s="1">
        <f t="shared" si="6"/>
        <v>4944272</v>
      </c>
      <c r="H39" s="1">
        <f t="shared" si="6"/>
        <v>1340488</v>
      </c>
      <c r="I39" s="1">
        <f t="shared" si="6"/>
        <v>6284760</v>
      </c>
      <c r="K39" s="9">
        <f t="shared" si="7"/>
        <v>1998</v>
      </c>
      <c r="L39" s="1">
        <f t="shared" si="9"/>
        <v>11.16443431914749</v>
      </c>
      <c r="M39" s="1">
        <f t="shared" si="10"/>
        <v>67.81112550056397</v>
      </c>
      <c r="N39" s="1">
        <f t="shared" si="11"/>
        <v>23.246711091592996</v>
      </c>
    </row>
    <row r="40" spans="1:14" ht="12.75">
      <c r="A40" s="9">
        <v>1999</v>
      </c>
      <c r="B40">
        <v>580</v>
      </c>
      <c r="C40">
        <v>1392</v>
      </c>
      <c r="D40">
        <v>1972</v>
      </c>
      <c r="F40" s="9">
        <f t="shared" si="5"/>
        <v>1999</v>
      </c>
      <c r="G40" s="1">
        <f t="shared" si="6"/>
        <v>4977060</v>
      </c>
      <c r="H40" s="1">
        <f t="shared" si="6"/>
        <v>1363819</v>
      </c>
      <c r="I40" s="1">
        <f t="shared" si="6"/>
        <v>6340879</v>
      </c>
      <c r="K40" s="9">
        <f t="shared" si="7"/>
        <v>1999</v>
      </c>
      <c r="L40" s="1">
        <f>(B40/G40)*100000</f>
        <v>11.65346610247817</v>
      </c>
      <c r="M40" s="1">
        <f>(C40/H40)*100000</f>
        <v>102.0663299162132</v>
      </c>
      <c r="N40" s="1">
        <f>(D40/I40)*100000</f>
        <v>31.09978916172348</v>
      </c>
    </row>
    <row r="42" spans="1:14" ht="29.25" customHeight="1">
      <c r="A42" s="31" t="str">
        <f>CONCATENATE("New Admissions for Larceny / Theft Offenses, BW Only: ",$A$1)</f>
        <v>New Admissions for Larceny / Theft Offenses, BW Only: VIRGINIA</v>
      </c>
      <c r="B42" s="31"/>
      <c r="C42" s="31"/>
      <c r="D42" s="31"/>
      <c r="F42" s="31" t="str">
        <f>CONCATENATE("Total Population, BW Only: ",$A$1)</f>
        <v>Total Population, BW Only: VIRGINIA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VIRGINIA</v>
      </c>
      <c r="L42" s="31"/>
      <c r="M42" s="31"/>
      <c r="N42" s="31"/>
    </row>
    <row r="43" spans="1:14" ht="12.75">
      <c r="A43" s="24" t="s">
        <v>112</v>
      </c>
      <c r="B43" s="25" t="s">
        <v>98</v>
      </c>
      <c r="C43" s="25" t="s">
        <v>99</v>
      </c>
      <c r="D43" s="25" t="s">
        <v>100</v>
      </c>
      <c r="F43" s="24" t="s">
        <v>112</v>
      </c>
      <c r="G43" s="25" t="s">
        <v>98</v>
      </c>
      <c r="H43" s="25" t="s">
        <v>99</v>
      </c>
      <c r="I43" s="25" t="s">
        <v>100</v>
      </c>
      <c r="K43" s="24" t="s">
        <v>112</v>
      </c>
      <c r="L43" s="25" t="s">
        <v>98</v>
      </c>
      <c r="M43" s="25" t="s">
        <v>99</v>
      </c>
      <c r="N43" s="25" t="s">
        <v>100</v>
      </c>
    </row>
    <row r="44" spans="1:14" ht="12.75">
      <c r="A44" s="9">
        <v>1983</v>
      </c>
      <c r="F44" s="9">
        <f>F4</f>
        <v>1983</v>
      </c>
      <c r="G44" s="1">
        <f>G4</f>
        <v>4315211</v>
      </c>
      <c r="H44" s="1">
        <f>H4</f>
        <v>1042185</v>
      </c>
      <c r="I44" s="1">
        <f>I4</f>
        <v>5357396</v>
      </c>
      <c r="K44" s="9">
        <f>F44</f>
        <v>1983</v>
      </c>
      <c r="L44" s="1"/>
      <c r="M44" s="1"/>
      <c r="N44" s="1"/>
    </row>
    <row r="45" spans="1:14" ht="12.75">
      <c r="A45" s="9">
        <v>1984</v>
      </c>
      <c r="B45" s="2"/>
      <c r="C45" s="2"/>
      <c r="D45" s="2"/>
      <c r="F45" s="9">
        <f aca="true" t="shared" si="12" ref="F45:F60">F5</f>
        <v>1984</v>
      </c>
      <c r="G45" s="1">
        <f aca="true" t="shared" si="13" ref="G45:I60">G5</f>
        <v>4364654</v>
      </c>
      <c r="H45" s="1">
        <f t="shared" si="13"/>
        <v>1055167</v>
      </c>
      <c r="I45" s="1">
        <f t="shared" si="13"/>
        <v>5419821</v>
      </c>
      <c r="K45" s="9">
        <f aca="true" t="shared" si="14" ref="K45:K60">F45</f>
        <v>1984</v>
      </c>
      <c r="L45" s="1"/>
      <c r="M45" s="1"/>
      <c r="N45" s="1"/>
    </row>
    <row r="46" spans="1:14" ht="12.75">
      <c r="A46" s="9">
        <v>1985</v>
      </c>
      <c r="B46">
        <v>328</v>
      </c>
      <c r="C46">
        <v>384</v>
      </c>
      <c r="D46">
        <v>712</v>
      </c>
      <c r="F46" s="9">
        <f t="shared" si="12"/>
        <v>1985</v>
      </c>
      <c r="G46" s="1">
        <f t="shared" si="13"/>
        <v>4409909</v>
      </c>
      <c r="H46" s="1">
        <f t="shared" si="13"/>
        <v>1064622</v>
      </c>
      <c r="I46" s="1">
        <f t="shared" si="13"/>
        <v>5474531</v>
      </c>
      <c r="K46" s="9">
        <f t="shared" si="14"/>
        <v>1985</v>
      </c>
      <c r="L46" s="1">
        <f aca="true" t="shared" si="15" ref="L46:N47">(B46/G46)*100000</f>
        <v>7.437795201669695</v>
      </c>
      <c r="M46" s="1">
        <f t="shared" si="15"/>
        <v>36.06914003280037</v>
      </c>
      <c r="N46" s="1">
        <f t="shared" si="15"/>
        <v>13.005680303938364</v>
      </c>
    </row>
    <row r="47" spans="1:14" ht="12.75">
      <c r="A47" s="9">
        <v>1986</v>
      </c>
      <c r="B47">
        <v>366</v>
      </c>
      <c r="C47">
        <v>455</v>
      </c>
      <c r="D47">
        <v>821</v>
      </c>
      <c r="F47" s="9">
        <f t="shared" si="12"/>
        <v>1986</v>
      </c>
      <c r="G47" s="1">
        <f t="shared" si="13"/>
        <v>4473233</v>
      </c>
      <c r="H47" s="1">
        <f t="shared" si="13"/>
        <v>1079448</v>
      </c>
      <c r="I47" s="1">
        <f t="shared" si="13"/>
        <v>5552681</v>
      </c>
      <c r="K47" s="9">
        <f t="shared" si="14"/>
        <v>1986</v>
      </c>
      <c r="L47" s="1">
        <f t="shared" si="15"/>
        <v>8.182001697653577</v>
      </c>
      <c r="M47" s="1">
        <f t="shared" si="15"/>
        <v>42.15117356278394</v>
      </c>
      <c r="N47" s="1">
        <f t="shared" si="15"/>
        <v>14.785650391225426</v>
      </c>
    </row>
    <row r="48" spans="1:14" ht="12.75">
      <c r="A48" s="9">
        <v>1987</v>
      </c>
      <c r="B48">
        <v>353</v>
      </c>
      <c r="C48">
        <v>513</v>
      </c>
      <c r="D48">
        <v>866</v>
      </c>
      <c r="F48" s="9">
        <f t="shared" si="12"/>
        <v>1987</v>
      </c>
      <c r="G48" s="1">
        <f t="shared" si="13"/>
        <v>4551983</v>
      </c>
      <c r="H48" s="1">
        <f t="shared" si="13"/>
        <v>1102046</v>
      </c>
      <c r="I48" s="1">
        <f t="shared" si="13"/>
        <v>5654029</v>
      </c>
      <c r="K48" s="9">
        <f t="shared" si="14"/>
        <v>1987</v>
      </c>
      <c r="L48" s="1">
        <f aca="true" t="shared" si="16" ref="L48:L59">(B48/G48)*100000</f>
        <v>7.75486200190115</v>
      </c>
      <c r="M48" s="1">
        <f aca="true" t="shared" si="17" ref="M48:M59">(C48/H48)*100000</f>
        <v>46.5497810436225</v>
      </c>
      <c r="N48" s="1">
        <f aca="true" t="shared" si="18" ref="N48:N59">(D48/I48)*100000</f>
        <v>15.316511464656443</v>
      </c>
    </row>
    <row r="49" spans="1:14" ht="12.75">
      <c r="A49" s="9">
        <v>1988</v>
      </c>
      <c r="B49">
        <v>441</v>
      </c>
      <c r="C49">
        <v>548</v>
      </c>
      <c r="D49">
        <v>989</v>
      </c>
      <c r="F49" s="9">
        <f t="shared" si="12"/>
        <v>1988</v>
      </c>
      <c r="G49" s="1">
        <f t="shared" si="13"/>
        <v>4617210</v>
      </c>
      <c r="H49" s="1">
        <f t="shared" si="13"/>
        <v>1122320</v>
      </c>
      <c r="I49" s="1">
        <f t="shared" si="13"/>
        <v>5739530</v>
      </c>
      <c r="K49" s="9">
        <f t="shared" si="14"/>
        <v>1988</v>
      </c>
      <c r="L49" s="1">
        <f t="shared" si="16"/>
        <v>9.55122249150461</v>
      </c>
      <c r="M49" s="1">
        <f t="shared" si="17"/>
        <v>48.8274288972842</v>
      </c>
      <c r="N49" s="1">
        <f t="shared" si="18"/>
        <v>17.231376088285977</v>
      </c>
    </row>
    <row r="50" spans="1:14" ht="12.75">
      <c r="A50" s="9">
        <v>1989</v>
      </c>
      <c r="B50">
        <v>466</v>
      </c>
      <c r="C50">
        <v>692</v>
      </c>
      <c r="D50">
        <v>1158</v>
      </c>
      <c r="F50" s="9">
        <f t="shared" si="12"/>
        <v>1989</v>
      </c>
      <c r="G50" s="1">
        <f t="shared" si="13"/>
        <v>4665771</v>
      </c>
      <c r="H50" s="1">
        <f t="shared" si="13"/>
        <v>1139235</v>
      </c>
      <c r="I50" s="1">
        <f t="shared" si="13"/>
        <v>5805006</v>
      </c>
      <c r="K50" s="9">
        <f t="shared" si="14"/>
        <v>1989</v>
      </c>
      <c r="L50" s="1">
        <f t="shared" si="16"/>
        <v>9.987631197501978</v>
      </c>
      <c r="M50" s="1">
        <f t="shared" si="17"/>
        <v>60.74251581104864</v>
      </c>
      <c r="N50" s="1">
        <f t="shared" si="18"/>
        <v>19.94829979503897</v>
      </c>
    </row>
    <row r="51" spans="1:14" ht="12.75">
      <c r="A51" s="9">
        <v>1990</v>
      </c>
      <c r="B51">
        <v>544</v>
      </c>
      <c r="C51">
        <v>742</v>
      </c>
      <c r="D51">
        <v>1286</v>
      </c>
      <c r="F51" s="9">
        <f t="shared" si="12"/>
        <v>1990</v>
      </c>
      <c r="G51" s="1">
        <f t="shared" si="13"/>
        <v>4719805</v>
      </c>
      <c r="H51" s="1">
        <f t="shared" si="13"/>
        <v>1160449</v>
      </c>
      <c r="I51" s="1">
        <f t="shared" si="13"/>
        <v>5880254</v>
      </c>
      <c r="K51" s="9">
        <f t="shared" si="14"/>
        <v>1990</v>
      </c>
      <c r="L51" s="1">
        <f t="shared" si="16"/>
        <v>11.525899904763014</v>
      </c>
      <c r="M51" s="1">
        <f t="shared" si="17"/>
        <v>63.94076775455017</v>
      </c>
      <c r="N51" s="1">
        <f t="shared" si="18"/>
        <v>21.8698035833146</v>
      </c>
    </row>
    <row r="52" spans="1:14" ht="12.75">
      <c r="A52" s="9">
        <v>1991</v>
      </c>
      <c r="B52">
        <v>598</v>
      </c>
      <c r="C52">
        <v>863</v>
      </c>
      <c r="D52">
        <v>1461</v>
      </c>
      <c r="F52" s="9">
        <f t="shared" si="12"/>
        <v>1991</v>
      </c>
      <c r="G52" s="1">
        <f t="shared" si="13"/>
        <v>4749964</v>
      </c>
      <c r="H52" s="1">
        <f t="shared" si="13"/>
        <v>1184116</v>
      </c>
      <c r="I52" s="1">
        <f t="shared" si="13"/>
        <v>5934080</v>
      </c>
      <c r="K52" s="9">
        <f t="shared" si="14"/>
        <v>1991</v>
      </c>
      <c r="L52" s="1">
        <f t="shared" si="16"/>
        <v>12.589569099892126</v>
      </c>
      <c r="M52" s="1">
        <f t="shared" si="17"/>
        <v>72.88137310871569</v>
      </c>
      <c r="N52" s="1">
        <f t="shared" si="18"/>
        <v>24.620497195858498</v>
      </c>
    </row>
    <row r="53" spans="1:14" ht="12.75">
      <c r="A53" s="9">
        <v>1992</v>
      </c>
      <c r="B53">
        <v>677</v>
      </c>
      <c r="C53">
        <v>889</v>
      </c>
      <c r="D53">
        <v>1566</v>
      </c>
      <c r="F53" s="9">
        <f t="shared" si="12"/>
        <v>1992</v>
      </c>
      <c r="G53" s="1">
        <f t="shared" si="13"/>
        <v>4798282</v>
      </c>
      <c r="H53" s="1">
        <f t="shared" si="13"/>
        <v>1216009</v>
      </c>
      <c r="I53" s="1">
        <f t="shared" si="13"/>
        <v>6014291</v>
      </c>
      <c r="K53" s="9">
        <f t="shared" si="14"/>
        <v>1992</v>
      </c>
      <c r="L53" s="1">
        <f t="shared" si="16"/>
        <v>14.109216590437994</v>
      </c>
      <c r="M53" s="1">
        <f t="shared" si="17"/>
        <v>73.10801153609883</v>
      </c>
      <c r="N53" s="1">
        <f t="shared" si="18"/>
        <v>26.037981866856793</v>
      </c>
    </row>
    <row r="54" spans="1:14" ht="12.75">
      <c r="A54" s="9">
        <v>1993</v>
      </c>
      <c r="B54">
        <v>613</v>
      </c>
      <c r="C54">
        <v>857</v>
      </c>
      <c r="D54">
        <v>1470</v>
      </c>
      <c r="F54" s="9">
        <f t="shared" si="12"/>
        <v>1993</v>
      </c>
      <c r="G54" s="1">
        <f t="shared" si="13"/>
        <v>4835153</v>
      </c>
      <c r="H54" s="1">
        <f t="shared" si="13"/>
        <v>1241214</v>
      </c>
      <c r="I54" s="1">
        <f t="shared" si="13"/>
        <v>6076367</v>
      </c>
      <c r="K54" s="9">
        <f t="shared" si="14"/>
        <v>1993</v>
      </c>
      <c r="L54" s="1">
        <f t="shared" si="16"/>
        <v>12.67798557770561</v>
      </c>
      <c r="M54" s="1">
        <f t="shared" si="17"/>
        <v>69.04530564431275</v>
      </c>
      <c r="N54" s="1">
        <f t="shared" si="18"/>
        <v>24.19208714680993</v>
      </c>
    </row>
    <row r="55" spans="1:14" ht="12.75">
      <c r="A55" s="9">
        <v>1994</v>
      </c>
      <c r="B55">
        <v>589</v>
      </c>
      <c r="C55">
        <v>896</v>
      </c>
      <c r="D55">
        <v>1485</v>
      </c>
      <c r="F55" s="9">
        <f t="shared" si="12"/>
        <v>1994</v>
      </c>
      <c r="G55" s="1">
        <f t="shared" si="13"/>
        <v>4866383</v>
      </c>
      <c r="H55" s="1">
        <f t="shared" si="13"/>
        <v>1263467</v>
      </c>
      <c r="I55" s="1">
        <f t="shared" si="13"/>
        <v>6129850</v>
      </c>
      <c r="K55" s="9">
        <f t="shared" si="14"/>
        <v>1994</v>
      </c>
      <c r="L55" s="1">
        <f t="shared" si="16"/>
        <v>12.103445207662446</v>
      </c>
      <c r="M55" s="1">
        <f t="shared" si="17"/>
        <v>70.91597960215819</v>
      </c>
      <c r="N55" s="1">
        <f t="shared" si="18"/>
        <v>24.225715148005253</v>
      </c>
    </row>
    <row r="56" spans="1:14" ht="12.75">
      <c r="A56" s="9">
        <v>1995</v>
      </c>
      <c r="B56">
        <v>616</v>
      </c>
      <c r="C56">
        <v>992</v>
      </c>
      <c r="D56">
        <v>1608</v>
      </c>
      <c r="F56" s="9">
        <f t="shared" si="12"/>
        <v>1995</v>
      </c>
      <c r="G56" s="1">
        <f t="shared" si="13"/>
        <v>4888742</v>
      </c>
      <c r="H56" s="1">
        <f t="shared" si="13"/>
        <v>1283368</v>
      </c>
      <c r="I56" s="1">
        <f t="shared" si="13"/>
        <v>6172110</v>
      </c>
      <c r="K56" s="9">
        <f t="shared" si="14"/>
        <v>1995</v>
      </c>
      <c r="L56" s="1">
        <f t="shared" si="16"/>
        <v>12.600378584102005</v>
      </c>
      <c r="M56" s="1">
        <f t="shared" si="17"/>
        <v>77.29661328629045</v>
      </c>
      <c r="N56" s="1">
        <f t="shared" si="18"/>
        <v>26.052678905593066</v>
      </c>
    </row>
    <row r="57" spans="1:14" ht="12.75">
      <c r="A57" s="9">
        <v>1996</v>
      </c>
      <c r="B57">
        <v>474</v>
      </c>
      <c r="C57">
        <v>780</v>
      </c>
      <c r="D57">
        <v>1254</v>
      </c>
      <c r="F57" s="9">
        <f t="shared" si="12"/>
        <v>1996</v>
      </c>
      <c r="G57" s="1">
        <f t="shared" si="13"/>
        <v>4910554</v>
      </c>
      <c r="H57" s="1">
        <f t="shared" si="13"/>
        <v>1301252</v>
      </c>
      <c r="I57" s="1">
        <f t="shared" si="13"/>
        <v>6211806</v>
      </c>
      <c r="K57" s="9">
        <f t="shared" si="14"/>
        <v>1996</v>
      </c>
      <c r="L57" s="1">
        <f t="shared" si="16"/>
        <v>9.652678699796398</v>
      </c>
      <c r="M57" s="1">
        <f t="shared" si="17"/>
        <v>59.94227098210031</v>
      </c>
      <c r="N57" s="1">
        <f t="shared" si="18"/>
        <v>20.187365799897808</v>
      </c>
    </row>
    <row r="58" spans="1:14" ht="12.75">
      <c r="A58" s="9">
        <v>1997</v>
      </c>
      <c r="B58">
        <v>526</v>
      </c>
      <c r="C58">
        <v>844</v>
      </c>
      <c r="D58">
        <v>1370</v>
      </c>
      <c r="F58" s="9">
        <f t="shared" si="12"/>
        <v>1997</v>
      </c>
      <c r="G58" s="1">
        <f t="shared" si="13"/>
        <v>4931324</v>
      </c>
      <c r="H58" s="1">
        <f t="shared" si="13"/>
        <v>1321292</v>
      </c>
      <c r="I58" s="1">
        <f t="shared" si="13"/>
        <v>6252616</v>
      </c>
      <c r="K58" s="9">
        <f t="shared" si="14"/>
        <v>1997</v>
      </c>
      <c r="L58" s="1">
        <f t="shared" si="16"/>
        <v>10.666506601472546</v>
      </c>
      <c r="M58" s="1">
        <f t="shared" si="17"/>
        <v>63.876872031314804</v>
      </c>
      <c r="N58" s="1">
        <f t="shared" si="18"/>
        <v>21.91082900341233</v>
      </c>
    </row>
    <row r="59" spans="1:14" ht="12.75">
      <c r="A59" s="9">
        <v>1998</v>
      </c>
      <c r="B59">
        <v>541</v>
      </c>
      <c r="C59">
        <v>795</v>
      </c>
      <c r="D59">
        <v>1336</v>
      </c>
      <c r="F59" s="9">
        <f t="shared" si="12"/>
        <v>1998</v>
      </c>
      <c r="G59" s="1">
        <f t="shared" si="13"/>
        <v>4944272</v>
      </c>
      <c r="H59" s="1">
        <f t="shared" si="13"/>
        <v>1340488</v>
      </c>
      <c r="I59" s="1">
        <f t="shared" si="13"/>
        <v>6284760</v>
      </c>
      <c r="K59" s="9">
        <f t="shared" si="14"/>
        <v>1998</v>
      </c>
      <c r="L59" s="1">
        <f t="shared" si="16"/>
        <v>10.94195464974419</v>
      </c>
      <c r="M59" s="1">
        <f t="shared" si="17"/>
        <v>59.30675992623582</v>
      </c>
      <c r="N59" s="1">
        <f t="shared" si="18"/>
        <v>21.257772770957047</v>
      </c>
    </row>
    <row r="60" spans="1:14" ht="12.75">
      <c r="A60" s="9">
        <v>1999</v>
      </c>
      <c r="B60">
        <v>584</v>
      </c>
      <c r="C60">
        <v>837</v>
      </c>
      <c r="D60">
        <v>1421</v>
      </c>
      <c r="F60" s="9">
        <f t="shared" si="12"/>
        <v>1999</v>
      </c>
      <c r="G60" s="1">
        <f t="shared" si="13"/>
        <v>4977060</v>
      </c>
      <c r="H60" s="1">
        <f t="shared" si="13"/>
        <v>1363819</v>
      </c>
      <c r="I60" s="1">
        <f t="shared" si="13"/>
        <v>6340879</v>
      </c>
      <c r="K60" s="9">
        <f t="shared" si="14"/>
        <v>1999</v>
      </c>
      <c r="L60" s="1">
        <f>(B60/G60)*100000</f>
        <v>11.7338348342194</v>
      </c>
      <c r="M60" s="1">
        <f>(C60/H60)*100000</f>
        <v>61.37178027289546</v>
      </c>
      <c r="N60" s="1">
        <f>(D60/I60)*100000</f>
        <v>22.410142190065446</v>
      </c>
    </row>
    <row r="63" spans="1:14" ht="30.75" customHeight="1">
      <c r="A63" s="31" t="str">
        <f>CONCATENATE("New Admissions for Drug Offenses, BW Only: ",$A$1)</f>
        <v>New Admissions for Drug Offenses, BW Only: VIRGINIA</v>
      </c>
      <c r="B63" s="31"/>
      <c r="C63" s="31"/>
      <c r="D63" s="31"/>
      <c r="F63" s="31" t="str">
        <f>CONCATENATE("Total Population, BW Only: ",$A$1)</f>
        <v>Total Population, BW Only: VIRGINIA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VIRGINIA</v>
      </c>
      <c r="L63" s="31"/>
      <c r="M63" s="31"/>
      <c r="N63" s="31"/>
    </row>
    <row r="64" spans="1:14" ht="12.75">
      <c r="A64" s="24" t="s">
        <v>112</v>
      </c>
      <c r="B64" s="25" t="s">
        <v>98</v>
      </c>
      <c r="C64" s="25" t="s">
        <v>99</v>
      </c>
      <c r="D64" s="25" t="s">
        <v>100</v>
      </c>
      <c r="F64" s="24" t="s">
        <v>112</v>
      </c>
      <c r="G64" s="25" t="s">
        <v>98</v>
      </c>
      <c r="H64" s="25" t="s">
        <v>99</v>
      </c>
      <c r="I64" s="25" t="s">
        <v>100</v>
      </c>
      <c r="K64" s="24" t="s">
        <v>112</v>
      </c>
      <c r="L64" s="25" t="s">
        <v>98</v>
      </c>
      <c r="M64" s="25" t="s">
        <v>99</v>
      </c>
      <c r="N64" s="25" t="s">
        <v>100</v>
      </c>
    </row>
    <row r="65" spans="1:14" ht="12.75">
      <c r="A65" s="9">
        <v>1983</v>
      </c>
      <c r="F65" s="9">
        <f>F4</f>
        <v>1983</v>
      </c>
      <c r="G65" s="1">
        <f>G4</f>
        <v>4315211</v>
      </c>
      <c r="H65" s="1">
        <f>H4</f>
        <v>1042185</v>
      </c>
      <c r="I65" s="1">
        <f>I4</f>
        <v>5357396</v>
      </c>
      <c r="K65" s="9">
        <f>F65</f>
        <v>1983</v>
      </c>
      <c r="L65" s="1"/>
      <c r="M65" s="1"/>
      <c r="N65" s="1"/>
    </row>
    <row r="66" spans="1:14" ht="12.75">
      <c r="A66" s="9">
        <v>1984</v>
      </c>
      <c r="B66" s="2"/>
      <c r="C66" s="2"/>
      <c r="D66" s="2"/>
      <c r="F66" s="9">
        <f aca="true" t="shared" si="19" ref="F66:I81">F5</f>
        <v>1984</v>
      </c>
      <c r="G66" s="1">
        <f t="shared" si="19"/>
        <v>4364654</v>
      </c>
      <c r="H66" s="1">
        <f t="shared" si="19"/>
        <v>1055167</v>
      </c>
      <c r="I66" s="1">
        <f t="shared" si="19"/>
        <v>5419821</v>
      </c>
      <c r="K66" s="9">
        <f aca="true" t="shared" si="20" ref="K66:K81">F66</f>
        <v>1984</v>
      </c>
      <c r="L66" s="1"/>
      <c r="M66" s="1"/>
      <c r="N66" s="1"/>
    </row>
    <row r="67" spans="1:14" ht="12.75">
      <c r="A67" s="9">
        <v>1985</v>
      </c>
      <c r="B67">
        <v>238</v>
      </c>
      <c r="C67">
        <v>245</v>
      </c>
      <c r="D67">
        <v>483</v>
      </c>
      <c r="F67" s="9">
        <f t="shared" si="19"/>
        <v>1985</v>
      </c>
      <c r="G67" s="1">
        <f t="shared" si="19"/>
        <v>4409909</v>
      </c>
      <c r="H67" s="1">
        <f t="shared" si="19"/>
        <v>1064622</v>
      </c>
      <c r="I67" s="1">
        <f t="shared" si="19"/>
        <v>5474531</v>
      </c>
      <c r="K67" s="9">
        <f t="shared" si="20"/>
        <v>1985</v>
      </c>
      <c r="L67" s="1">
        <f aca="true" t="shared" si="21" ref="L67:N68">(B67/G67)*100000</f>
        <v>5.396936762187156</v>
      </c>
      <c r="M67" s="1">
        <f t="shared" si="21"/>
        <v>23.01286278134399</v>
      </c>
      <c r="N67" s="1">
        <f t="shared" si="21"/>
        <v>8.822673576969423</v>
      </c>
    </row>
    <row r="68" spans="1:14" ht="12.75">
      <c r="A68" s="9">
        <v>1986</v>
      </c>
      <c r="B68">
        <v>250</v>
      </c>
      <c r="C68">
        <v>242</v>
      </c>
      <c r="D68">
        <v>492</v>
      </c>
      <c r="F68" s="9">
        <f t="shared" si="19"/>
        <v>1986</v>
      </c>
      <c r="G68" s="1">
        <f t="shared" si="19"/>
        <v>4473233</v>
      </c>
      <c r="H68" s="1">
        <f t="shared" si="19"/>
        <v>1079448</v>
      </c>
      <c r="I68" s="1">
        <f t="shared" si="19"/>
        <v>5552681</v>
      </c>
      <c r="K68" s="9">
        <f t="shared" si="20"/>
        <v>1986</v>
      </c>
      <c r="L68" s="1">
        <f t="shared" si="21"/>
        <v>5.588798973807087</v>
      </c>
      <c r="M68" s="1">
        <f t="shared" si="21"/>
        <v>22.418865938887283</v>
      </c>
      <c r="N68" s="1">
        <f t="shared" si="21"/>
        <v>8.860584643706346</v>
      </c>
    </row>
    <row r="69" spans="1:14" ht="12.75">
      <c r="A69" s="9">
        <v>1987</v>
      </c>
      <c r="B69">
        <v>315</v>
      </c>
      <c r="C69">
        <v>298</v>
      </c>
      <c r="D69">
        <v>613</v>
      </c>
      <c r="F69" s="9">
        <f t="shared" si="19"/>
        <v>1987</v>
      </c>
      <c r="G69" s="1">
        <f t="shared" si="19"/>
        <v>4551983</v>
      </c>
      <c r="H69" s="1">
        <f t="shared" si="19"/>
        <v>1102046</v>
      </c>
      <c r="I69" s="1">
        <f t="shared" si="19"/>
        <v>5654029</v>
      </c>
      <c r="K69" s="9">
        <f t="shared" si="20"/>
        <v>1987</v>
      </c>
      <c r="L69" s="1">
        <f aca="true" t="shared" si="22" ref="L69:L80">(B69/G69)*100000</f>
        <v>6.92006099319791</v>
      </c>
      <c r="M69" s="1">
        <f aca="true" t="shared" si="23" ref="M69:M80">(C69/H69)*100000</f>
        <v>27.040613549706638</v>
      </c>
      <c r="N69" s="1">
        <f aca="true" t="shared" si="24" ref="N69:N80">(D69/I69)*100000</f>
        <v>10.84182624461247</v>
      </c>
    </row>
    <row r="70" spans="1:14" ht="12.75">
      <c r="A70" s="9">
        <v>1988</v>
      </c>
      <c r="B70">
        <v>377</v>
      </c>
      <c r="C70">
        <v>607</v>
      </c>
      <c r="D70">
        <v>984</v>
      </c>
      <c r="F70" s="9">
        <f t="shared" si="19"/>
        <v>1988</v>
      </c>
      <c r="G70" s="1">
        <f t="shared" si="19"/>
        <v>4617210</v>
      </c>
      <c r="H70" s="1">
        <f t="shared" si="19"/>
        <v>1122320</v>
      </c>
      <c r="I70" s="1">
        <f t="shared" si="19"/>
        <v>5739530</v>
      </c>
      <c r="K70" s="9">
        <f t="shared" si="20"/>
        <v>1988</v>
      </c>
      <c r="L70" s="1">
        <f t="shared" si="22"/>
        <v>8.165104034687614</v>
      </c>
      <c r="M70" s="1">
        <f t="shared" si="23"/>
        <v>54.084396607028296</v>
      </c>
      <c r="N70" s="1">
        <f t="shared" si="24"/>
        <v>17.144260941226893</v>
      </c>
    </row>
    <row r="71" spans="1:14" ht="12.75">
      <c r="A71" s="9">
        <v>1989</v>
      </c>
      <c r="B71">
        <v>516</v>
      </c>
      <c r="C71">
        <v>1203</v>
      </c>
      <c r="D71">
        <v>1719</v>
      </c>
      <c r="F71" s="9">
        <f t="shared" si="19"/>
        <v>1989</v>
      </c>
      <c r="G71" s="1">
        <f t="shared" si="19"/>
        <v>4665771</v>
      </c>
      <c r="H71" s="1">
        <f t="shared" si="19"/>
        <v>1139235</v>
      </c>
      <c r="I71" s="1">
        <f t="shared" si="19"/>
        <v>5805006</v>
      </c>
      <c r="K71" s="9">
        <f t="shared" si="20"/>
        <v>1989</v>
      </c>
      <c r="L71" s="1">
        <f t="shared" si="22"/>
        <v>11.059265446160987</v>
      </c>
      <c r="M71" s="1">
        <f t="shared" si="23"/>
        <v>105.59717705302242</v>
      </c>
      <c r="N71" s="1">
        <f t="shared" si="24"/>
        <v>29.61237249367184</v>
      </c>
    </row>
    <row r="72" spans="1:14" ht="12.75">
      <c r="A72" s="9">
        <v>1990</v>
      </c>
      <c r="B72">
        <v>576</v>
      </c>
      <c r="C72">
        <v>1931</v>
      </c>
      <c r="D72">
        <v>2507</v>
      </c>
      <c r="F72" s="9">
        <f t="shared" si="19"/>
        <v>1990</v>
      </c>
      <c r="G72" s="1">
        <f t="shared" si="19"/>
        <v>4719805</v>
      </c>
      <c r="H72" s="1">
        <f t="shared" si="19"/>
        <v>1160449</v>
      </c>
      <c r="I72" s="1">
        <f t="shared" si="19"/>
        <v>5880254</v>
      </c>
      <c r="K72" s="9">
        <f t="shared" si="20"/>
        <v>1990</v>
      </c>
      <c r="L72" s="1">
        <f t="shared" si="22"/>
        <v>12.203894016807897</v>
      </c>
      <c r="M72" s="1">
        <f t="shared" si="23"/>
        <v>166.4011085364372</v>
      </c>
      <c r="N72" s="1">
        <f t="shared" si="24"/>
        <v>42.63421273978981</v>
      </c>
    </row>
    <row r="73" spans="1:14" ht="12.75">
      <c r="A73" s="9">
        <v>1991</v>
      </c>
      <c r="B73">
        <v>533</v>
      </c>
      <c r="C73">
        <v>2014</v>
      </c>
      <c r="D73">
        <v>2547</v>
      </c>
      <c r="F73" s="9">
        <f t="shared" si="19"/>
        <v>1991</v>
      </c>
      <c r="G73" s="1">
        <f t="shared" si="19"/>
        <v>4749964</v>
      </c>
      <c r="H73" s="1">
        <f t="shared" si="19"/>
        <v>1184116</v>
      </c>
      <c r="I73" s="1">
        <f t="shared" si="19"/>
        <v>5934080</v>
      </c>
      <c r="K73" s="9">
        <f t="shared" si="20"/>
        <v>1991</v>
      </c>
      <c r="L73" s="1">
        <f t="shared" si="22"/>
        <v>11.221137675990807</v>
      </c>
      <c r="M73" s="1">
        <f t="shared" si="23"/>
        <v>170.0846876488452</v>
      </c>
      <c r="N73" s="1">
        <f t="shared" si="24"/>
        <v>42.92156492666091</v>
      </c>
    </row>
    <row r="74" spans="1:14" ht="12.75">
      <c r="A74" s="9">
        <v>1992</v>
      </c>
      <c r="B74">
        <v>543</v>
      </c>
      <c r="C74">
        <v>2195</v>
      </c>
      <c r="D74">
        <v>2738</v>
      </c>
      <c r="F74" s="9">
        <f t="shared" si="19"/>
        <v>1992</v>
      </c>
      <c r="G74" s="1">
        <f t="shared" si="19"/>
        <v>4798282</v>
      </c>
      <c r="H74" s="1">
        <f t="shared" si="19"/>
        <v>1216009</v>
      </c>
      <c r="I74" s="1">
        <f t="shared" si="19"/>
        <v>6014291</v>
      </c>
      <c r="K74" s="9">
        <f t="shared" si="20"/>
        <v>1992</v>
      </c>
      <c r="L74" s="1">
        <f t="shared" si="22"/>
        <v>11.316550381990888</v>
      </c>
      <c r="M74" s="1">
        <f t="shared" si="23"/>
        <v>180.50853242040148</v>
      </c>
      <c r="N74" s="1">
        <f t="shared" si="24"/>
        <v>45.524900607569535</v>
      </c>
    </row>
    <row r="75" spans="1:14" ht="12.75">
      <c r="A75" s="9">
        <v>1993</v>
      </c>
      <c r="B75">
        <v>494</v>
      </c>
      <c r="C75">
        <v>2019</v>
      </c>
      <c r="D75">
        <v>2513</v>
      </c>
      <c r="F75" s="9">
        <f t="shared" si="19"/>
        <v>1993</v>
      </c>
      <c r="G75" s="1">
        <f t="shared" si="19"/>
        <v>4835153</v>
      </c>
      <c r="H75" s="1">
        <f t="shared" si="19"/>
        <v>1241214</v>
      </c>
      <c r="I75" s="1">
        <f t="shared" si="19"/>
        <v>6076367</v>
      </c>
      <c r="K75" s="9">
        <f t="shared" si="20"/>
        <v>1993</v>
      </c>
      <c r="L75" s="1">
        <f t="shared" si="22"/>
        <v>10.2168431898639</v>
      </c>
      <c r="M75" s="1">
        <f t="shared" si="23"/>
        <v>162.6633279998453</v>
      </c>
      <c r="N75" s="1">
        <f t="shared" si="24"/>
        <v>41.356948979546495</v>
      </c>
    </row>
    <row r="76" spans="1:14" ht="12.75">
      <c r="A76" s="9">
        <v>1994</v>
      </c>
      <c r="B76">
        <v>487</v>
      </c>
      <c r="C76">
        <v>2215</v>
      </c>
      <c r="D76">
        <v>2702</v>
      </c>
      <c r="F76" s="9">
        <f t="shared" si="19"/>
        <v>1994</v>
      </c>
      <c r="G76" s="1">
        <f t="shared" si="19"/>
        <v>4866383</v>
      </c>
      <c r="H76" s="1">
        <f t="shared" si="19"/>
        <v>1263467</v>
      </c>
      <c r="I76" s="1">
        <f t="shared" si="19"/>
        <v>6129850</v>
      </c>
      <c r="K76" s="9">
        <f t="shared" si="20"/>
        <v>1994</v>
      </c>
      <c r="L76" s="1">
        <f t="shared" si="22"/>
        <v>10.007432625011225</v>
      </c>
      <c r="M76" s="1">
        <f t="shared" si="23"/>
        <v>175.3112665388174</v>
      </c>
      <c r="N76" s="1">
        <f t="shared" si="24"/>
        <v>44.07938204034357</v>
      </c>
    </row>
    <row r="77" spans="1:14" ht="12.75">
      <c r="A77" s="9">
        <v>1995</v>
      </c>
      <c r="B77">
        <v>494</v>
      </c>
      <c r="C77">
        <v>2038</v>
      </c>
      <c r="D77">
        <v>2532</v>
      </c>
      <c r="F77" s="9">
        <f t="shared" si="19"/>
        <v>1995</v>
      </c>
      <c r="G77" s="1">
        <f t="shared" si="19"/>
        <v>4888742</v>
      </c>
      <c r="H77" s="1">
        <f t="shared" si="19"/>
        <v>1283368</v>
      </c>
      <c r="I77" s="1">
        <f t="shared" si="19"/>
        <v>6172110</v>
      </c>
      <c r="K77" s="9">
        <f t="shared" si="20"/>
        <v>1995</v>
      </c>
      <c r="L77" s="1">
        <f t="shared" si="22"/>
        <v>10.104849059328556</v>
      </c>
      <c r="M77" s="1">
        <f t="shared" si="23"/>
        <v>158.8009051184072</v>
      </c>
      <c r="N77" s="1">
        <f t="shared" si="24"/>
        <v>41.0232481274637</v>
      </c>
    </row>
    <row r="78" spans="1:14" ht="12.75">
      <c r="A78" s="9">
        <v>1996</v>
      </c>
      <c r="B78">
        <v>358</v>
      </c>
      <c r="C78">
        <v>1603</v>
      </c>
      <c r="D78">
        <v>1961</v>
      </c>
      <c r="F78" s="9">
        <f t="shared" si="19"/>
        <v>1996</v>
      </c>
      <c r="G78" s="1">
        <f t="shared" si="19"/>
        <v>4910554</v>
      </c>
      <c r="H78" s="1">
        <f t="shared" si="19"/>
        <v>1301252</v>
      </c>
      <c r="I78" s="1">
        <f t="shared" si="19"/>
        <v>6211806</v>
      </c>
      <c r="K78" s="9">
        <f t="shared" si="20"/>
        <v>1996</v>
      </c>
      <c r="L78" s="1">
        <f t="shared" si="22"/>
        <v>7.290419777483356</v>
      </c>
      <c r="M78" s="1">
        <f t="shared" si="23"/>
        <v>123.1890517747523</v>
      </c>
      <c r="N78" s="1">
        <f t="shared" si="24"/>
        <v>31.56891892631547</v>
      </c>
    </row>
    <row r="79" spans="1:14" ht="12.75">
      <c r="A79" s="9">
        <v>1997</v>
      </c>
      <c r="B79">
        <v>319</v>
      </c>
      <c r="C79">
        <v>1457</v>
      </c>
      <c r="D79">
        <v>1776</v>
      </c>
      <c r="F79" s="9">
        <f t="shared" si="19"/>
        <v>1997</v>
      </c>
      <c r="G79" s="1">
        <f t="shared" si="19"/>
        <v>4931324</v>
      </c>
      <c r="H79" s="1">
        <f t="shared" si="19"/>
        <v>1321292</v>
      </c>
      <c r="I79" s="1">
        <f t="shared" si="19"/>
        <v>6252616</v>
      </c>
      <c r="K79" s="9">
        <f t="shared" si="20"/>
        <v>1997</v>
      </c>
      <c r="L79" s="1">
        <f t="shared" si="22"/>
        <v>6.468850961729548</v>
      </c>
      <c r="M79" s="1">
        <f t="shared" si="23"/>
        <v>110.27085610145221</v>
      </c>
      <c r="N79" s="1">
        <f t="shared" si="24"/>
        <v>28.404111175226497</v>
      </c>
    </row>
    <row r="80" spans="1:14" ht="12.75">
      <c r="A80" s="9">
        <v>1998</v>
      </c>
      <c r="B80">
        <v>307</v>
      </c>
      <c r="C80">
        <v>1514</v>
      </c>
      <c r="D80">
        <v>1821</v>
      </c>
      <c r="F80" s="9">
        <f t="shared" si="19"/>
        <v>1998</v>
      </c>
      <c r="G80" s="1">
        <f t="shared" si="19"/>
        <v>4944272</v>
      </c>
      <c r="H80" s="1">
        <f t="shared" si="19"/>
        <v>1340488</v>
      </c>
      <c r="I80" s="1">
        <f t="shared" si="19"/>
        <v>6284760</v>
      </c>
      <c r="K80" s="9">
        <f t="shared" si="20"/>
        <v>1998</v>
      </c>
      <c r="L80" s="1">
        <f t="shared" si="22"/>
        <v>6.209205318801231</v>
      </c>
      <c r="M80" s="1">
        <f t="shared" si="23"/>
        <v>112.94394280291952</v>
      </c>
      <c r="N80" s="1">
        <f t="shared" si="24"/>
        <v>28.974853455024537</v>
      </c>
    </row>
    <row r="81" spans="1:14" ht="12.75">
      <c r="A81" s="9">
        <v>1999</v>
      </c>
      <c r="B81">
        <v>356</v>
      </c>
      <c r="C81">
        <v>1972</v>
      </c>
      <c r="D81">
        <v>2328</v>
      </c>
      <c r="F81" s="9">
        <f t="shared" si="19"/>
        <v>1999</v>
      </c>
      <c r="G81" s="1">
        <f t="shared" si="19"/>
        <v>4977060</v>
      </c>
      <c r="H81" s="1">
        <f t="shared" si="19"/>
        <v>1363819</v>
      </c>
      <c r="I81" s="1">
        <f t="shared" si="19"/>
        <v>6340879</v>
      </c>
      <c r="K81" s="9">
        <f t="shared" si="20"/>
        <v>1999</v>
      </c>
      <c r="L81" s="1">
        <f>(B81/G81)*100000</f>
        <v>7.152817124969359</v>
      </c>
      <c r="M81" s="1">
        <f>(C81/H81)*100000</f>
        <v>144.59396738130206</v>
      </c>
      <c r="N81" s="1">
        <f>(D81/I81)*100000</f>
        <v>36.71415272235916</v>
      </c>
    </row>
    <row r="83" spans="1:14" ht="27" customHeight="1">
      <c r="A83" s="31" t="str">
        <f>CONCATENATE("New Admissions for Other / Unknown Offenses, BW Only: ",$A$1)</f>
        <v>New Admissions for Other / Unknown Offenses, BW Only: VIRGINIA</v>
      </c>
      <c r="B83" s="31"/>
      <c r="C83" s="31"/>
      <c r="D83" s="31"/>
      <c r="F83" s="31" t="str">
        <f>CONCATENATE("Total Population, BW Only: ",$A$1)</f>
        <v>Total Population, BW Only: VIRGINIA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VIRGINIA</v>
      </c>
      <c r="L83" s="31"/>
      <c r="M83" s="31"/>
      <c r="N83" s="31"/>
    </row>
    <row r="84" spans="1:14" ht="12.75">
      <c r="A84" s="24" t="s">
        <v>112</v>
      </c>
      <c r="B84" s="25" t="s">
        <v>98</v>
      </c>
      <c r="C84" s="25" t="s">
        <v>99</v>
      </c>
      <c r="D84" s="25" t="s">
        <v>100</v>
      </c>
      <c r="F84" s="24" t="s">
        <v>112</v>
      </c>
      <c r="G84" s="25" t="s">
        <v>98</v>
      </c>
      <c r="H84" s="25" t="s">
        <v>99</v>
      </c>
      <c r="I84" s="25" t="s">
        <v>100</v>
      </c>
      <c r="K84" s="24" t="s">
        <v>112</v>
      </c>
      <c r="L84" s="25" t="s">
        <v>98</v>
      </c>
      <c r="M84" s="25" t="s">
        <v>99</v>
      </c>
      <c r="N84" s="25" t="s">
        <v>100</v>
      </c>
    </row>
    <row r="85" spans="1:14" ht="12.75">
      <c r="A85" s="9">
        <v>1983</v>
      </c>
      <c r="F85" s="9">
        <f aca="true" t="shared" si="25" ref="F85:I99">F4</f>
        <v>1983</v>
      </c>
      <c r="G85" s="1">
        <f t="shared" si="25"/>
        <v>4315211</v>
      </c>
      <c r="H85" s="1">
        <f t="shared" si="25"/>
        <v>1042185</v>
      </c>
      <c r="I85" s="1">
        <f t="shared" si="25"/>
        <v>5357396</v>
      </c>
      <c r="K85" s="9">
        <f>F85</f>
        <v>1983</v>
      </c>
      <c r="L85" s="1"/>
      <c r="M85" s="1"/>
      <c r="N85" s="1"/>
    </row>
    <row r="86" spans="1:14" ht="12.75">
      <c r="A86" s="9">
        <v>1984</v>
      </c>
      <c r="B86" s="2"/>
      <c r="C86" s="2"/>
      <c r="D86" s="2"/>
      <c r="F86" s="9">
        <f t="shared" si="25"/>
        <v>1984</v>
      </c>
      <c r="G86" s="1">
        <f t="shared" si="25"/>
        <v>4364654</v>
      </c>
      <c r="H86" s="1">
        <f t="shared" si="25"/>
        <v>1055167</v>
      </c>
      <c r="I86" s="1">
        <f t="shared" si="25"/>
        <v>5419821</v>
      </c>
      <c r="K86" s="9">
        <f aca="true" t="shared" si="26" ref="K86:K101">F86</f>
        <v>1984</v>
      </c>
      <c r="L86" s="1"/>
      <c r="M86" s="1"/>
      <c r="N86" s="1"/>
    </row>
    <row r="87" spans="1:14" ht="12.75">
      <c r="A87" s="9">
        <v>1985</v>
      </c>
      <c r="B87">
        <v>285</v>
      </c>
      <c r="C87">
        <v>211</v>
      </c>
      <c r="D87">
        <v>496</v>
      </c>
      <c r="F87" s="9">
        <f t="shared" si="25"/>
        <v>1985</v>
      </c>
      <c r="G87" s="1">
        <f t="shared" si="25"/>
        <v>4409909</v>
      </c>
      <c r="H87" s="1">
        <f t="shared" si="25"/>
        <v>1064622</v>
      </c>
      <c r="I87" s="1">
        <f t="shared" si="25"/>
        <v>5474531</v>
      </c>
      <c r="K87" s="9">
        <f t="shared" si="26"/>
        <v>1985</v>
      </c>
      <c r="L87" s="1">
        <f aca="true" t="shared" si="27" ref="L87:N88">(B87/G87)*100000</f>
        <v>6.462718391694704</v>
      </c>
      <c r="M87" s="1">
        <f t="shared" si="27"/>
        <v>19.819241007606454</v>
      </c>
      <c r="N87" s="1">
        <f t="shared" si="27"/>
        <v>9.060136840945828</v>
      </c>
    </row>
    <row r="88" spans="1:14" ht="12.75">
      <c r="A88" s="9">
        <v>1986</v>
      </c>
      <c r="B88">
        <v>296</v>
      </c>
      <c r="C88">
        <v>231</v>
      </c>
      <c r="D88">
        <v>527</v>
      </c>
      <c r="F88" s="9">
        <f t="shared" si="25"/>
        <v>1986</v>
      </c>
      <c r="G88" s="1">
        <f t="shared" si="25"/>
        <v>4473233</v>
      </c>
      <c r="H88" s="1">
        <f t="shared" si="25"/>
        <v>1079448</v>
      </c>
      <c r="I88" s="1">
        <f t="shared" si="25"/>
        <v>5552681</v>
      </c>
      <c r="K88" s="9">
        <f t="shared" si="26"/>
        <v>1986</v>
      </c>
      <c r="L88" s="1">
        <f t="shared" si="27"/>
        <v>6.6171379849875915</v>
      </c>
      <c r="M88" s="1">
        <f t="shared" si="27"/>
        <v>21.39982657802877</v>
      </c>
      <c r="N88" s="1">
        <f t="shared" si="27"/>
        <v>9.49091078705944</v>
      </c>
    </row>
    <row r="89" spans="1:14" ht="12.75">
      <c r="A89" s="9">
        <v>1987</v>
      </c>
      <c r="B89">
        <v>319</v>
      </c>
      <c r="C89">
        <v>238</v>
      </c>
      <c r="D89">
        <v>557</v>
      </c>
      <c r="F89" s="9">
        <f t="shared" si="25"/>
        <v>1987</v>
      </c>
      <c r="G89" s="1">
        <f t="shared" si="25"/>
        <v>4551983</v>
      </c>
      <c r="H89" s="1">
        <f t="shared" si="25"/>
        <v>1102046</v>
      </c>
      <c r="I89" s="1">
        <f t="shared" si="25"/>
        <v>5654029</v>
      </c>
      <c r="K89" s="9">
        <f t="shared" si="26"/>
        <v>1987</v>
      </c>
      <c r="L89" s="1">
        <f aca="true" t="shared" si="28" ref="L89:L100">(B89/G89)*100000</f>
        <v>7.007934783587724</v>
      </c>
      <c r="M89" s="1">
        <f aca="true" t="shared" si="29" ref="M89:M100">(C89/H89)*100000</f>
        <v>21.59619471419523</v>
      </c>
      <c r="N89" s="1">
        <f aca="true" t="shared" si="30" ref="N89:N100">(D89/I89)*100000</f>
        <v>9.851382085235148</v>
      </c>
    </row>
    <row r="90" spans="1:14" ht="12.75">
      <c r="A90" s="9">
        <v>1988</v>
      </c>
      <c r="B90">
        <v>300</v>
      </c>
      <c r="C90">
        <v>284</v>
      </c>
      <c r="D90">
        <v>584</v>
      </c>
      <c r="F90" s="9">
        <f t="shared" si="25"/>
        <v>1988</v>
      </c>
      <c r="G90" s="1">
        <f t="shared" si="25"/>
        <v>4617210</v>
      </c>
      <c r="H90" s="1">
        <f t="shared" si="25"/>
        <v>1122320</v>
      </c>
      <c r="I90" s="1">
        <f t="shared" si="25"/>
        <v>5739530</v>
      </c>
      <c r="K90" s="9">
        <f t="shared" si="26"/>
        <v>1988</v>
      </c>
      <c r="L90" s="1">
        <f t="shared" si="28"/>
        <v>6.497430266329666</v>
      </c>
      <c r="M90" s="1">
        <f t="shared" si="29"/>
        <v>25.304725924869913</v>
      </c>
      <c r="N90" s="1">
        <f t="shared" si="30"/>
        <v>10.175049176500515</v>
      </c>
    </row>
    <row r="91" spans="1:14" ht="12.75">
      <c r="A91" s="9">
        <v>1989</v>
      </c>
      <c r="B91">
        <v>349</v>
      </c>
      <c r="C91">
        <v>325</v>
      </c>
      <c r="D91">
        <v>674</v>
      </c>
      <c r="F91" s="9">
        <f t="shared" si="25"/>
        <v>1989</v>
      </c>
      <c r="G91" s="1">
        <f t="shared" si="25"/>
        <v>4665771</v>
      </c>
      <c r="H91" s="1">
        <f t="shared" si="25"/>
        <v>1139235</v>
      </c>
      <c r="I91" s="1">
        <f t="shared" si="25"/>
        <v>5805006</v>
      </c>
      <c r="K91" s="9">
        <f t="shared" si="26"/>
        <v>1989</v>
      </c>
      <c r="L91" s="1">
        <f t="shared" si="28"/>
        <v>7.480007055639893</v>
      </c>
      <c r="M91" s="1">
        <f t="shared" si="29"/>
        <v>28.527915662703478</v>
      </c>
      <c r="N91" s="1">
        <f t="shared" si="30"/>
        <v>11.610668447198849</v>
      </c>
    </row>
    <row r="92" spans="1:14" ht="12.75">
      <c r="A92" s="9">
        <v>1990</v>
      </c>
      <c r="B92">
        <v>416</v>
      </c>
      <c r="C92">
        <v>450</v>
      </c>
      <c r="D92">
        <v>866</v>
      </c>
      <c r="F92" s="9">
        <f t="shared" si="25"/>
        <v>1990</v>
      </c>
      <c r="G92" s="1">
        <f t="shared" si="25"/>
        <v>4719805</v>
      </c>
      <c r="H92" s="1">
        <f t="shared" si="25"/>
        <v>1160449</v>
      </c>
      <c r="I92" s="1">
        <f t="shared" si="25"/>
        <v>5880254</v>
      </c>
      <c r="K92" s="9">
        <f t="shared" si="26"/>
        <v>1990</v>
      </c>
      <c r="L92" s="1">
        <f t="shared" si="28"/>
        <v>8.813923456583481</v>
      </c>
      <c r="M92" s="1">
        <f t="shared" si="29"/>
        <v>38.778093651681374</v>
      </c>
      <c r="N92" s="1">
        <f t="shared" si="30"/>
        <v>14.727254979121652</v>
      </c>
    </row>
    <row r="93" spans="1:14" ht="12.75">
      <c r="A93" s="9">
        <v>1991</v>
      </c>
      <c r="B93">
        <v>427</v>
      </c>
      <c r="C93">
        <v>456</v>
      </c>
      <c r="D93">
        <v>883</v>
      </c>
      <c r="F93" s="9">
        <f t="shared" si="25"/>
        <v>1991</v>
      </c>
      <c r="G93" s="1">
        <f t="shared" si="25"/>
        <v>4749964</v>
      </c>
      <c r="H93" s="1">
        <f t="shared" si="25"/>
        <v>1184116</v>
      </c>
      <c r="I93" s="1">
        <f t="shared" si="25"/>
        <v>5934080</v>
      </c>
      <c r="K93" s="9">
        <f t="shared" si="26"/>
        <v>1991</v>
      </c>
      <c r="L93" s="1">
        <f t="shared" si="28"/>
        <v>8.989541815474812</v>
      </c>
      <c r="M93" s="1">
        <f t="shared" si="29"/>
        <v>38.509740599738535</v>
      </c>
      <c r="N93" s="1">
        <f t="shared" si="30"/>
        <v>14.880149913718723</v>
      </c>
    </row>
    <row r="94" spans="1:14" ht="12.75">
      <c r="A94" s="9">
        <v>1992</v>
      </c>
      <c r="B94">
        <v>446</v>
      </c>
      <c r="C94">
        <v>522</v>
      </c>
      <c r="D94">
        <v>968</v>
      </c>
      <c r="F94" s="9">
        <f t="shared" si="25"/>
        <v>1992</v>
      </c>
      <c r="G94" s="1">
        <f t="shared" si="25"/>
        <v>4798282</v>
      </c>
      <c r="H94" s="1">
        <f t="shared" si="25"/>
        <v>1216009</v>
      </c>
      <c r="I94" s="1">
        <f t="shared" si="25"/>
        <v>6014291</v>
      </c>
      <c r="K94" s="9">
        <f t="shared" si="26"/>
        <v>1992</v>
      </c>
      <c r="L94" s="1">
        <f t="shared" si="28"/>
        <v>9.294993499756787</v>
      </c>
      <c r="M94" s="1">
        <f t="shared" si="29"/>
        <v>42.9273138603415</v>
      </c>
      <c r="N94" s="1">
        <f t="shared" si="30"/>
        <v>16.09499773123715</v>
      </c>
    </row>
    <row r="95" spans="1:14" ht="12.75">
      <c r="A95" s="9">
        <v>1993</v>
      </c>
      <c r="B95">
        <v>473</v>
      </c>
      <c r="C95">
        <v>486</v>
      </c>
      <c r="D95">
        <v>959</v>
      </c>
      <c r="F95" s="9">
        <f t="shared" si="25"/>
        <v>1993</v>
      </c>
      <c r="G95" s="1">
        <f t="shared" si="25"/>
        <v>4835153</v>
      </c>
      <c r="H95" s="1">
        <f t="shared" si="25"/>
        <v>1241214</v>
      </c>
      <c r="I95" s="1">
        <f t="shared" si="25"/>
        <v>6076367</v>
      </c>
      <c r="K95" s="9">
        <f t="shared" si="26"/>
        <v>1993</v>
      </c>
      <c r="L95" s="1">
        <f t="shared" si="28"/>
        <v>9.782523944950656</v>
      </c>
      <c r="M95" s="1">
        <f t="shared" si="29"/>
        <v>39.15521416935355</v>
      </c>
      <c r="N95" s="1">
        <f t="shared" si="30"/>
        <v>15.782456852918859</v>
      </c>
    </row>
    <row r="96" spans="1:14" ht="12.75">
      <c r="A96" s="9">
        <v>1994</v>
      </c>
      <c r="B96">
        <v>417</v>
      </c>
      <c r="C96">
        <v>454</v>
      </c>
      <c r="D96">
        <v>871</v>
      </c>
      <c r="F96" s="9">
        <f t="shared" si="25"/>
        <v>1994</v>
      </c>
      <c r="G96" s="1">
        <f t="shared" si="25"/>
        <v>4866383</v>
      </c>
      <c r="H96" s="1">
        <f t="shared" si="25"/>
        <v>1263467</v>
      </c>
      <c r="I96" s="1">
        <f t="shared" si="25"/>
        <v>6129850</v>
      </c>
      <c r="K96" s="9">
        <f t="shared" si="26"/>
        <v>1994</v>
      </c>
      <c r="L96" s="1">
        <f t="shared" si="28"/>
        <v>8.568992617309407</v>
      </c>
      <c r="M96" s="1">
        <f t="shared" si="29"/>
        <v>35.932873593057835</v>
      </c>
      <c r="N96" s="1">
        <f t="shared" si="30"/>
        <v>14.20915683091756</v>
      </c>
    </row>
    <row r="97" spans="1:14" ht="12.75">
      <c r="A97" s="9">
        <v>1995</v>
      </c>
      <c r="B97">
        <v>380</v>
      </c>
      <c r="C97">
        <v>440</v>
      </c>
      <c r="D97">
        <v>820</v>
      </c>
      <c r="F97" s="9">
        <f t="shared" si="25"/>
        <v>1995</v>
      </c>
      <c r="G97" s="1">
        <f t="shared" si="25"/>
        <v>4888742</v>
      </c>
      <c r="H97" s="1">
        <f t="shared" si="25"/>
        <v>1283368</v>
      </c>
      <c r="I97" s="1">
        <f t="shared" si="25"/>
        <v>6172110</v>
      </c>
      <c r="K97" s="9">
        <f t="shared" si="26"/>
        <v>1995</v>
      </c>
      <c r="L97" s="1">
        <f t="shared" si="28"/>
        <v>7.772960814868119</v>
      </c>
      <c r="M97" s="1">
        <f t="shared" si="29"/>
        <v>34.28478815117721</v>
      </c>
      <c r="N97" s="1">
        <f t="shared" si="30"/>
        <v>13.28557008867308</v>
      </c>
    </row>
    <row r="98" spans="1:14" ht="12.75">
      <c r="A98" s="9">
        <v>1996</v>
      </c>
      <c r="B98">
        <v>298</v>
      </c>
      <c r="C98">
        <v>353</v>
      </c>
      <c r="D98">
        <v>651</v>
      </c>
      <c r="F98" s="9">
        <f t="shared" si="25"/>
        <v>1996</v>
      </c>
      <c r="G98" s="1">
        <f t="shared" si="25"/>
        <v>4910554</v>
      </c>
      <c r="H98" s="1">
        <f t="shared" si="25"/>
        <v>1301252</v>
      </c>
      <c r="I98" s="1">
        <f t="shared" si="25"/>
        <v>6211806</v>
      </c>
      <c r="K98" s="9">
        <f t="shared" si="26"/>
        <v>1996</v>
      </c>
      <c r="L98" s="1">
        <f t="shared" si="28"/>
        <v>6.068561714217988</v>
      </c>
      <c r="M98" s="1">
        <f t="shared" si="29"/>
        <v>27.127720072668478</v>
      </c>
      <c r="N98" s="1">
        <f t="shared" si="30"/>
        <v>10.480043967889532</v>
      </c>
    </row>
    <row r="99" spans="1:14" ht="12.75">
      <c r="A99" s="9">
        <v>1997</v>
      </c>
      <c r="B99">
        <v>317</v>
      </c>
      <c r="C99">
        <v>464</v>
      </c>
      <c r="D99">
        <v>781</v>
      </c>
      <c r="F99" s="9">
        <f t="shared" si="25"/>
        <v>1997</v>
      </c>
      <c r="G99" s="1">
        <f t="shared" si="25"/>
        <v>4931324</v>
      </c>
      <c r="H99" s="1">
        <f t="shared" si="25"/>
        <v>1321292</v>
      </c>
      <c r="I99" s="1">
        <f t="shared" si="25"/>
        <v>6252616</v>
      </c>
      <c r="K99" s="9">
        <f t="shared" si="26"/>
        <v>1997</v>
      </c>
      <c r="L99" s="1">
        <f t="shared" si="28"/>
        <v>6.42829390240836</v>
      </c>
      <c r="M99" s="1">
        <f t="shared" si="29"/>
        <v>35.117142917689655</v>
      </c>
      <c r="N99" s="1">
        <f t="shared" si="30"/>
        <v>12.49077186252922</v>
      </c>
    </row>
    <row r="100" spans="1:14" ht="12.75">
      <c r="A100" s="9">
        <v>1998</v>
      </c>
      <c r="B100">
        <v>415</v>
      </c>
      <c r="C100">
        <v>532</v>
      </c>
      <c r="D100">
        <v>947</v>
      </c>
      <c r="F100" s="9">
        <f aca="true" t="shared" si="31" ref="F100:I101">F19</f>
        <v>1998</v>
      </c>
      <c r="G100" s="1">
        <f t="shared" si="31"/>
        <v>4944272</v>
      </c>
      <c r="H100" s="1">
        <f t="shared" si="31"/>
        <v>1340488</v>
      </c>
      <c r="I100" s="1">
        <f t="shared" si="31"/>
        <v>6284760</v>
      </c>
      <c r="K100" s="9">
        <f t="shared" si="26"/>
        <v>1998</v>
      </c>
      <c r="L100" s="1">
        <f t="shared" si="28"/>
        <v>8.393551163851827</v>
      </c>
      <c r="M100" s="1">
        <f t="shared" si="29"/>
        <v>39.68703934686472</v>
      </c>
      <c r="N100" s="1">
        <f t="shared" si="30"/>
        <v>15.068196717137965</v>
      </c>
    </row>
    <row r="101" spans="1:14" ht="12.75">
      <c r="A101" s="9">
        <v>1999</v>
      </c>
      <c r="B101">
        <v>424</v>
      </c>
      <c r="C101">
        <v>757</v>
      </c>
      <c r="D101">
        <v>1181</v>
      </c>
      <c r="F101" s="9">
        <f t="shared" si="31"/>
        <v>1999</v>
      </c>
      <c r="G101" s="1">
        <f t="shared" si="31"/>
        <v>4977060</v>
      </c>
      <c r="H101" s="1">
        <f t="shared" si="31"/>
        <v>1363819</v>
      </c>
      <c r="I101" s="1">
        <f t="shared" si="31"/>
        <v>6340879</v>
      </c>
      <c r="K101" s="9">
        <f t="shared" si="26"/>
        <v>1999</v>
      </c>
      <c r="L101" s="1">
        <f>(B101/G101)*100000</f>
        <v>8.519085564570249</v>
      </c>
      <c r="M101" s="1">
        <f>(C101/H101)*100000</f>
        <v>55.50589924322802</v>
      </c>
      <c r="N101" s="1">
        <f>(D101/I101)*100000</f>
        <v>18.62517799188409</v>
      </c>
    </row>
    <row r="103" spans="1:14" ht="31.5" customHeight="1">
      <c r="A103" s="31" t="str">
        <f>CONCATENATE("New Admissions for All Offenses, BW Only: ",$A$1)</f>
        <v>New Admissions for All Offenses, BW Only: VIRGINIA</v>
      </c>
      <c r="B103" s="31"/>
      <c r="C103" s="31"/>
      <c r="D103" s="31"/>
      <c r="F103" s="31" t="str">
        <f>CONCATENATE("Total Population, BW Only: ",$A$1)</f>
        <v>Total Population, BW Only: VIRGINIA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VIRGINIA</v>
      </c>
      <c r="L103" s="31"/>
      <c r="M103" s="31"/>
      <c r="N103" s="31"/>
    </row>
    <row r="104" spans="1:14" ht="12.75">
      <c r="A104" s="24" t="s">
        <v>112</v>
      </c>
      <c r="B104" s="25" t="s">
        <v>98</v>
      </c>
      <c r="C104" s="25" t="s">
        <v>99</v>
      </c>
      <c r="D104" s="25" t="s">
        <v>100</v>
      </c>
      <c r="F104" s="24" t="s">
        <v>112</v>
      </c>
      <c r="G104" s="25" t="s">
        <v>98</v>
      </c>
      <c r="H104" s="25" t="s">
        <v>99</v>
      </c>
      <c r="I104" s="25" t="s">
        <v>100</v>
      </c>
      <c r="K104" s="24" t="s">
        <v>112</v>
      </c>
      <c r="L104" s="25" t="s">
        <v>98</v>
      </c>
      <c r="M104" s="25" t="s">
        <v>99</v>
      </c>
      <c r="N104" s="25" t="s">
        <v>100</v>
      </c>
    </row>
    <row r="105" spans="1:14" ht="12.75">
      <c r="A105" s="9">
        <v>1983</v>
      </c>
      <c r="E105" s="2"/>
      <c r="F105" s="9">
        <f>F4</f>
        <v>1983</v>
      </c>
      <c r="G105" s="1">
        <f>G4</f>
        <v>4315211</v>
      </c>
      <c r="H105" s="1">
        <f>H4</f>
        <v>1042185</v>
      </c>
      <c r="I105" s="1">
        <f>I4</f>
        <v>5357396</v>
      </c>
      <c r="K105" s="9">
        <f>F105</f>
        <v>1983</v>
      </c>
      <c r="L105" s="1"/>
      <c r="M105" s="1"/>
      <c r="N105" s="1"/>
    </row>
    <row r="106" spans="1:14" ht="12.75">
      <c r="A106" s="9">
        <v>1984</v>
      </c>
      <c r="B106" s="2"/>
      <c r="C106" s="2"/>
      <c r="D106" s="2"/>
      <c r="F106" s="9">
        <f aca="true" t="shared" si="32" ref="F106:I121">F5</f>
        <v>1984</v>
      </c>
      <c r="G106" s="1">
        <f t="shared" si="32"/>
        <v>4364654</v>
      </c>
      <c r="H106" s="1">
        <f t="shared" si="32"/>
        <v>1055167</v>
      </c>
      <c r="I106" s="1">
        <f t="shared" si="32"/>
        <v>5419821</v>
      </c>
      <c r="K106" s="9">
        <f aca="true" t="shared" si="33" ref="K106:K121">F106</f>
        <v>1984</v>
      </c>
      <c r="L106" s="1"/>
      <c r="M106" s="1"/>
      <c r="N106" s="1"/>
    </row>
    <row r="107" spans="1:14" ht="12.75">
      <c r="A107" s="9">
        <v>1985</v>
      </c>
      <c r="B107">
        <v>1678</v>
      </c>
      <c r="C107">
        <v>1942</v>
      </c>
      <c r="D107">
        <v>3620</v>
      </c>
      <c r="F107" s="9">
        <f t="shared" si="32"/>
        <v>1985</v>
      </c>
      <c r="G107" s="1">
        <f t="shared" si="32"/>
        <v>4409909</v>
      </c>
      <c r="H107" s="1">
        <f t="shared" si="32"/>
        <v>1064622</v>
      </c>
      <c r="I107" s="1">
        <f t="shared" si="32"/>
        <v>5474531</v>
      </c>
      <c r="K107" s="9">
        <f t="shared" si="33"/>
        <v>1985</v>
      </c>
      <c r="L107" s="1">
        <f aca="true" t="shared" si="34" ref="L107:N108">(B107/G107)*100000</f>
        <v>38.05067179390777</v>
      </c>
      <c r="M107" s="1">
        <f t="shared" si="34"/>
        <v>182.4121613117144</v>
      </c>
      <c r="N107" s="1">
        <f t="shared" si="34"/>
        <v>66.12438581496752</v>
      </c>
    </row>
    <row r="108" spans="1:14" ht="12.75">
      <c r="A108" s="9">
        <v>1986</v>
      </c>
      <c r="B108">
        <v>1682</v>
      </c>
      <c r="C108">
        <v>1937</v>
      </c>
      <c r="D108">
        <v>3619</v>
      </c>
      <c r="F108" s="9">
        <f t="shared" si="32"/>
        <v>1986</v>
      </c>
      <c r="G108" s="1">
        <f t="shared" si="32"/>
        <v>4473233</v>
      </c>
      <c r="H108" s="1">
        <f t="shared" si="32"/>
        <v>1079448</v>
      </c>
      <c r="I108" s="1">
        <f t="shared" si="32"/>
        <v>5552681</v>
      </c>
      <c r="K108" s="9">
        <f t="shared" si="33"/>
        <v>1986</v>
      </c>
      <c r="L108" s="1">
        <f t="shared" si="34"/>
        <v>37.60143949577409</v>
      </c>
      <c r="M108" s="1">
        <f t="shared" si="34"/>
        <v>179.4435674529945</v>
      </c>
      <c r="N108" s="1">
        <f t="shared" si="34"/>
        <v>65.17572322270989</v>
      </c>
    </row>
    <row r="109" spans="1:14" ht="12.75">
      <c r="A109" s="9">
        <v>1987</v>
      </c>
      <c r="B109">
        <v>1896</v>
      </c>
      <c r="C109">
        <v>2108</v>
      </c>
      <c r="D109">
        <v>4004</v>
      </c>
      <c r="F109" s="9">
        <f t="shared" si="32"/>
        <v>1987</v>
      </c>
      <c r="G109" s="1">
        <f t="shared" si="32"/>
        <v>4551983</v>
      </c>
      <c r="H109" s="1">
        <f t="shared" si="32"/>
        <v>1102046</v>
      </c>
      <c r="I109" s="1">
        <f t="shared" si="32"/>
        <v>5654029</v>
      </c>
      <c r="K109" s="9">
        <f t="shared" si="33"/>
        <v>1987</v>
      </c>
      <c r="L109" s="1">
        <f aca="true" t="shared" si="35" ref="L109:L120">(B109/G109)*100000</f>
        <v>41.65217664477218</v>
      </c>
      <c r="M109" s="1">
        <f aca="true" t="shared" si="36" ref="M109:M120">(C109/H109)*100000</f>
        <v>191.28058175430064</v>
      </c>
      <c r="N109" s="1">
        <f aca="true" t="shared" si="37" ref="N109:N120">(D109/I109)*100000</f>
        <v>70.81675739547852</v>
      </c>
    </row>
    <row r="110" spans="1:14" ht="12.75">
      <c r="A110" s="9">
        <v>1988</v>
      </c>
      <c r="B110">
        <v>2074</v>
      </c>
      <c r="C110">
        <v>2740</v>
      </c>
      <c r="D110">
        <v>4814</v>
      </c>
      <c r="F110" s="9">
        <f t="shared" si="32"/>
        <v>1988</v>
      </c>
      <c r="G110" s="1">
        <f t="shared" si="32"/>
        <v>4617210</v>
      </c>
      <c r="H110" s="1">
        <f t="shared" si="32"/>
        <v>1122320</v>
      </c>
      <c r="I110" s="1">
        <f t="shared" si="32"/>
        <v>5739530</v>
      </c>
      <c r="K110" s="9">
        <f t="shared" si="33"/>
        <v>1988</v>
      </c>
      <c r="L110" s="1">
        <f t="shared" si="35"/>
        <v>44.91890124122576</v>
      </c>
      <c r="M110" s="1">
        <f t="shared" si="36"/>
        <v>244.137144486421</v>
      </c>
      <c r="N110" s="1">
        <f t="shared" si="37"/>
        <v>83.87446358848199</v>
      </c>
    </row>
    <row r="111" spans="1:14" ht="12.75">
      <c r="A111" s="9">
        <v>1989</v>
      </c>
      <c r="B111">
        <v>2338</v>
      </c>
      <c r="C111">
        <v>3604</v>
      </c>
      <c r="D111">
        <v>5942</v>
      </c>
      <c r="F111" s="9">
        <f t="shared" si="32"/>
        <v>1989</v>
      </c>
      <c r="G111" s="1">
        <f t="shared" si="32"/>
        <v>4665771</v>
      </c>
      <c r="H111" s="1">
        <f t="shared" si="32"/>
        <v>1139235</v>
      </c>
      <c r="I111" s="1">
        <f t="shared" si="32"/>
        <v>5805006</v>
      </c>
      <c r="K111" s="9">
        <f t="shared" si="33"/>
        <v>1989</v>
      </c>
      <c r="L111" s="1">
        <f t="shared" si="35"/>
        <v>50.10961746729533</v>
      </c>
      <c r="M111" s="1">
        <f t="shared" si="36"/>
        <v>316.35264014887184</v>
      </c>
      <c r="N111" s="1">
        <f t="shared" si="37"/>
        <v>102.35992865468184</v>
      </c>
    </row>
    <row r="112" spans="1:14" ht="12.75">
      <c r="A112" s="9">
        <v>1990</v>
      </c>
      <c r="B112">
        <v>2462</v>
      </c>
      <c r="C112">
        <v>4517</v>
      </c>
      <c r="D112">
        <v>6979</v>
      </c>
      <c r="F112" s="9">
        <f t="shared" si="32"/>
        <v>1990</v>
      </c>
      <c r="G112" s="1">
        <f t="shared" si="32"/>
        <v>4719805</v>
      </c>
      <c r="H112" s="1">
        <f t="shared" si="32"/>
        <v>1160449</v>
      </c>
      <c r="I112" s="1">
        <f t="shared" si="32"/>
        <v>5880254</v>
      </c>
      <c r="K112" s="9">
        <f t="shared" si="33"/>
        <v>1990</v>
      </c>
      <c r="L112" s="1">
        <f t="shared" si="35"/>
        <v>52.163171995453204</v>
      </c>
      <c r="M112" s="1">
        <f t="shared" si="36"/>
        <v>389.24588672143284</v>
      </c>
      <c r="N112" s="1">
        <f t="shared" si="37"/>
        <v>118.68534930633949</v>
      </c>
    </row>
    <row r="113" spans="1:14" ht="12.75">
      <c r="A113" s="9">
        <v>1991</v>
      </c>
      <c r="B113">
        <v>2759</v>
      </c>
      <c r="C113">
        <v>4977</v>
      </c>
      <c r="D113">
        <v>7736</v>
      </c>
      <c r="F113" s="9">
        <f t="shared" si="32"/>
        <v>1991</v>
      </c>
      <c r="G113" s="1">
        <f t="shared" si="32"/>
        <v>4749964</v>
      </c>
      <c r="H113" s="1">
        <f t="shared" si="32"/>
        <v>1184116</v>
      </c>
      <c r="I113" s="1">
        <f t="shared" si="32"/>
        <v>5934080</v>
      </c>
      <c r="K113" s="9">
        <f t="shared" si="33"/>
        <v>1991</v>
      </c>
      <c r="L113" s="1">
        <f t="shared" si="35"/>
        <v>58.08465074682672</v>
      </c>
      <c r="M113" s="1">
        <f t="shared" si="36"/>
        <v>420.31355036162</v>
      </c>
      <c r="N113" s="1">
        <f t="shared" si="37"/>
        <v>130.3656169111303</v>
      </c>
    </row>
    <row r="114" spans="1:14" ht="12.75">
      <c r="A114" s="9">
        <v>1992</v>
      </c>
      <c r="B114">
        <v>2711</v>
      </c>
      <c r="C114">
        <v>5131</v>
      </c>
      <c r="D114">
        <v>7842</v>
      </c>
      <c r="F114" s="9">
        <f t="shared" si="32"/>
        <v>1992</v>
      </c>
      <c r="G114" s="1">
        <f t="shared" si="32"/>
        <v>4798282</v>
      </c>
      <c r="H114" s="1">
        <f t="shared" si="32"/>
        <v>1216009</v>
      </c>
      <c r="I114" s="1">
        <f t="shared" si="32"/>
        <v>6014291</v>
      </c>
      <c r="K114" s="9">
        <f t="shared" si="33"/>
        <v>1992</v>
      </c>
      <c r="L114" s="1">
        <f t="shared" si="35"/>
        <v>56.49938873955303</v>
      </c>
      <c r="M114" s="1">
        <f t="shared" si="36"/>
        <v>421.9541138264601</v>
      </c>
      <c r="N114" s="1">
        <f t="shared" si="37"/>
        <v>130.38943409954723</v>
      </c>
    </row>
    <row r="115" spans="1:14" ht="12.75">
      <c r="A115" s="9">
        <v>1993</v>
      </c>
      <c r="B115">
        <v>2587</v>
      </c>
      <c r="C115">
        <v>4826</v>
      </c>
      <c r="D115">
        <v>7413</v>
      </c>
      <c r="F115" s="9">
        <f t="shared" si="32"/>
        <v>1993</v>
      </c>
      <c r="G115" s="1">
        <f t="shared" si="32"/>
        <v>4835153</v>
      </c>
      <c r="H115" s="1">
        <f t="shared" si="32"/>
        <v>1241214</v>
      </c>
      <c r="I115" s="1">
        <f t="shared" si="32"/>
        <v>6076367</v>
      </c>
      <c r="K115" s="9">
        <f t="shared" si="33"/>
        <v>1993</v>
      </c>
      <c r="L115" s="1">
        <f t="shared" si="35"/>
        <v>53.503994599550424</v>
      </c>
      <c r="M115" s="1">
        <f t="shared" si="36"/>
        <v>388.81288802736674</v>
      </c>
      <c r="N115" s="1">
        <f t="shared" si="37"/>
        <v>121.99723946891292</v>
      </c>
    </row>
    <row r="116" spans="1:14" ht="12.75">
      <c r="A116" s="9">
        <v>1994</v>
      </c>
      <c r="B116">
        <v>2484</v>
      </c>
      <c r="C116">
        <v>5145</v>
      </c>
      <c r="D116">
        <v>7629</v>
      </c>
      <c r="F116" s="9">
        <f t="shared" si="32"/>
        <v>1994</v>
      </c>
      <c r="G116" s="1">
        <f t="shared" si="32"/>
        <v>4866383</v>
      </c>
      <c r="H116" s="1">
        <f t="shared" si="32"/>
        <v>1263467</v>
      </c>
      <c r="I116" s="1">
        <f t="shared" si="32"/>
        <v>6129850</v>
      </c>
      <c r="K116" s="9">
        <f t="shared" si="33"/>
        <v>1994</v>
      </c>
      <c r="L116" s="1">
        <f t="shared" si="35"/>
        <v>51.0440711304474</v>
      </c>
      <c r="M116" s="1">
        <f t="shared" si="36"/>
        <v>407.21285162176775</v>
      </c>
      <c r="N116" s="1">
        <f t="shared" si="37"/>
        <v>124.45655277045931</v>
      </c>
    </row>
    <row r="117" spans="1:14" ht="12.75">
      <c r="A117" s="9">
        <v>1995</v>
      </c>
      <c r="B117">
        <v>2651</v>
      </c>
      <c r="C117">
        <v>5202</v>
      </c>
      <c r="D117">
        <v>7853</v>
      </c>
      <c r="F117" s="9">
        <f t="shared" si="32"/>
        <v>1995</v>
      </c>
      <c r="G117" s="1">
        <f t="shared" si="32"/>
        <v>4888742</v>
      </c>
      <c r="H117" s="1">
        <f t="shared" si="32"/>
        <v>1283368</v>
      </c>
      <c r="I117" s="1">
        <f t="shared" si="32"/>
        <v>6172110</v>
      </c>
      <c r="K117" s="9">
        <f t="shared" si="33"/>
        <v>1995</v>
      </c>
      <c r="L117" s="1">
        <f t="shared" si="35"/>
        <v>54.22662926372469</v>
      </c>
      <c r="M117" s="1">
        <f t="shared" si="36"/>
        <v>405.3396999145997</v>
      </c>
      <c r="N117" s="1">
        <f t="shared" si="37"/>
        <v>127.23363647115816</v>
      </c>
    </row>
    <row r="118" spans="1:14" ht="12.75">
      <c r="A118" s="9">
        <v>1996</v>
      </c>
      <c r="B118">
        <v>2028</v>
      </c>
      <c r="C118">
        <v>4050</v>
      </c>
      <c r="D118">
        <v>6078</v>
      </c>
      <c r="F118" s="9">
        <f t="shared" si="32"/>
        <v>1996</v>
      </c>
      <c r="G118" s="1">
        <f t="shared" si="32"/>
        <v>4910554</v>
      </c>
      <c r="H118" s="1">
        <f t="shared" si="32"/>
        <v>1301252</v>
      </c>
      <c r="I118" s="1">
        <f t="shared" si="32"/>
        <v>6211806</v>
      </c>
      <c r="K118" s="9">
        <f t="shared" si="33"/>
        <v>1996</v>
      </c>
      <c r="L118" s="1">
        <f t="shared" si="35"/>
        <v>41.2988025383694</v>
      </c>
      <c r="M118" s="1">
        <f t="shared" si="36"/>
        <v>311.2387147147516</v>
      </c>
      <c r="N118" s="1">
        <f t="shared" si="37"/>
        <v>97.84594045596403</v>
      </c>
    </row>
    <row r="119" spans="1:14" ht="12.75">
      <c r="A119" s="9">
        <v>1997</v>
      </c>
      <c r="B119">
        <v>2138</v>
      </c>
      <c r="C119">
        <v>4218</v>
      </c>
      <c r="D119">
        <v>6356</v>
      </c>
      <c r="F119" s="9">
        <f t="shared" si="32"/>
        <v>1997</v>
      </c>
      <c r="G119" s="1">
        <f t="shared" si="32"/>
        <v>4931324</v>
      </c>
      <c r="H119" s="1">
        <f t="shared" si="32"/>
        <v>1321292</v>
      </c>
      <c r="I119" s="1">
        <f t="shared" si="32"/>
        <v>6252616</v>
      </c>
      <c r="K119" s="9">
        <f t="shared" si="33"/>
        <v>1997</v>
      </c>
      <c r="L119" s="1">
        <f t="shared" si="35"/>
        <v>43.355496414350384</v>
      </c>
      <c r="M119" s="1">
        <f t="shared" si="36"/>
        <v>319.23299316123916</v>
      </c>
      <c r="N119" s="1">
        <f t="shared" si="37"/>
        <v>101.6534519311597</v>
      </c>
    </row>
    <row r="120" spans="1:14" ht="12.75">
      <c r="A120" s="9">
        <v>1998</v>
      </c>
      <c r="B120">
        <v>3053</v>
      </c>
      <c r="C120">
        <v>4989</v>
      </c>
      <c r="D120">
        <v>8042</v>
      </c>
      <c r="F120" s="9">
        <f t="shared" si="32"/>
        <v>1998</v>
      </c>
      <c r="G120" s="1">
        <f t="shared" si="32"/>
        <v>4944272</v>
      </c>
      <c r="H120" s="1">
        <f t="shared" si="32"/>
        <v>1340488</v>
      </c>
      <c r="I120" s="1">
        <f t="shared" si="32"/>
        <v>6284760</v>
      </c>
      <c r="K120" s="9">
        <f t="shared" si="33"/>
        <v>1998</v>
      </c>
      <c r="L120" s="1">
        <f t="shared" si="35"/>
        <v>61.748220971661745</v>
      </c>
      <c r="M120" s="1">
        <f t="shared" si="36"/>
        <v>372.1778934238874</v>
      </c>
      <c r="N120" s="1">
        <f t="shared" si="37"/>
        <v>127.96033579643455</v>
      </c>
    </row>
    <row r="121" spans="1:14" ht="12.75">
      <c r="A121" s="9">
        <v>1999</v>
      </c>
      <c r="B121">
        <v>2938</v>
      </c>
      <c r="C121">
        <v>6988</v>
      </c>
      <c r="D121">
        <v>9926</v>
      </c>
      <c r="F121" s="9">
        <f t="shared" si="32"/>
        <v>1999</v>
      </c>
      <c r="G121" s="1">
        <f t="shared" si="32"/>
        <v>4977060</v>
      </c>
      <c r="H121" s="1">
        <f t="shared" si="32"/>
        <v>1363819</v>
      </c>
      <c r="I121" s="1">
        <f t="shared" si="32"/>
        <v>6340879</v>
      </c>
      <c r="K121" s="9">
        <f t="shared" si="33"/>
        <v>1999</v>
      </c>
      <c r="L121" s="1">
        <f>(B121/G121)*100000</f>
        <v>59.030833463932524</v>
      </c>
      <c r="M121" s="1">
        <f>(C121/H121)*100000</f>
        <v>512.3847079414497</v>
      </c>
      <c r="N121" s="1">
        <f>(D121/I121)*100000</f>
        <v>156.53981096311725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1">
      <selection activeCell="AP6" sqref="AP6:AU20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5</v>
      </c>
      <c r="B1" s="30" t="s">
        <v>90</v>
      </c>
      <c r="C1" s="30"/>
      <c r="D1" s="30"/>
      <c r="E1" s="30"/>
      <c r="F1" s="30"/>
      <c r="G1" s="30"/>
      <c r="J1" s="30" t="s">
        <v>90</v>
      </c>
      <c r="K1" s="30"/>
      <c r="L1" s="30"/>
      <c r="M1" s="30"/>
      <c r="N1" s="30"/>
      <c r="O1" s="30"/>
      <c r="R1" s="30" t="s">
        <v>90</v>
      </c>
      <c r="S1" s="30"/>
      <c r="T1" s="30"/>
      <c r="U1" s="30"/>
      <c r="V1" s="30"/>
      <c r="W1" s="30"/>
      <c r="Z1" s="30" t="s">
        <v>90</v>
      </c>
      <c r="AA1" s="30"/>
      <c r="AB1" s="30"/>
      <c r="AC1" s="30"/>
      <c r="AD1" s="30"/>
      <c r="AE1" s="30"/>
      <c r="AH1" s="30" t="s">
        <v>90</v>
      </c>
      <c r="AI1" s="30"/>
      <c r="AJ1" s="30"/>
      <c r="AK1" s="30"/>
      <c r="AL1" s="30"/>
      <c r="AM1" s="30"/>
      <c r="AP1" s="30" t="s">
        <v>90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VIRGINIA</v>
      </c>
      <c r="C2" s="30"/>
      <c r="D2" s="30"/>
      <c r="E2" s="30"/>
      <c r="F2" s="30"/>
      <c r="G2" s="30"/>
      <c r="J2" s="30" t="str">
        <f>CONCATENATE("Black, Non-Hispanics:  ",$A$1)</f>
        <v>Black, Non-Hispanics:  VIRGINIA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VIRGINIA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VIRGINIA</v>
      </c>
      <c r="AA2" s="30"/>
      <c r="AB2" s="30"/>
      <c r="AC2" s="30"/>
      <c r="AD2" s="30"/>
      <c r="AE2" s="30"/>
      <c r="AH2" s="30" t="str">
        <f>CONCATENATE("Hispanics:  ",$A$1)</f>
        <v>Hispanics:  VIRGINIA</v>
      </c>
      <c r="AI2" s="30"/>
      <c r="AJ2" s="30"/>
      <c r="AK2" s="30"/>
      <c r="AL2" s="30"/>
      <c r="AM2" s="30"/>
      <c r="AP2" s="30" t="str">
        <f>CONCATENATE("Other Race / Not Known:  ",$A$1)</f>
        <v>Other Race / Not Known:  VIRGINIA</v>
      </c>
      <c r="AQ2" s="30"/>
      <c r="AR2" s="30"/>
      <c r="AS2" s="30"/>
      <c r="AT2" s="30"/>
      <c r="AU2" s="30"/>
    </row>
    <row r="3" spans="1:47" ht="12.75">
      <c r="A3" s="4" t="s">
        <v>94</v>
      </c>
      <c r="B3" s="12" t="s">
        <v>87</v>
      </c>
      <c r="C3" s="12" t="s">
        <v>92</v>
      </c>
      <c r="D3" s="12" t="s">
        <v>93</v>
      </c>
      <c r="E3" s="12" t="s">
        <v>88</v>
      </c>
      <c r="F3" s="12" t="s">
        <v>91</v>
      </c>
      <c r="G3" s="12" t="s">
        <v>100</v>
      </c>
      <c r="I3" s="4" t="s">
        <v>111</v>
      </c>
      <c r="J3" s="12" t="s">
        <v>87</v>
      </c>
      <c r="K3" s="12" t="s">
        <v>92</v>
      </c>
      <c r="L3" s="12" t="s">
        <v>93</v>
      </c>
      <c r="M3" s="12" t="s">
        <v>88</v>
      </c>
      <c r="N3" s="12" t="s">
        <v>91</v>
      </c>
      <c r="O3" s="12" t="s">
        <v>100</v>
      </c>
      <c r="Q3" s="4" t="s">
        <v>111</v>
      </c>
      <c r="R3" s="12" t="s">
        <v>87</v>
      </c>
      <c r="S3" s="12" t="s">
        <v>92</v>
      </c>
      <c r="T3" s="12" t="s">
        <v>93</v>
      </c>
      <c r="U3" s="12" t="s">
        <v>88</v>
      </c>
      <c r="V3" s="12" t="s">
        <v>91</v>
      </c>
      <c r="W3" s="12" t="s">
        <v>100</v>
      </c>
      <c r="Y3" s="4" t="s">
        <v>111</v>
      </c>
      <c r="Z3" s="12" t="s">
        <v>87</v>
      </c>
      <c r="AA3" s="12" t="s">
        <v>92</v>
      </c>
      <c r="AB3" s="12" t="s">
        <v>93</v>
      </c>
      <c r="AC3" s="12" t="s">
        <v>88</v>
      </c>
      <c r="AD3" s="12" t="s">
        <v>91</v>
      </c>
      <c r="AE3" s="12" t="s">
        <v>100</v>
      </c>
      <c r="AG3" s="4" t="s">
        <v>111</v>
      </c>
      <c r="AH3" s="12" t="s">
        <v>87</v>
      </c>
      <c r="AI3" s="12" t="s">
        <v>92</v>
      </c>
      <c r="AJ3" s="12" t="s">
        <v>93</v>
      </c>
      <c r="AK3" s="12" t="s">
        <v>88</v>
      </c>
      <c r="AL3" s="12" t="s">
        <v>91</v>
      </c>
      <c r="AM3" s="12" t="s">
        <v>100</v>
      </c>
      <c r="AO3" s="4" t="s">
        <v>111</v>
      </c>
      <c r="AP3" s="12" t="s">
        <v>87</v>
      </c>
      <c r="AQ3" s="12" t="s">
        <v>92</v>
      </c>
      <c r="AR3" s="12" t="s">
        <v>93</v>
      </c>
      <c r="AS3" s="12" t="s">
        <v>88</v>
      </c>
      <c r="AT3" s="12" t="s">
        <v>91</v>
      </c>
      <c r="AU3" s="12" t="s">
        <v>100</v>
      </c>
    </row>
    <row r="4" spans="1:41" ht="12.75">
      <c r="A4" s="4">
        <v>1983</v>
      </c>
      <c r="I4" s="4">
        <v>1983</v>
      </c>
      <c r="Q4" s="4">
        <v>1983</v>
      </c>
      <c r="Y4" s="4">
        <v>1983</v>
      </c>
      <c r="AG4" s="4">
        <v>1983</v>
      </c>
      <c r="AO4" s="4">
        <v>1983</v>
      </c>
    </row>
    <row r="5" spans="1:46" ht="12.75">
      <c r="A5" s="4">
        <v>1984</v>
      </c>
      <c r="B5" s="2"/>
      <c r="C5" s="2"/>
      <c r="D5" s="2"/>
      <c r="E5" s="2"/>
      <c r="F5" s="2"/>
      <c r="I5" s="4">
        <v>1984</v>
      </c>
      <c r="J5" s="2"/>
      <c r="K5" s="2"/>
      <c r="L5" s="2"/>
      <c r="M5" s="2"/>
      <c r="N5" s="2"/>
      <c r="Q5" s="4">
        <v>1984</v>
      </c>
      <c r="R5" s="2"/>
      <c r="S5" s="2"/>
      <c r="T5" s="2"/>
      <c r="U5" s="2"/>
      <c r="V5" s="2"/>
      <c r="Y5" s="4">
        <v>1984</v>
      </c>
      <c r="Z5" s="2"/>
      <c r="AA5" s="2"/>
      <c r="AB5" s="2"/>
      <c r="AC5" s="2"/>
      <c r="AD5" s="2"/>
      <c r="AG5" s="4">
        <v>1984</v>
      </c>
      <c r="AH5" s="2"/>
      <c r="AI5" s="2"/>
      <c r="AJ5" s="2"/>
      <c r="AK5" s="2"/>
      <c r="AL5" s="2"/>
      <c r="AO5" s="4">
        <v>1984</v>
      </c>
      <c r="AP5" s="2"/>
      <c r="AQ5" s="2"/>
      <c r="AR5" s="2"/>
      <c r="AS5" s="2"/>
      <c r="AT5" s="2"/>
    </row>
    <row r="6" spans="1:41" ht="12.75">
      <c r="A6" s="4">
        <v>1985</v>
      </c>
      <c r="B6">
        <v>324</v>
      </c>
      <c r="C6">
        <v>503</v>
      </c>
      <c r="D6">
        <v>328</v>
      </c>
      <c r="E6">
        <v>238</v>
      </c>
      <c r="F6">
        <v>285</v>
      </c>
      <c r="G6">
        <f aca="true" t="shared" si="0" ref="G6:G19">SUM(B6:F6)</f>
        <v>1678</v>
      </c>
      <c r="I6" s="4">
        <v>1985</v>
      </c>
      <c r="J6">
        <v>428</v>
      </c>
      <c r="K6">
        <v>674</v>
      </c>
      <c r="L6">
        <v>384</v>
      </c>
      <c r="M6">
        <v>245</v>
      </c>
      <c r="N6">
        <v>211</v>
      </c>
      <c r="O6">
        <f aca="true" t="shared" si="1" ref="O6:O19">SUM(J6:N6)</f>
        <v>1942</v>
      </c>
      <c r="Q6" s="4">
        <v>1985</v>
      </c>
      <c r="S6">
        <v>1</v>
      </c>
      <c r="W6">
        <f aca="true" t="shared" si="2" ref="W6:W19">SUM(R6:V6)</f>
        <v>1</v>
      </c>
      <c r="Y6" s="4">
        <v>1985</v>
      </c>
      <c r="AA6">
        <v>2</v>
      </c>
      <c r="AC6">
        <v>1</v>
      </c>
      <c r="AE6">
        <f aca="true" t="shared" si="3" ref="AE6:AE19">SUM(Z6:AD6)</f>
        <v>3</v>
      </c>
      <c r="AG6" s="4">
        <v>1985</v>
      </c>
      <c r="AH6">
        <v>5</v>
      </c>
      <c r="AI6">
        <v>6</v>
      </c>
      <c r="AJ6">
        <v>1</v>
      </c>
      <c r="AK6">
        <v>7</v>
      </c>
      <c r="AM6">
        <f aca="true" t="shared" si="4" ref="AM6:AM19">SUM(AH6:AL6)</f>
        <v>19</v>
      </c>
      <c r="AO6" s="4">
        <v>1985</v>
      </c>
    </row>
    <row r="7" spans="1:41" ht="12.75">
      <c r="A7" s="4">
        <v>1986</v>
      </c>
      <c r="B7">
        <v>305</v>
      </c>
      <c r="C7">
        <v>465</v>
      </c>
      <c r="D7">
        <v>366</v>
      </c>
      <c r="E7">
        <v>250</v>
      </c>
      <c r="F7">
        <v>296</v>
      </c>
      <c r="G7">
        <f t="shared" si="0"/>
        <v>1682</v>
      </c>
      <c r="I7" s="4">
        <v>1986</v>
      </c>
      <c r="J7">
        <v>413</v>
      </c>
      <c r="K7">
        <v>596</v>
      </c>
      <c r="L7">
        <v>455</v>
      </c>
      <c r="M7">
        <v>242</v>
      </c>
      <c r="N7">
        <v>231</v>
      </c>
      <c r="O7">
        <f t="shared" si="1"/>
        <v>1937</v>
      </c>
      <c r="Q7" s="4">
        <v>1986</v>
      </c>
      <c r="V7">
        <v>1</v>
      </c>
      <c r="W7">
        <f t="shared" si="2"/>
        <v>1</v>
      </c>
      <c r="Y7" s="4">
        <v>1986</v>
      </c>
      <c r="Z7">
        <v>4</v>
      </c>
      <c r="AD7">
        <v>1</v>
      </c>
      <c r="AE7">
        <f t="shared" si="3"/>
        <v>5</v>
      </c>
      <c r="AG7" s="4">
        <v>1986</v>
      </c>
      <c r="AH7">
        <v>8</v>
      </c>
      <c r="AI7">
        <v>5</v>
      </c>
      <c r="AJ7">
        <v>2</v>
      </c>
      <c r="AK7">
        <v>7</v>
      </c>
      <c r="AL7">
        <v>3</v>
      </c>
      <c r="AM7">
        <f t="shared" si="4"/>
        <v>25</v>
      </c>
      <c r="AO7" s="4">
        <v>1986</v>
      </c>
    </row>
    <row r="8" spans="1:41" ht="12.75">
      <c r="A8" s="4">
        <v>1987</v>
      </c>
      <c r="B8">
        <v>394</v>
      </c>
      <c r="C8">
        <v>515</v>
      </c>
      <c r="D8">
        <v>353</v>
      </c>
      <c r="E8">
        <v>315</v>
      </c>
      <c r="F8">
        <v>319</v>
      </c>
      <c r="G8">
        <f t="shared" si="0"/>
        <v>1896</v>
      </c>
      <c r="I8" s="4">
        <v>1987</v>
      </c>
      <c r="J8">
        <v>443</v>
      </c>
      <c r="K8">
        <v>616</v>
      </c>
      <c r="L8">
        <v>513</v>
      </c>
      <c r="M8">
        <v>298</v>
      </c>
      <c r="N8">
        <v>238</v>
      </c>
      <c r="O8">
        <f t="shared" si="1"/>
        <v>2108</v>
      </c>
      <c r="Q8" s="4">
        <v>1987</v>
      </c>
      <c r="V8">
        <v>2</v>
      </c>
      <c r="W8">
        <f t="shared" si="2"/>
        <v>2</v>
      </c>
      <c r="Y8" s="4">
        <v>1987</v>
      </c>
      <c r="Z8">
        <v>2</v>
      </c>
      <c r="AA8">
        <v>3</v>
      </c>
      <c r="AC8">
        <v>1</v>
      </c>
      <c r="AE8">
        <f t="shared" si="3"/>
        <v>6</v>
      </c>
      <c r="AG8" s="4">
        <v>1987</v>
      </c>
      <c r="AH8">
        <v>3</v>
      </c>
      <c r="AI8">
        <v>4</v>
      </c>
      <c r="AK8">
        <v>6</v>
      </c>
      <c r="AL8">
        <v>1</v>
      </c>
      <c r="AM8">
        <f t="shared" si="4"/>
        <v>14</v>
      </c>
      <c r="AO8" s="4">
        <v>1987</v>
      </c>
    </row>
    <row r="9" spans="1:41" ht="12.75">
      <c r="A9" s="4">
        <v>1988</v>
      </c>
      <c r="B9">
        <v>432</v>
      </c>
      <c r="C9">
        <v>524</v>
      </c>
      <c r="D9">
        <v>441</v>
      </c>
      <c r="E9">
        <v>377</v>
      </c>
      <c r="F9">
        <v>300</v>
      </c>
      <c r="G9">
        <f t="shared" si="0"/>
        <v>2074</v>
      </c>
      <c r="I9" s="4">
        <v>1988</v>
      </c>
      <c r="J9">
        <v>512</v>
      </c>
      <c r="K9">
        <v>789</v>
      </c>
      <c r="L9">
        <v>548</v>
      </c>
      <c r="M9">
        <v>607</v>
      </c>
      <c r="N9">
        <v>284</v>
      </c>
      <c r="O9">
        <f t="shared" si="1"/>
        <v>2740</v>
      </c>
      <c r="Q9" s="4">
        <v>1988</v>
      </c>
      <c r="W9">
        <f t="shared" si="2"/>
        <v>0</v>
      </c>
      <c r="Y9" s="4">
        <v>1988</v>
      </c>
      <c r="Z9">
        <v>2</v>
      </c>
      <c r="AA9">
        <v>6</v>
      </c>
      <c r="AB9">
        <v>2</v>
      </c>
      <c r="AC9">
        <v>4</v>
      </c>
      <c r="AE9">
        <f t="shared" si="3"/>
        <v>14</v>
      </c>
      <c r="AG9" s="4">
        <v>1988</v>
      </c>
      <c r="AH9">
        <v>3</v>
      </c>
      <c r="AI9">
        <v>3</v>
      </c>
      <c r="AJ9">
        <v>1</v>
      </c>
      <c r="AK9">
        <v>15</v>
      </c>
      <c r="AL9">
        <v>1</v>
      </c>
      <c r="AM9">
        <f t="shared" si="4"/>
        <v>23</v>
      </c>
      <c r="AO9" s="4">
        <v>1988</v>
      </c>
    </row>
    <row r="10" spans="1:41" ht="12.75">
      <c r="A10" s="4">
        <v>1989</v>
      </c>
      <c r="B10">
        <v>454</v>
      </c>
      <c r="C10">
        <v>553</v>
      </c>
      <c r="D10">
        <v>466</v>
      </c>
      <c r="E10">
        <v>516</v>
      </c>
      <c r="F10">
        <v>349</v>
      </c>
      <c r="G10">
        <f t="shared" si="0"/>
        <v>2338</v>
      </c>
      <c r="I10" s="4">
        <v>1989</v>
      </c>
      <c r="J10">
        <v>533</v>
      </c>
      <c r="K10">
        <v>851</v>
      </c>
      <c r="L10">
        <v>692</v>
      </c>
      <c r="M10" s="2">
        <v>1203</v>
      </c>
      <c r="N10">
        <v>325</v>
      </c>
      <c r="O10">
        <f t="shared" si="1"/>
        <v>3604</v>
      </c>
      <c r="Q10" s="4">
        <v>1989</v>
      </c>
      <c r="W10">
        <f t="shared" si="2"/>
        <v>0</v>
      </c>
      <c r="Y10" s="4">
        <v>1989</v>
      </c>
      <c r="Z10">
        <v>2</v>
      </c>
      <c r="AA10">
        <v>3</v>
      </c>
      <c r="AB10">
        <v>3</v>
      </c>
      <c r="AC10">
        <v>3</v>
      </c>
      <c r="AE10">
        <f t="shared" si="3"/>
        <v>11</v>
      </c>
      <c r="AG10" s="4">
        <v>1989</v>
      </c>
      <c r="AH10">
        <v>6</v>
      </c>
      <c r="AI10">
        <v>3</v>
      </c>
      <c r="AJ10">
        <v>1</v>
      </c>
      <c r="AK10">
        <v>20</v>
      </c>
      <c r="AL10">
        <v>3</v>
      </c>
      <c r="AM10">
        <f t="shared" si="4"/>
        <v>33</v>
      </c>
      <c r="AO10" s="4">
        <v>1989</v>
      </c>
    </row>
    <row r="11" spans="1:41" ht="12.75">
      <c r="A11" s="4">
        <v>1990</v>
      </c>
      <c r="B11">
        <v>432</v>
      </c>
      <c r="C11">
        <v>494</v>
      </c>
      <c r="D11">
        <v>544</v>
      </c>
      <c r="E11">
        <v>576</v>
      </c>
      <c r="F11">
        <v>416</v>
      </c>
      <c r="G11">
        <f t="shared" si="0"/>
        <v>2462</v>
      </c>
      <c r="I11" s="4">
        <v>1990</v>
      </c>
      <c r="J11">
        <v>574</v>
      </c>
      <c r="K11">
        <v>820</v>
      </c>
      <c r="L11">
        <v>742</v>
      </c>
      <c r="M11" s="2">
        <v>1931</v>
      </c>
      <c r="N11">
        <v>450</v>
      </c>
      <c r="O11">
        <f t="shared" si="1"/>
        <v>4517</v>
      </c>
      <c r="Q11" s="4">
        <v>1990</v>
      </c>
      <c r="W11">
        <f t="shared" si="2"/>
        <v>0</v>
      </c>
      <c r="Y11" s="4">
        <v>1990</v>
      </c>
      <c r="Z11">
        <v>10</v>
      </c>
      <c r="AA11">
        <v>4</v>
      </c>
      <c r="AB11">
        <v>1</v>
      </c>
      <c r="AC11">
        <v>2</v>
      </c>
      <c r="AD11">
        <v>1</v>
      </c>
      <c r="AE11">
        <f t="shared" si="3"/>
        <v>18</v>
      </c>
      <c r="AG11" s="4">
        <v>1990</v>
      </c>
      <c r="AH11">
        <v>10</v>
      </c>
      <c r="AI11">
        <v>5</v>
      </c>
      <c r="AJ11">
        <v>3</v>
      </c>
      <c r="AK11">
        <v>13</v>
      </c>
      <c r="AL11">
        <v>1</v>
      </c>
      <c r="AM11">
        <f t="shared" si="4"/>
        <v>32</v>
      </c>
      <c r="AO11" s="4">
        <v>1990</v>
      </c>
    </row>
    <row r="12" spans="1:41" ht="12.75">
      <c r="A12" s="4">
        <v>1991</v>
      </c>
      <c r="B12">
        <v>570</v>
      </c>
      <c r="C12">
        <v>631</v>
      </c>
      <c r="D12">
        <v>598</v>
      </c>
      <c r="E12">
        <v>533</v>
      </c>
      <c r="F12">
        <v>427</v>
      </c>
      <c r="G12">
        <f t="shared" si="0"/>
        <v>2759</v>
      </c>
      <c r="I12" s="4">
        <v>1991</v>
      </c>
      <c r="J12">
        <v>738</v>
      </c>
      <c r="K12">
        <v>906</v>
      </c>
      <c r="L12">
        <v>863</v>
      </c>
      <c r="M12" s="2">
        <v>2014</v>
      </c>
      <c r="N12">
        <v>456</v>
      </c>
      <c r="O12">
        <f t="shared" si="1"/>
        <v>4977</v>
      </c>
      <c r="Q12" s="4">
        <v>1991</v>
      </c>
      <c r="W12">
        <f t="shared" si="2"/>
        <v>0</v>
      </c>
      <c r="Y12" s="4">
        <v>1991</v>
      </c>
      <c r="Z12">
        <v>11</v>
      </c>
      <c r="AA12">
        <v>11</v>
      </c>
      <c r="AB12">
        <v>5</v>
      </c>
      <c r="AD12">
        <v>3</v>
      </c>
      <c r="AE12">
        <f t="shared" si="3"/>
        <v>30</v>
      </c>
      <c r="AG12" s="4">
        <v>1991</v>
      </c>
      <c r="AH12">
        <v>9</v>
      </c>
      <c r="AI12">
        <v>4</v>
      </c>
      <c r="AJ12">
        <v>2</v>
      </c>
      <c r="AK12">
        <v>4</v>
      </c>
      <c r="AL12">
        <v>5</v>
      </c>
      <c r="AM12">
        <f t="shared" si="4"/>
        <v>24</v>
      </c>
      <c r="AO12" s="4">
        <v>1991</v>
      </c>
    </row>
    <row r="13" spans="1:41" ht="12.75">
      <c r="A13" s="4">
        <v>1992</v>
      </c>
      <c r="B13">
        <v>510</v>
      </c>
      <c r="C13">
        <v>535</v>
      </c>
      <c r="D13">
        <v>677</v>
      </c>
      <c r="E13">
        <v>543</v>
      </c>
      <c r="F13">
        <v>446</v>
      </c>
      <c r="G13">
        <f t="shared" si="0"/>
        <v>2711</v>
      </c>
      <c r="I13" s="4">
        <v>1992</v>
      </c>
      <c r="J13">
        <v>685</v>
      </c>
      <c r="K13">
        <v>840</v>
      </c>
      <c r="L13">
        <v>889</v>
      </c>
      <c r="M13" s="2">
        <v>2195</v>
      </c>
      <c r="N13">
        <v>522</v>
      </c>
      <c r="O13">
        <f t="shared" si="1"/>
        <v>5131</v>
      </c>
      <c r="Q13" s="4">
        <v>1992</v>
      </c>
      <c r="W13">
        <f t="shared" si="2"/>
        <v>0</v>
      </c>
      <c r="Y13" s="4">
        <v>1992</v>
      </c>
      <c r="Z13">
        <v>4</v>
      </c>
      <c r="AA13">
        <v>7</v>
      </c>
      <c r="AB13">
        <v>3</v>
      </c>
      <c r="AE13">
        <f t="shared" si="3"/>
        <v>14</v>
      </c>
      <c r="AG13" s="4">
        <v>1992</v>
      </c>
      <c r="AH13">
        <v>11</v>
      </c>
      <c r="AI13">
        <v>3</v>
      </c>
      <c r="AJ13">
        <v>5</v>
      </c>
      <c r="AK13">
        <v>9</v>
      </c>
      <c r="AL13">
        <v>1</v>
      </c>
      <c r="AM13">
        <f t="shared" si="4"/>
        <v>29</v>
      </c>
      <c r="AO13" s="4">
        <v>1992</v>
      </c>
    </row>
    <row r="14" spans="1:41" ht="12.75">
      <c r="A14" s="4">
        <v>1993</v>
      </c>
      <c r="B14">
        <v>497</v>
      </c>
      <c r="C14">
        <v>510</v>
      </c>
      <c r="D14">
        <v>613</v>
      </c>
      <c r="E14">
        <v>494</v>
      </c>
      <c r="F14">
        <v>473</v>
      </c>
      <c r="G14">
        <f t="shared" si="0"/>
        <v>2587</v>
      </c>
      <c r="I14" s="4">
        <v>1993</v>
      </c>
      <c r="J14">
        <v>651</v>
      </c>
      <c r="K14">
        <v>813</v>
      </c>
      <c r="L14">
        <v>857</v>
      </c>
      <c r="M14" s="2">
        <v>2019</v>
      </c>
      <c r="N14">
        <v>486</v>
      </c>
      <c r="O14">
        <f t="shared" si="1"/>
        <v>4826</v>
      </c>
      <c r="Q14" s="4">
        <v>1993</v>
      </c>
      <c r="R14">
        <v>1</v>
      </c>
      <c r="W14">
        <f t="shared" si="2"/>
        <v>1</v>
      </c>
      <c r="Y14" s="4">
        <v>1993</v>
      </c>
      <c r="Z14">
        <v>6</v>
      </c>
      <c r="AA14">
        <v>6</v>
      </c>
      <c r="AB14">
        <v>2</v>
      </c>
      <c r="AC14">
        <v>3</v>
      </c>
      <c r="AD14">
        <v>2</v>
      </c>
      <c r="AE14">
        <f t="shared" si="3"/>
        <v>19</v>
      </c>
      <c r="AG14" s="4">
        <v>1993</v>
      </c>
      <c r="AH14">
        <v>11</v>
      </c>
      <c r="AI14">
        <v>8</v>
      </c>
      <c r="AJ14">
        <v>4</v>
      </c>
      <c r="AK14">
        <v>5</v>
      </c>
      <c r="AL14">
        <v>2</v>
      </c>
      <c r="AM14">
        <f t="shared" si="4"/>
        <v>30</v>
      </c>
      <c r="AO14" s="4">
        <v>1993</v>
      </c>
    </row>
    <row r="15" spans="1:41" ht="12.75">
      <c r="A15" s="4">
        <v>1994</v>
      </c>
      <c r="B15">
        <v>479</v>
      </c>
      <c r="C15">
        <v>512</v>
      </c>
      <c r="D15">
        <v>589</v>
      </c>
      <c r="E15">
        <v>487</v>
      </c>
      <c r="F15">
        <v>417</v>
      </c>
      <c r="G15">
        <f t="shared" si="0"/>
        <v>2484</v>
      </c>
      <c r="I15" s="4">
        <v>1994</v>
      </c>
      <c r="J15">
        <v>720</v>
      </c>
      <c r="K15">
        <v>860</v>
      </c>
      <c r="L15">
        <v>896</v>
      </c>
      <c r="M15" s="2">
        <v>2215</v>
      </c>
      <c r="N15">
        <v>454</v>
      </c>
      <c r="O15">
        <f t="shared" si="1"/>
        <v>5145</v>
      </c>
      <c r="Q15" s="4">
        <v>1994</v>
      </c>
      <c r="R15">
        <v>1</v>
      </c>
      <c r="W15">
        <f t="shared" si="2"/>
        <v>1</v>
      </c>
      <c r="Y15" s="4">
        <v>1994</v>
      </c>
      <c r="Z15">
        <v>4</v>
      </c>
      <c r="AA15">
        <v>5</v>
      </c>
      <c r="AB15">
        <v>5</v>
      </c>
      <c r="AC15">
        <v>1</v>
      </c>
      <c r="AD15">
        <v>3</v>
      </c>
      <c r="AE15">
        <f t="shared" si="3"/>
        <v>18</v>
      </c>
      <c r="AG15" s="4">
        <v>1994</v>
      </c>
      <c r="AH15">
        <v>10</v>
      </c>
      <c r="AI15">
        <v>6</v>
      </c>
      <c r="AJ15">
        <v>2</v>
      </c>
      <c r="AK15">
        <v>11</v>
      </c>
      <c r="AL15">
        <v>3</v>
      </c>
      <c r="AM15">
        <f t="shared" si="4"/>
        <v>32</v>
      </c>
      <c r="AO15" s="4">
        <v>1994</v>
      </c>
    </row>
    <row r="16" spans="1:41" ht="12.75">
      <c r="A16" s="4">
        <v>1995</v>
      </c>
      <c r="B16">
        <v>586</v>
      </c>
      <c r="C16">
        <v>575</v>
      </c>
      <c r="D16">
        <v>616</v>
      </c>
      <c r="E16">
        <v>494</v>
      </c>
      <c r="F16">
        <v>380</v>
      </c>
      <c r="G16">
        <f t="shared" si="0"/>
        <v>2651</v>
      </c>
      <c r="I16" s="4">
        <v>1995</v>
      </c>
      <c r="J16">
        <v>847</v>
      </c>
      <c r="K16">
        <v>885</v>
      </c>
      <c r="L16">
        <v>992</v>
      </c>
      <c r="M16" s="2">
        <v>2038</v>
      </c>
      <c r="N16">
        <v>440</v>
      </c>
      <c r="O16">
        <f t="shared" si="1"/>
        <v>5202</v>
      </c>
      <c r="Q16" s="4">
        <v>1995</v>
      </c>
      <c r="S16">
        <v>1</v>
      </c>
      <c r="T16">
        <v>1</v>
      </c>
      <c r="W16">
        <f t="shared" si="2"/>
        <v>2</v>
      </c>
      <c r="Y16" s="4">
        <v>1995</v>
      </c>
      <c r="Z16">
        <v>10</v>
      </c>
      <c r="AA16">
        <v>7</v>
      </c>
      <c r="AB16">
        <v>4</v>
      </c>
      <c r="AC16">
        <v>4</v>
      </c>
      <c r="AD16">
        <v>3</v>
      </c>
      <c r="AE16">
        <f t="shared" si="3"/>
        <v>28</v>
      </c>
      <c r="AG16" s="4">
        <v>1995</v>
      </c>
      <c r="AH16">
        <v>17</v>
      </c>
      <c r="AI16">
        <v>7</v>
      </c>
      <c r="AJ16">
        <v>3</v>
      </c>
      <c r="AK16">
        <v>11</v>
      </c>
      <c r="AL16">
        <v>2</v>
      </c>
      <c r="AM16">
        <f t="shared" si="4"/>
        <v>40</v>
      </c>
      <c r="AO16" s="4">
        <v>1995</v>
      </c>
    </row>
    <row r="17" spans="1:41" ht="12.75">
      <c r="A17" s="4">
        <v>1996</v>
      </c>
      <c r="B17">
        <v>502</v>
      </c>
      <c r="C17">
        <v>396</v>
      </c>
      <c r="D17">
        <v>474</v>
      </c>
      <c r="E17">
        <v>358</v>
      </c>
      <c r="F17">
        <v>298</v>
      </c>
      <c r="G17">
        <f t="shared" si="0"/>
        <v>2028</v>
      </c>
      <c r="I17" s="4">
        <v>1996</v>
      </c>
      <c r="J17">
        <v>575</v>
      </c>
      <c r="K17">
        <v>739</v>
      </c>
      <c r="L17">
        <v>780</v>
      </c>
      <c r="M17" s="2">
        <v>1603</v>
      </c>
      <c r="N17">
        <v>353</v>
      </c>
      <c r="O17">
        <f t="shared" si="1"/>
        <v>4050</v>
      </c>
      <c r="Q17" s="4">
        <v>1996</v>
      </c>
      <c r="R17">
        <v>1</v>
      </c>
      <c r="W17">
        <f t="shared" si="2"/>
        <v>1</v>
      </c>
      <c r="Y17" s="4">
        <v>1996</v>
      </c>
      <c r="Z17">
        <v>7</v>
      </c>
      <c r="AA17">
        <v>8</v>
      </c>
      <c r="AB17">
        <v>1</v>
      </c>
      <c r="AD17">
        <v>1</v>
      </c>
      <c r="AE17">
        <f t="shared" si="3"/>
        <v>17</v>
      </c>
      <c r="AG17" s="4">
        <v>1996</v>
      </c>
      <c r="AH17">
        <v>10</v>
      </c>
      <c r="AI17">
        <v>5</v>
      </c>
      <c r="AJ17">
        <v>5</v>
      </c>
      <c r="AK17">
        <v>11</v>
      </c>
      <c r="AL17">
        <v>2</v>
      </c>
      <c r="AM17">
        <f t="shared" si="4"/>
        <v>33</v>
      </c>
      <c r="AO17" s="4">
        <v>1996</v>
      </c>
    </row>
    <row r="18" spans="1:41" ht="12.75">
      <c r="A18" s="4">
        <v>1997</v>
      </c>
      <c r="B18">
        <v>548</v>
      </c>
      <c r="C18">
        <v>428</v>
      </c>
      <c r="D18">
        <v>526</v>
      </c>
      <c r="E18">
        <v>319</v>
      </c>
      <c r="F18">
        <v>317</v>
      </c>
      <c r="G18">
        <f t="shared" si="0"/>
        <v>2138</v>
      </c>
      <c r="I18" s="4">
        <v>1997</v>
      </c>
      <c r="J18">
        <v>732</v>
      </c>
      <c r="K18">
        <v>721</v>
      </c>
      <c r="L18">
        <v>844</v>
      </c>
      <c r="M18" s="2">
        <v>1457</v>
      </c>
      <c r="N18">
        <v>464</v>
      </c>
      <c r="O18">
        <f t="shared" si="1"/>
        <v>4218</v>
      </c>
      <c r="Q18" s="4">
        <v>1997</v>
      </c>
      <c r="W18">
        <f t="shared" si="2"/>
        <v>0</v>
      </c>
      <c r="Y18" s="4">
        <v>1997</v>
      </c>
      <c r="Z18">
        <v>10</v>
      </c>
      <c r="AA18">
        <v>3</v>
      </c>
      <c r="AB18">
        <v>6</v>
      </c>
      <c r="AC18">
        <v>1</v>
      </c>
      <c r="AD18">
        <v>4</v>
      </c>
      <c r="AE18">
        <f t="shared" si="3"/>
        <v>24</v>
      </c>
      <c r="AG18" s="4">
        <v>1997</v>
      </c>
      <c r="AH18">
        <v>9</v>
      </c>
      <c r="AI18">
        <v>3</v>
      </c>
      <c r="AK18">
        <v>6</v>
      </c>
      <c r="AL18">
        <v>2</v>
      </c>
      <c r="AM18">
        <f t="shared" si="4"/>
        <v>20</v>
      </c>
      <c r="AO18" s="4">
        <v>1997</v>
      </c>
    </row>
    <row r="19" spans="1:41" ht="12.75">
      <c r="A19" s="4">
        <v>1998</v>
      </c>
      <c r="B19" s="2">
        <v>1238</v>
      </c>
      <c r="C19">
        <v>552</v>
      </c>
      <c r="D19">
        <v>541</v>
      </c>
      <c r="E19">
        <v>307</v>
      </c>
      <c r="F19">
        <v>415</v>
      </c>
      <c r="G19">
        <f t="shared" si="0"/>
        <v>3053</v>
      </c>
      <c r="I19" s="4">
        <v>1998</v>
      </c>
      <c r="J19" s="2">
        <v>1239</v>
      </c>
      <c r="K19">
        <v>909</v>
      </c>
      <c r="L19">
        <v>795</v>
      </c>
      <c r="M19" s="2">
        <v>1514</v>
      </c>
      <c r="N19">
        <v>532</v>
      </c>
      <c r="O19">
        <f t="shared" si="1"/>
        <v>4989</v>
      </c>
      <c r="Q19" s="4">
        <v>1998</v>
      </c>
      <c r="R19">
        <v>5</v>
      </c>
      <c r="S19">
        <v>1</v>
      </c>
      <c r="T19">
        <v>1</v>
      </c>
      <c r="V19">
        <v>2</v>
      </c>
      <c r="W19">
        <f t="shared" si="2"/>
        <v>9</v>
      </c>
      <c r="Y19" s="4">
        <v>1998</v>
      </c>
      <c r="Z19">
        <v>13</v>
      </c>
      <c r="AA19">
        <v>10</v>
      </c>
      <c r="AB19">
        <v>4</v>
      </c>
      <c r="AC19">
        <v>5</v>
      </c>
      <c r="AD19">
        <v>6</v>
      </c>
      <c r="AE19">
        <f t="shared" si="3"/>
        <v>38</v>
      </c>
      <c r="AG19" s="4">
        <v>1998</v>
      </c>
      <c r="AH19">
        <v>31</v>
      </c>
      <c r="AI19">
        <v>13</v>
      </c>
      <c r="AJ19">
        <v>9</v>
      </c>
      <c r="AK19">
        <v>8</v>
      </c>
      <c r="AL19">
        <v>5</v>
      </c>
      <c r="AM19">
        <f t="shared" si="4"/>
        <v>66</v>
      </c>
      <c r="AO19" s="4">
        <v>1998</v>
      </c>
    </row>
    <row r="20" spans="1:41" ht="12.75">
      <c r="A20" s="4">
        <v>1999</v>
      </c>
      <c r="B20">
        <v>994</v>
      </c>
      <c r="C20">
        <v>580</v>
      </c>
      <c r="D20">
        <v>584</v>
      </c>
      <c r="E20">
        <v>356</v>
      </c>
      <c r="F20">
        <v>424</v>
      </c>
      <c r="I20" s="4">
        <v>1999</v>
      </c>
      <c r="J20" s="2">
        <v>2030</v>
      </c>
      <c r="K20" s="2">
        <v>1392</v>
      </c>
      <c r="L20">
        <v>837</v>
      </c>
      <c r="M20" s="2">
        <v>1972</v>
      </c>
      <c r="N20">
        <v>757</v>
      </c>
      <c r="Q20" s="4">
        <v>1999</v>
      </c>
      <c r="R20">
        <v>3</v>
      </c>
      <c r="Y20" s="4">
        <v>1999</v>
      </c>
      <c r="Z20">
        <v>6</v>
      </c>
      <c r="AA20">
        <v>4</v>
      </c>
      <c r="AB20">
        <v>2</v>
      </c>
      <c r="AC20">
        <v>4</v>
      </c>
      <c r="AD20">
        <v>3</v>
      </c>
      <c r="AG20" s="4">
        <v>1999</v>
      </c>
      <c r="AH20">
        <v>121</v>
      </c>
      <c r="AI20">
        <v>57</v>
      </c>
      <c r="AJ20">
        <v>9</v>
      </c>
      <c r="AK20">
        <v>42</v>
      </c>
      <c r="AL20">
        <v>39</v>
      </c>
      <c r="AO20" s="4">
        <v>1999</v>
      </c>
    </row>
    <row r="21" spans="1:47" ht="12.75">
      <c r="A21" s="4" t="s">
        <v>100</v>
      </c>
      <c r="B21" s="2">
        <f>SUM(B4:B20)</f>
        <v>8265</v>
      </c>
      <c r="C21" s="2">
        <f>SUM(C4:C20)</f>
        <v>7773</v>
      </c>
      <c r="D21" s="2">
        <f>SUM(D4:D20)</f>
        <v>7716</v>
      </c>
      <c r="E21" s="2">
        <f>SUM(E4:E20)</f>
        <v>6163</v>
      </c>
      <c r="F21" s="2">
        <f>SUM(F4:F20)</f>
        <v>5562</v>
      </c>
      <c r="G21">
        <f>SUM(B21:F21)</f>
        <v>35479</v>
      </c>
      <c r="I21" s="4" t="s">
        <v>100</v>
      </c>
      <c r="J21" s="2">
        <f>SUM(J4:J20)</f>
        <v>11120</v>
      </c>
      <c r="K21" s="2">
        <f>SUM(K4:K20)</f>
        <v>12411</v>
      </c>
      <c r="L21" s="2">
        <f>SUM(L4:L20)</f>
        <v>11087</v>
      </c>
      <c r="M21" s="2">
        <f>SUM(M4:M20)</f>
        <v>21553</v>
      </c>
      <c r="N21" s="2">
        <f>SUM(N4:N20)</f>
        <v>6203</v>
      </c>
      <c r="O21">
        <f>SUM(J21:N21)</f>
        <v>62374</v>
      </c>
      <c r="Q21" s="4" t="s">
        <v>100</v>
      </c>
      <c r="R21" s="2">
        <f>SUM(R4:R20)</f>
        <v>11</v>
      </c>
      <c r="S21" s="2">
        <f>SUM(S4:S20)</f>
        <v>3</v>
      </c>
      <c r="T21" s="2">
        <f>SUM(T4:T20)</f>
        <v>2</v>
      </c>
      <c r="U21" s="2">
        <f>SUM(U4:U20)</f>
        <v>0</v>
      </c>
      <c r="V21" s="2">
        <f>SUM(V4:V20)</f>
        <v>5</v>
      </c>
      <c r="W21">
        <f>SUM(R21:V21)</f>
        <v>21</v>
      </c>
      <c r="Y21" s="4" t="s">
        <v>100</v>
      </c>
      <c r="Z21" s="2">
        <f>SUM(Z4:Z20)</f>
        <v>91</v>
      </c>
      <c r="AA21" s="2">
        <f>SUM(AA4:AA20)</f>
        <v>79</v>
      </c>
      <c r="AB21" s="2">
        <f>SUM(AB4:AB20)</f>
        <v>38</v>
      </c>
      <c r="AC21" s="2">
        <f>SUM(AC4:AC20)</f>
        <v>29</v>
      </c>
      <c r="AD21" s="2">
        <f>SUM(AD4:AD20)</f>
        <v>27</v>
      </c>
      <c r="AE21">
        <f>SUM(Z21:AD21)</f>
        <v>264</v>
      </c>
      <c r="AG21" s="4" t="s">
        <v>100</v>
      </c>
      <c r="AH21" s="2">
        <f>SUM(AH4:AH20)</f>
        <v>264</v>
      </c>
      <c r="AI21" s="2">
        <f>SUM(AI4:AI20)</f>
        <v>132</v>
      </c>
      <c r="AJ21" s="2">
        <f>SUM(AJ4:AJ20)</f>
        <v>47</v>
      </c>
      <c r="AK21" s="2">
        <f>SUM(AK4:AK20)</f>
        <v>175</v>
      </c>
      <c r="AL21" s="2">
        <f>SUM(AL4:AL20)</f>
        <v>70</v>
      </c>
      <c r="AM21">
        <f>SUM(AH21:AL21)</f>
        <v>688</v>
      </c>
      <c r="AO21" s="4" t="s">
        <v>100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98</v>
      </c>
      <c r="I23" s="4" t="s">
        <v>99</v>
      </c>
      <c r="Q23" s="4" t="s">
        <v>115</v>
      </c>
      <c r="Y23" s="4" t="s">
        <v>116</v>
      </c>
      <c r="AG23" s="4" t="s">
        <v>113</v>
      </c>
      <c r="AO23" s="4" t="s">
        <v>114</v>
      </c>
    </row>
    <row r="24" spans="1:47" ht="12.75">
      <c r="A24" s="4" t="s">
        <v>108</v>
      </c>
      <c r="B24" s="12" t="s">
        <v>87</v>
      </c>
      <c r="C24" s="12" t="s">
        <v>92</v>
      </c>
      <c r="D24" s="12" t="s">
        <v>93</v>
      </c>
      <c r="E24" s="12" t="s">
        <v>88</v>
      </c>
      <c r="F24" s="12" t="s">
        <v>91</v>
      </c>
      <c r="G24" s="12" t="s">
        <v>100</v>
      </c>
      <c r="I24" s="4" t="s">
        <v>108</v>
      </c>
      <c r="J24" s="12" t="s">
        <v>87</v>
      </c>
      <c r="K24" s="12" t="s">
        <v>92</v>
      </c>
      <c r="L24" s="12" t="s">
        <v>93</v>
      </c>
      <c r="M24" s="12" t="s">
        <v>88</v>
      </c>
      <c r="N24" s="12" t="s">
        <v>91</v>
      </c>
      <c r="O24" s="12" t="s">
        <v>100</v>
      </c>
      <c r="Q24" s="4" t="s">
        <v>108</v>
      </c>
      <c r="R24" s="12" t="s">
        <v>87</v>
      </c>
      <c r="S24" s="12" t="s">
        <v>92</v>
      </c>
      <c r="T24" s="12" t="s">
        <v>93</v>
      </c>
      <c r="U24" s="12" t="s">
        <v>88</v>
      </c>
      <c r="V24" s="12" t="s">
        <v>91</v>
      </c>
      <c r="W24" s="12" t="s">
        <v>100</v>
      </c>
      <c r="Y24" s="4" t="s">
        <v>108</v>
      </c>
      <c r="Z24" s="12" t="s">
        <v>87</v>
      </c>
      <c r="AA24" s="12" t="s">
        <v>92</v>
      </c>
      <c r="AB24" s="12" t="s">
        <v>93</v>
      </c>
      <c r="AC24" s="12" t="s">
        <v>88</v>
      </c>
      <c r="AD24" s="12" t="s">
        <v>91</v>
      </c>
      <c r="AE24" s="12" t="s">
        <v>100</v>
      </c>
      <c r="AG24" s="4" t="s">
        <v>108</v>
      </c>
      <c r="AH24" s="12" t="s">
        <v>87</v>
      </c>
      <c r="AI24" s="12" t="s">
        <v>92</v>
      </c>
      <c r="AJ24" s="12" t="s">
        <v>93</v>
      </c>
      <c r="AK24" s="12" t="s">
        <v>88</v>
      </c>
      <c r="AL24" s="12" t="s">
        <v>91</v>
      </c>
      <c r="AM24" s="12" t="s">
        <v>100</v>
      </c>
      <c r="AO24" s="4" t="s">
        <v>108</v>
      </c>
      <c r="AP24" s="12" t="s">
        <v>87</v>
      </c>
      <c r="AQ24" s="12" t="s">
        <v>92</v>
      </c>
      <c r="AR24" s="12" t="s">
        <v>93</v>
      </c>
      <c r="AS24" s="12" t="s">
        <v>88</v>
      </c>
      <c r="AT24" s="12" t="s">
        <v>91</v>
      </c>
      <c r="AU24" s="12" t="s">
        <v>100</v>
      </c>
    </row>
    <row r="25" spans="1:41" ht="12.75">
      <c r="A25" s="4">
        <v>1983</v>
      </c>
      <c r="I25" s="4">
        <v>1983</v>
      </c>
      <c r="Q25" s="4">
        <v>1983</v>
      </c>
      <c r="Y25" s="4">
        <v>1983</v>
      </c>
      <c r="AG25" s="4">
        <v>1983</v>
      </c>
      <c r="AO25" s="4">
        <v>1983</v>
      </c>
    </row>
    <row r="26" spans="1:46" ht="12.75">
      <c r="A26" s="4">
        <v>1984</v>
      </c>
      <c r="B26" s="2"/>
      <c r="C26" s="2"/>
      <c r="D26" s="2"/>
      <c r="E26" s="2"/>
      <c r="F26" s="2"/>
      <c r="I26" s="4">
        <v>1984</v>
      </c>
      <c r="J26" s="2"/>
      <c r="K26" s="2"/>
      <c r="L26" s="2"/>
      <c r="M26" s="2"/>
      <c r="N26" s="2"/>
      <c r="Q26" s="4">
        <v>1984</v>
      </c>
      <c r="R26" s="2"/>
      <c r="S26" s="2"/>
      <c r="T26" s="2"/>
      <c r="U26" s="2"/>
      <c r="V26" s="2"/>
      <c r="Y26" s="4">
        <v>1984</v>
      </c>
      <c r="Z26" s="2"/>
      <c r="AA26" s="2"/>
      <c r="AB26" s="2"/>
      <c r="AC26" s="2"/>
      <c r="AD26" s="2"/>
      <c r="AG26" s="4">
        <v>1984</v>
      </c>
      <c r="AH26" s="2"/>
      <c r="AI26" s="2"/>
      <c r="AJ26" s="2"/>
      <c r="AK26" s="2"/>
      <c r="AL26" s="2"/>
      <c r="AO26" s="4">
        <v>1984</v>
      </c>
      <c r="AP26" s="2"/>
      <c r="AQ26" s="2"/>
      <c r="AR26" s="2"/>
      <c r="AS26" s="2"/>
      <c r="AT26" s="2"/>
    </row>
    <row r="27" spans="1:41" ht="12.75">
      <c r="A27" s="4">
        <v>1985</v>
      </c>
      <c r="B27">
        <v>61</v>
      </c>
      <c r="C27">
        <v>172</v>
      </c>
      <c r="D27">
        <v>103</v>
      </c>
      <c r="E27">
        <v>31</v>
      </c>
      <c r="F27">
        <v>26</v>
      </c>
      <c r="G27">
        <f aca="true" t="shared" si="5" ref="G27:G40">SUM(B27:F27)</f>
        <v>393</v>
      </c>
      <c r="I27" s="4">
        <v>1985</v>
      </c>
      <c r="J27">
        <v>101</v>
      </c>
      <c r="K27">
        <v>357</v>
      </c>
      <c r="L27">
        <v>165</v>
      </c>
      <c r="M27">
        <v>47</v>
      </c>
      <c r="N27">
        <v>38</v>
      </c>
      <c r="O27">
        <f aca="true" t="shared" si="6" ref="O27:O40">SUM(J27:N27)</f>
        <v>708</v>
      </c>
      <c r="Q27" s="4">
        <v>1985</v>
      </c>
      <c r="W27">
        <f aca="true" t="shared" si="7" ref="W27:W40">SUM(R27:V27)</f>
        <v>0</v>
      </c>
      <c r="Y27" s="4">
        <v>1985</v>
      </c>
      <c r="AE27">
        <f aca="true" t="shared" si="8" ref="AE27:AE40">SUM(Z27:AD27)</f>
        <v>0</v>
      </c>
      <c r="AG27" s="4">
        <v>1985</v>
      </c>
      <c r="AJ27">
        <v>1</v>
      </c>
      <c r="AM27">
        <f aca="true" t="shared" si="9" ref="AM27:AM40">SUM(AH27:AL27)</f>
        <v>1</v>
      </c>
      <c r="AO27" s="4">
        <v>1985</v>
      </c>
    </row>
    <row r="28" spans="1:41" ht="12.75">
      <c r="A28" s="4">
        <v>1986</v>
      </c>
      <c r="B28">
        <v>36</v>
      </c>
      <c r="C28">
        <v>223</v>
      </c>
      <c r="D28">
        <v>114</v>
      </c>
      <c r="E28">
        <v>37</v>
      </c>
      <c r="F28">
        <v>34</v>
      </c>
      <c r="G28">
        <f t="shared" si="5"/>
        <v>444</v>
      </c>
      <c r="I28" s="4">
        <v>1986</v>
      </c>
      <c r="J28">
        <v>98</v>
      </c>
      <c r="K28">
        <v>378</v>
      </c>
      <c r="L28">
        <v>186</v>
      </c>
      <c r="M28">
        <v>74</v>
      </c>
      <c r="N28">
        <v>57</v>
      </c>
      <c r="O28">
        <f t="shared" si="6"/>
        <v>793</v>
      </c>
      <c r="Q28" s="4">
        <v>1986</v>
      </c>
      <c r="W28">
        <f t="shared" si="7"/>
        <v>0</v>
      </c>
      <c r="Y28" s="4">
        <v>1986</v>
      </c>
      <c r="AE28">
        <f t="shared" si="8"/>
        <v>0</v>
      </c>
      <c r="AG28" s="4">
        <v>1986</v>
      </c>
      <c r="AH28">
        <v>2</v>
      </c>
      <c r="AK28">
        <v>1</v>
      </c>
      <c r="AM28">
        <f t="shared" si="9"/>
        <v>3</v>
      </c>
      <c r="AO28" s="4">
        <v>1986</v>
      </c>
    </row>
    <row r="29" spans="1:41" ht="12.75">
      <c r="A29" s="4">
        <v>1987</v>
      </c>
      <c r="B29">
        <v>24</v>
      </c>
      <c r="C29">
        <v>183</v>
      </c>
      <c r="D29">
        <v>90</v>
      </c>
      <c r="E29">
        <v>29</v>
      </c>
      <c r="F29">
        <v>43</v>
      </c>
      <c r="G29">
        <f t="shared" si="5"/>
        <v>369</v>
      </c>
      <c r="I29" s="4">
        <v>1987</v>
      </c>
      <c r="J29">
        <v>84</v>
      </c>
      <c r="K29">
        <v>384</v>
      </c>
      <c r="L29">
        <v>174</v>
      </c>
      <c r="M29">
        <v>73</v>
      </c>
      <c r="N29">
        <v>58</v>
      </c>
      <c r="O29">
        <f t="shared" si="6"/>
        <v>773</v>
      </c>
      <c r="Q29" s="4">
        <v>1987</v>
      </c>
      <c r="W29">
        <f t="shared" si="7"/>
        <v>0</v>
      </c>
      <c r="Y29" s="4">
        <v>1987</v>
      </c>
      <c r="AE29">
        <f t="shared" si="8"/>
        <v>0</v>
      </c>
      <c r="AG29" s="4">
        <v>1987</v>
      </c>
      <c r="AI29">
        <v>1</v>
      </c>
      <c r="AM29">
        <f t="shared" si="9"/>
        <v>1</v>
      </c>
      <c r="AO29" s="4">
        <v>1987</v>
      </c>
    </row>
    <row r="30" spans="1:41" ht="12.75">
      <c r="A30" s="4">
        <v>1988</v>
      </c>
      <c r="B30">
        <v>12</v>
      </c>
      <c r="C30">
        <v>77</v>
      </c>
      <c r="D30">
        <v>44</v>
      </c>
      <c r="E30">
        <v>17</v>
      </c>
      <c r="F30">
        <v>21</v>
      </c>
      <c r="G30">
        <f t="shared" si="5"/>
        <v>171</v>
      </c>
      <c r="I30" s="4">
        <v>1988</v>
      </c>
      <c r="J30">
        <v>35</v>
      </c>
      <c r="K30">
        <v>207</v>
      </c>
      <c r="L30">
        <v>111</v>
      </c>
      <c r="M30">
        <v>66</v>
      </c>
      <c r="N30">
        <v>24</v>
      </c>
      <c r="O30">
        <f t="shared" si="6"/>
        <v>443</v>
      </c>
      <c r="Q30" s="4">
        <v>1988</v>
      </c>
      <c r="W30">
        <f t="shared" si="7"/>
        <v>0</v>
      </c>
      <c r="Y30" s="4">
        <v>1988</v>
      </c>
      <c r="AE30">
        <f t="shared" si="8"/>
        <v>0</v>
      </c>
      <c r="AG30" s="4">
        <v>1988</v>
      </c>
      <c r="AM30">
        <f t="shared" si="9"/>
        <v>0</v>
      </c>
      <c r="AO30" s="4">
        <v>1988</v>
      </c>
    </row>
    <row r="31" spans="1:41" ht="12.75">
      <c r="A31" s="4">
        <v>1989</v>
      </c>
      <c r="B31">
        <v>14</v>
      </c>
      <c r="C31">
        <v>115</v>
      </c>
      <c r="D31">
        <v>68</v>
      </c>
      <c r="E31">
        <v>30</v>
      </c>
      <c r="F31">
        <v>19</v>
      </c>
      <c r="G31">
        <f t="shared" si="5"/>
        <v>246</v>
      </c>
      <c r="I31" s="4">
        <v>1989</v>
      </c>
      <c r="J31">
        <v>44</v>
      </c>
      <c r="K31">
        <v>263</v>
      </c>
      <c r="L31">
        <v>169</v>
      </c>
      <c r="M31">
        <v>147</v>
      </c>
      <c r="N31">
        <v>27</v>
      </c>
      <c r="O31">
        <f t="shared" si="6"/>
        <v>650</v>
      </c>
      <c r="Q31" s="4">
        <v>1989</v>
      </c>
      <c r="W31">
        <f t="shared" si="7"/>
        <v>0</v>
      </c>
      <c r="Y31" s="4">
        <v>1989</v>
      </c>
      <c r="AE31">
        <f t="shared" si="8"/>
        <v>0</v>
      </c>
      <c r="AG31" s="4">
        <v>1989</v>
      </c>
      <c r="AM31">
        <f t="shared" si="9"/>
        <v>0</v>
      </c>
      <c r="AO31" s="4">
        <v>1989</v>
      </c>
    </row>
    <row r="32" spans="1:41" ht="12.75">
      <c r="A32" s="4">
        <v>1990</v>
      </c>
      <c r="B32">
        <v>28</v>
      </c>
      <c r="C32">
        <v>141</v>
      </c>
      <c r="D32">
        <v>89</v>
      </c>
      <c r="E32">
        <v>30</v>
      </c>
      <c r="F32">
        <v>28</v>
      </c>
      <c r="G32">
        <f t="shared" si="5"/>
        <v>316</v>
      </c>
      <c r="I32" s="4">
        <v>1990</v>
      </c>
      <c r="J32">
        <v>62</v>
      </c>
      <c r="K32">
        <v>283</v>
      </c>
      <c r="L32">
        <v>184</v>
      </c>
      <c r="M32">
        <v>132</v>
      </c>
      <c r="N32">
        <v>62</v>
      </c>
      <c r="O32">
        <f t="shared" si="6"/>
        <v>723</v>
      </c>
      <c r="Q32" s="4">
        <v>1990</v>
      </c>
      <c r="W32">
        <f t="shared" si="7"/>
        <v>0</v>
      </c>
      <c r="Y32" s="4">
        <v>1990</v>
      </c>
      <c r="AE32">
        <f t="shared" si="8"/>
        <v>0</v>
      </c>
      <c r="AG32" s="4">
        <v>1990</v>
      </c>
      <c r="AI32">
        <v>1</v>
      </c>
      <c r="AK32">
        <v>1</v>
      </c>
      <c r="AM32">
        <f t="shared" si="9"/>
        <v>2</v>
      </c>
      <c r="AO32" s="4">
        <v>1990</v>
      </c>
    </row>
    <row r="33" spans="1:41" ht="12.75">
      <c r="A33" s="4">
        <v>1991</v>
      </c>
      <c r="B33">
        <v>34</v>
      </c>
      <c r="C33">
        <v>127</v>
      </c>
      <c r="D33">
        <v>109</v>
      </c>
      <c r="E33">
        <v>38</v>
      </c>
      <c r="F33">
        <v>29</v>
      </c>
      <c r="G33">
        <f t="shared" si="5"/>
        <v>337</v>
      </c>
      <c r="I33" s="4">
        <v>1991</v>
      </c>
      <c r="J33">
        <v>64</v>
      </c>
      <c r="K33">
        <v>273</v>
      </c>
      <c r="L33">
        <v>210</v>
      </c>
      <c r="M33">
        <v>263</v>
      </c>
      <c r="N33">
        <v>41</v>
      </c>
      <c r="O33">
        <f t="shared" si="6"/>
        <v>851</v>
      </c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J33">
        <v>1</v>
      </c>
      <c r="AK33">
        <v>1</v>
      </c>
      <c r="AM33">
        <f t="shared" si="9"/>
        <v>2</v>
      </c>
      <c r="AO33" s="4">
        <v>1991</v>
      </c>
    </row>
    <row r="34" spans="1:41" ht="12.75">
      <c r="A34" s="4">
        <v>1992</v>
      </c>
      <c r="B34">
        <v>26</v>
      </c>
      <c r="C34">
        <v>111</v>
      </c>
      <c r="D34">
        <v>97</v>
      </c>
      <c r="E34">
        <v>31</v>
      </c>
      <c r="F34">
        <v>30</v>
      </c>
      <c r="G34">
        <f t="shared" si="5"/>
        <v>295</v>
      </c>
      <c r="I34" s="4">
        <v>1992</v>
      </c>
      <c r="J34">
        <v>67</v>
      </c>
      <c r="K34">
        <v>250</v>
      </c>
      <c r="L34">
        <v>205</v>
      </c>
      <c r="M34">
        <v>237</v>
      </c>
      <c r="N34">
        <v>52</v>
      </c>
      <c r="O34">
        <f t="shared" si="6"/>
        <v>811</v>
      </c>
      <c r="Q34" s="4">
        <v>1992</v>
      </c>
      <c r="W34">
        <f t="shared" si="7"/>
        <v>0</v>
      </c>
      <c r="Y34" s="4">
        <v>1992</v>
      </c>
      <c r="AE34">
        <f t="shared" si="8"/>
        <v>0</v>
      </c>
      <c r="AG34" s="4">
        <v>1992</v>
      </c>
      <c r="AK34">
        <v>2</v>
      </c>
      <c r="AM34">
        <f t="shared" si="9"/>
        <v>2</v>
      </c>
      <c r="AO34" s="4">
        <v>1992</v>
      </c>
    </row>
    <row r="35" spans="1:41" ht="12.75">
      <c r="A35" s="4">
        <v>1993</v>
      </c>
      <c r="B35">
        <v>30</v>
      </c>
      <c r="C35">
        <v>105</v>
      </c>
      <c r="D35">
        <v>91</v>
      </c>
      <c r="E35">
        <v>36</v>
      </c>
      <c r="F35">
        <v>46</v>
      </c>
      <c r="G35">
        <f t="shared" si="5"/>
        <v>308</v>
      </c>
      <c r="I35" s="4">
        <v>1993</v>
      </c>
      <c r="J35">
        <v>77</v>
      </c>
      <c r="K35">
        <v>244</v>
      </c>
      <c r="L35">
        <v>221</v>
      </c>
      <c r="M35">
        <v>388</v>
      </c>
      <c r="N35">
        <v>56</v>
      </c>
      <c r="O35">
        <f t="shared" si="6"/>
        <v>986</v>
      </c>
      <c r="Q35" s="4">
        <v>1993</v>
      </c>
      <c r="W35">
        <f t="shared" si="7"/>
        <v>0</v>
      </c>
      <c r="Y35" s="4">
        <v>1993</v>
      </c>
      <c r="AE35">
        <f t="shared" si="8"/>
        <v>0</v>
      </c>
      <c r="AG35" s="4">
        <v>1993</v>
      </c>
      <c r="AI35">
        <v>1</v>
      </c>
      <c r="AL35">
        <v>3</v>
      </c>
      <c r="AM35">
        <f t="shared" si="9"/>
        <v>4</v>
      </c>
      <c r="AO35" s="4">
        <v>1993</v>
      </c>
    </row>
    <row r="36" spans="1:41" ht="12.75">
      <c r="A36" s="4">
        <v>1994</v>
      </c>
      <c r="B36">
        <v>38</v>
      </c>
      <c r="C36">
        <v>131</v>
      </c>
      <c r="D36">
        <v>123</v>
      </c>
      <c r="E36">
        <v>66</v>
      </c>
      <c r="F36">
        <v>47</v>
      </c>
      <c r="G36">
        <f t="shared" si="5"/>
        <v>405</v>
      </c>
      <c r="I36" s="4">
        <v>1994</v>
      </c>
      <c r="J36">
        <v>91</v>
      </c>
      <c r="K36">
        <v>269</v>
      </c>
      <c r="L36">
        <v>280</v>
      </c>
      <c r="M36">
        <v>571</v>
      </c>
      <c r="N36">
        <v>72</v>
      </c>
      <c r="O36">
        <f t="shared" si="6"/>
        <v>1283</v>
      </c>
      <c r="Q36" s="4">
        <v>1994</v>
      </c>
      <c r="W36">
        <f t="shared" si="7"/>
        <v>0</v>
      </c>
      <c r="Y36" s="4">
        <v>1994</v>
      </c>
      <c r="Z36">
        <v>2</v>
      </c>
      <c r="AA36">
        <v>3</v>
      </c>
      <c r="AE36">
        <f t="shared" si="8"/>
        <v>5</v>
      </c>
      <c r="AG36" s="4">
        <v>1994</v>
      </c>
      <c r="AI36">
        <v>2</v>
      </c>
      <c r="AK36">
        <v>2</v>
      </c>
      <c r="AM36">
        <f t="shared" si="9"/>
        <v>4</v>
      </c>
      <c r="AO36" s="4">
        <v>1994</v>
      </c>
    </row>
    <row r="37" spans="1:41" ht="12.75">
      <c r="A37" s="4">
        <v>1995</v>
      </c>
      <c r="B37">
        <v>46</v>
      </c>
      <c r="C37">
        <v>107</v>
      </c>
      <c r="D37">
        <v>146</v>
      </c>
      <c r="E37">
        <v>67</v>
      </c>
      <c r="F37">
        <v>72</v>
      </c>
      <c r="G37">
        <f t="shared" si="5"/>
        <v>438</v>
      </c>
      <c r="I37" s="4">
        <v>1995</v>
      </c>
      <c r="J37">
        <v>124</v>
      </c>
      <c r="K37">
        <v>250</v>
      </c>
      <c r="L37">
        <v>264</v>
      </c>
      <c r="M37">
        <v>543</v>
      </c>
      <c r="N37">
        <v>73</v>
      </c>
      <c r="O37">
        <f t="shared" si="6"/>
        <v>1254</v>
      </c>
      <c r="Q37" s="4">
        <v>1995</v>
      </c>
      <c r="W37">
        <f t="shared" si="7"/>
        <v>0</v>
      </c>
      <c r="Y37" s="4">
        <v>1995</v>
      </c>
      <c r="AB37">
        <v>1</v>
      </c>
      <c r="AE37">
        <f t="shared" si="8"/>
        <v>1</v>
      </c>
      <c r="AG37" s="4">
        <v>1995</v>
      </c>
      <c r="AH37">
        <v>2</v>
      </c>
      <c r="AJ37">
        <v>1</v>
      </c>
      <c r="AK37">
        <v>1</v>
      </c>
      <c r="AM37">
        <f t="shared" si="9"/>
        <v>4</v>
      </c>
      <c r="AO37" s="4">
        <v>1995</v>
      </c>
    </row>
    <row r="38" spans="1:41" ht="12.75">
      <c r="A38" s="4">
        <v>1996</v>
      </c>
      <c r="B38">
        <v>40</v>
      </c>
      <c r="C38">
        <v>84</v>
      </c>
      <c r="D38">
        <v>107</v>
      </c>
      <c r="E38">
        <v>52</v>
      </c>
      <c r="F38">
        <v>57</v>
      </c>
      <c r="G38">
        <f t="shared" si="5"/>
        <v>340</v>
      </c>
      <c r="I38" s="4">
        <v>1996</v>
      </c>
      <c r="J38">
        <v>93</v>
      </c>
      <c r="K38">
        <v>205</v>
      </c>
      <c r="L38">
        <v>239</v>
      </c>
      <c r="M38">
        <v>471</v>
      </c>
      <c r="N38">
        <v>84</v>
      </c>
      <c r="O38">
        <f t="shared" si="6"/>
        <v>1092</v>
      </c>
      <c r="Q38" s="4">
        <v>1996</v>
      </c>
      <c r="W38">
        <f t="shared" si="7"/>
        <v>0</v>
      </c>
      <c r="Y38" s="4">
        <v>1996</v>
      </c>
      <c r="AC38">
        <v>1</v>
      </c>
      <c r="AE38">
        <f t="shared" si="8"/>
        <v>1</v>
      </c>
      <c r="AG38" s="4">
        <v>1996</v>
      </c>
      <c r="AH38">
        <v>1</v>
      </c>
      <c r="AK38">
        <v>3</v>
      </c>
      <c r="AM38">
        <f t="shared" si="9"/>
        <v>4</v>
      </c>
      <c r="AO38" s="4">
        <v>1996</v>
      </c>
    </row>
    <row r="39" spans="1:41" ht="12.75">
      <c r="A39" s="4">
        <v>1997</v>
      </c>
      <c r="B39">
        <v>38</v>
      </c>
      <c r="C39">
        <v>85</v>
      </c>
      <c r="D39">
        <v>96</v>
      </c>
      <c r="E39">
        <v>72</v>
      </c>
      <c r="F39">
        <v>48</v>
      </c>
      <c r="G39">
        <f t="shared" si="5"/>
        <v>339</v>
      </c>
      <c r="I39" s="4">
        <v>1997</v>
      </c>
      <c r="J39">
        <v>74</v>
      </c>
      <c r="K39">
        <v>198</v>
      </c>
      <c r="L39">
        <v>203</v>
      </c>
      <c r="M39">
        <v>472</v>
      </c>
      <c r="N39">
        <v>76</v>
      </c>
      <c r="O39">
        <f t="shared" si="6"/>
        <v>1023</v>
      </c>
      <c r="Q39" s="4">
        <v>1997</v>
      </c>
      <c r="R39">
        <v>1</v>
      </c>
      <c r="W39">
        <f t="shared" si="7"/>
        <v>1</v>
      </c>
      <c r="Y39" s="4">
        <v>1997</v>
      </c>
      <c r="AA39">
        <v>1</v>
      </c>
      <c r="AE39">
        <f t="shared" si="8"/>
        <v>1</v>
      </c>
      <c r="AG39" s="4">
        <v>1997</v>
      </c>
      <c r="AJ39">
        <v>1</v>
      </c>
      <c r="AK39">
        <v>1</v>
      </c>
      <c r="AM39">
        <f t="shared" si="9"/>
        <v>2</v>
      </c>
      <c r="AO39" s="4">
        <v>1997</v>
      </c>
    </row>
    <row r="40" spans="1:41" ht="12.75">
      <c r="A40" s="4">
        <v>1998</v>
      </c>
      <c r="B40">
        <v>49</v>
      </c>
      <c r="C40">
        <v>82</v>
      </c>
      <c r="D40">
        <v>99</v>
      </c>
      <c r="E40">
        <v>67</v>
      </c>
      <c r="F40">
        <v>37</v>
      </c>
      <c r="G40">
        <f t="shared" si="5"/>
        <v>334</v>
      </c>
      <c r="I40" s="4">
        <v>1998</v>
      </c>
      <c r="J40">
        <v>112</v>
      </c>
      <c r="K40">
        <v>205</v>
      </c>
      <c r="L40">
        <v>195</v>
      </c>
      <c r="M40">
        <v>376</v>
      </c>
      <c r="N40">
        <v>74</v>
      </c>
      <c r="O40">
        <f t="shared" si="6"/>
        <v>962</v>
      </c>
      <c r="Q40" s="4">
        <v>1998</v>
      </c>
      <c r="W40">
        <f t="shared" si="7"/>
        <v>0</v>
      </c>
      <c r="Y40" s="4">
        <v>1998</v>
      </c>
      <c r="AA40">
        <v>1</v>
      </c>
      <c r="AB40">
        <v>1</v>
      </c>
      <c r="AC40">
        <v>1</v>
      </c>
      <c r="AE40">
        <f t="shared" si="8"/>
        <v>3</v>
      </c>
      <c r="AG40" s="4">
        <v>1998</v>
      </c>
      <c r="AH40">
        <v>1</v>
      </c>
      <c r="AK40">
        <v>1</v>
      </c>
      <c r="AM40">
        <f t="shared" si="9"/>
        <v>2</v>
      </c>
      <c r="AO40" s="4">
        <v>1998</v>
      </c>
    </row>
    <row r="41" spans="1:41" ht="12.75">
      <c r="A41" s="4">
        <v>1999</v>
      </c>
      <c r="B41">
        <v>41</v>
      </c>
      <c r="C41">
        <v>82</v>
      </c>
      <c r="D41">
        <v>86</v>
      </c>
      <c r="E41">
        <v>33</v>
      </c>
      <c r="F41">
        <v>50</v>
      </c>
      <c r="I41" s="4">
        <v>1999</v>
      </c>
      <c r="J41">
        <v>113</v>
      </c>
      <c r="K41">
        <v>200</v>
      </c>
      <c r="L41">
        <v>186</v>
      </c>
      <c r="M41">
        <v>367</v>
      </c>
      <c r="N41">
        <v>55</v>
      </c>
      <c r="Q41" s="4">
        <v>1999</v>
      </c>
      <c r="Y41" s="4">
        <v>1999</v>
      </c>
      <c r="AG41" s="4">
        <v>1999</v>
      </c>
      <c r="AI41">
        <v>1</v>
      </c>
      <c r="AK41">
        <v>1</v>
      </c>
      <c r="AL41">
        <v>1</v>
      </c>
      <c r="AO41" s="4">
        <v>1999</v>
      </c>
    </row>
    <row r="42" spans="1:47" ht="12.75">
      <c r="A42" s="4" t="s">
        <v>100</v>
      </c>
      <c r="B42" s="2">
        <f>SUM(B25:B41)</f>
        <v>517</v>
      </c>
      <c r="C42" s="2">
        <f>SUM(C25:C41)</f>
        <v>1825</v>
      </c>
      <c r="D42" s="2">
        <f>SUM(D25:D41)</f>
        <v>1462</v>
      </c>
      <c r="E42" s="2">
        <f>SUM(E25:E41)</f>
        <v>636</v>
      </c>
      <c r="F42" s="2">
        <f>SUM(F25:F41)</f>
        <v>587</v>
      </c>
      <c r="G42">
        <f>SUM(B42:F42)</f>
        <v>5027</v>
      </c>
      <c r="I42" s="4" t="s">
        <v>100</v>
      </c>
      <c r="J42" s="2">
        <f>SUM(J25:J41)</f>
        <v>1239</v>
      </c>
      <c r="K42" s="2">
        <f>SUM(K25:K41)</f>
        <v>3966</v>
      </c>
      <c r="L42" s="2">
        <f>SUM(L25:L41)</f>
        <v>2992</v>
      </c>
      <c r="M42" s="2">
        <f>SUM(M25:M41)</f>
        <v>4227</v>
      </c>
      <c r="N42" s="2">
        <f>SUM(N25:N41)</f>
        <v>849</v>
      </c>
      <c r="O42">
        <f>SUM(J42:N42)</f>
        <v>13273</v>
      </c>
      <c r="Q42" s="4" t="s">
        <v>100</v>
      </c>
      <c r="R42" s="2">
        <f>SUM(R25:R41)</f>
        <v>1</v>
      </c>
      <c r="S42" s="2">
        <f>SUM(S25:S41)</f>
        <v>0</v>
      </c>
      <c r="T42" s="2">
        <f>SUM(T25:T41)</f>
        <v>0</v>
      </c>
      <c r="U42" s="2">
        <f>SUM(U25:U41)</f>
        <v>0</v>
      </c>
      <c r="V42" s="2">
        <f>SUM(V25:V41)</f>
        <v>0</v>
      </c>
      <c r="W42">
        <f>SUM(R42:V42)</f>
        <v>1</v>
      </c>
      <c r="Y42" s="4" t="s">
        <v>100</v>
      </c>
      <c r="Z42" s="2">
        <f>SUM(Z25:Z41)</f>
        <v>2</v>
      </c>
      <c r="AA42" s="2">
        <f>SUM(AA25:AA41)</f>
        <v>5</v>
      </c>
      <c r="AB42" s="2">
        <f>SUM(AB25:AB41)</f>
        <v>2</v>
      </c>
      <c r="AC42" s="2">
        <f>SUM(AC25:AC41)</f>
        <v>2</v>
      </c>
      <c r="AD42" s="2">
        <f>SUM(AD25:AD41)</f>
        <v>0</v>
      </c>
      <c r="AE42">
        <f>SUM(Z42:AD42)</f>
        <v>11</v>
      </c>
      <c r="AG42" s="4" t="s">
        <v>100</v>
      </c>
      <c r="AH42" s="2">
        <f>SUM(AH25:AH41)</f>
        <v>6</v>
      </c>
      <c r="AI42" s="2">
        <f>SUM(AI25:AI41)</f>
        <v>6</v>
      </c>
      <c r="AJ42" s="2">
        <f>SUM(AJ25:AJ41)</f>
        <v>4</v>
      </c>
      <c r="AK42" s="2">
        <f>SUM(AK25:AK41)</f>
        <v>14</v>
      </c>
      <c r="AL42" s="2">
        <f>SUM(AL25:AL41)</f>
        <v>4</v>
      </c>
      <c r="AM42">
        <f>SUM(AH42:AL42)</f>
        <v>34</v>
      </c>
      <c r="AO42" s="4" t="s">
        <v>100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98</v>
      </c>
      <c r="I44" s="4" t="s">
        <v>99</v>
      </c>
      <c r="Q44" s="4" t="s">
        <v>115</v>
      </c>
      <c r="Y44" s="4" t="s">
        <v>116</v>
      </c>
      <c r="AG44" s="4" t="s">
        <v>113</v>
      </c>
      <c r="AO44" s="4" t="s">
        <v>114</v>
      </c>
    </row>
    <row r="45" spans="1:47" ht="12.75">
      <c r="A45" s="4" t="s">
        <v>89</v>
      </c>
      <c r="B45" s="12" t="s">
        <v>87</v>
      </c>
      <c r="C45" s="12" t="s">
        <v>92</v>
      </c>
      <c r="D45" s="12" t="s">
        <v>93</v>
      </c>
      <c r="E45" s="12" t="s">
        <v>88</v>
      </c>
      <c r="F45" s="12" t="s">
        <v>91</v>
      </c>
      <c r="G45" s="12" t="s">
        <v>100</v>
      </c>
      <c r="I45" s="4" t="s">
        <v>89</v>
      </c>
      <c r="J45" s="12" t="s">
        <v>87</v>
      </c>
      <c r="K45" s="12" t="s">
        <v>92</v>
      </c>
      <c r="L45" s="12" t="s">
        <v>93</v>
      </c>
      <c r="M45" s="12" t="s">
        <v>88</v>
      </c>
      <c r="N45" s="12" t="s">
        <v>91</v>
      </c>
      <c r="O45" s="12" t="s">
        <v>100</v>
      </c>
      <c r="Q45" s="4" t="s">
        <v>89</v>
      </c>
      <c r="R45" s="12" t="s">
        <v>87</v>
      </c>
      <c r="S45" s="12" t="s">
        <v>92</v>
      </c>
      <c r="T45" s="12" t="s">
        <v>93</v>
      </c>
      <c r="U45" s="12" t="s">
        <v>88</v>
      </c>
      <c r="V45" s="12" t="s">
        <v>91</v>
      </c>
      <c r="W45" s="12" t="s">
        <v>100</v>
      </c>
      <c r="Y45" s="4" t="s">
        <v>89</v>
      </c>
      <c r="Z45" s="12" t="s">
        <v>87</v>
      </c>
      <c r="AA45" s="12" t="s">
        <v>92</v>
      </c>
      <c r="AB45" s="12" t="s">
        <v>93</v>
      </c>
      <c r="AC45" s="12" t="s">
        <v>88</v>
      </c>
      <c r="AD45" s="12" t="s">
        <v>91</v>
      </c>
      <c r="AE45" s="12" t="s">
        <v>100</v>
      </c>
      <c r="AG45" s="4" t="s">
        <v>89</v>
      </c>
      <c r="AH45" s="12" t="s">
        <v>87</v>
      </c>
      <c r="AI45" s="12" t="s">
        <v>92</v>
      </c>
      <c r="AJ45" s="12" t="s">
        <v>93</v>
      </c>
      <c r="AK45" s="12" t="s">
        <v>88</v>
      </c>
      <c r="AL45" s="12" t="s">
        <v>91</v>
      </c>
      <c r="AM45" s="12" t="s">
        <v>100</v>
      </c>
      <c r="AO45" s="4" t="s">
        <v>89</v>
      </c>
      <c r="AP45" s="12" t="s">
        <v>87</v>
      </c>
      <c r="AQ45" s="12" t="s">
        <v>92</v>
      </c>
      <c r="AR45" s="12" t="s">
        <v>93</v>
      </c>
      <c r="AS45" s="12" t="s">
        <v>88</v>
      </c>
      <c r="AT45" s="12" t="s">
        <v>91</v>
      </c>
      <c r="AU45" s="12" t="s">
        <v>100</v>
      </c>
    </row>
    <row r="46" spans="1:41" ht="12.75">
      <c r="A46" s="4">
        <v>1983</v>
      </c>
      <c r="I46" s="4">
        <v>1983</v>
      </c>
      <c r="Q46" s="4">
        <v>1983</v>
      </c>
      <c r="Y46" s="4">
        <v>1983</v>
      </c>
      <c r="AG46" s="4">
        <v>1983</v>
      </c>
      <c r="AO46" s="4">
        <v>1983</v>
      </c>
    </row>
    <row r="47" spans="1:46" ht="12.75">
      <c r="A47" s="4">
        <v>1984</v>
      </c>
      <c r="B47" s="2"/>
      <c r="C47" s="2"/>
      <c r="D47" s="2"/>
      <c r="E47" s="2"/>
      <c r="F47" s="2"/>
      <c r="I47" s="4">
        <v>1984</v>
      </c>
      <c r="J47" s="2"/>
      <c r="K47" s="2"/>
      <c r="L47" s="2"/>
      <c r="M47" s="2"/>
      <c r="N47" s="2"/>
      <c r="Q47" s="4">
        <v>1984</v>
      </c>
      <c r="R47" s="2"/>
      <c r="S47" s="2"/>
      <c r="T47" s="2"/>
      <c r="U47" s="2"/>
      <c r="V47" s="2"/>
      <c r="Y47" s="4">
        <v>1984</v>
      </c>
      <c r="Z47" s="2"/>
      <c r="AA47" s="2"/>
      <c r="AB47" s="2"/>
      <c r="AC47" s="2"/>
      <c r="AD47" s="2"/>
      <c r="AG47" s="4">
        <v>1984</v>
      </c>
      <c r="AH47" s="2"/>
      <c r="AI47" s="2"/>
      <c r="AJ47" s="2"/>
      <c r="AK47" s="2"/>
      <c r="AL47" s="2"/>
      <c r="AO47" s="4">
        <v>1984</v>
      </c>
      <c r="AP47" s="2"/>
      <c r="AQ47" s="2"/>
      <c r="AR47" s="2"/>
      <c r="AS47" s="2"/>
      <c r="AT47" s="2"/>
    </row>
    <row r="48" spans="1:47" ht="12.75">
      <c r="A48" s="4">
        <v>1985</v>
      </c>
      <c r="F48">
        <v>4</v>
      </c>
      <c r="G48">
        <f aca="true" t="shared" si="10" ref="G48:G61">SUM(B48:F48)</f>
        <v>4</v>
      </c>
      <c r="I48" s="4">
        <v>1985</v>
      </c>
      <c r="N48">
        <v>5</v>
      </c>
      <c r="O48">
        <f aca="true" t="shared" si="11" ref="O48:O61">SUM(J48:N48)</f>
        <v>5</v>
      </c>
      <c r="Q48" s="4">
        <v>1985</v>
      </c>
      <c r="W48">
        <f aca="true" t="shared" si="12" ref="W48:W61">SUM(R48:V48)</f>
        <v>0</v>
      </c>
      <c r="Y48" s="4">
        <v>1985</v>
      </c>
      <c r="AE48">
        <f aca="true" t="shared" si="13" ref="AE48:AE61">SUM(Z48:AD48)</f>
        <v>0</v>
      </c>
      <c r="AG48" s="4">
        <v>1985</v>
      </c>
      <c r="AM48">
        <f aca="true" t="shared" si="14" ref="AM48:AM61">SUM(AH48:AL48)</f>
        <v>0</v>
      </c>
      <c r="AO48" s="4">
        <v>1985</v>
      </c>
      <c r="AU48">
        <f aca="true" t="shared" si="15" ref="AU48:AU61">SUM(AP48:AT48)</f>
        <v>0</v>
      </c>
    </row>
    <row r="49" spans="1:47" ht="12.75">
      <c r="A49" s="4">
        <v>1986</v>
      </c>
      <c r="F49">
        <v>1</v>
      </c>
      <c r="G49">
        <f t="shared" si="10"/>
        <v>1</v>
      </c>
      <c r="I49" s="4">
        <v>1986</v>
      </c>
      <c r="N49">
        <v>3</v>
      </c>
      <c r="O49">
        <f t="shared" si="11"/>
        <v>3</v>
      </c>
      <c r="Q49" s="4">
        <v>1986</v>
      </c>
      <c r="W49">
        <f t="shared" si="12"/>
        <v>0</v>
      </c>
      <c r="Y49" s="4">
        <v>1986</v>
      </c>
      <c r="AE49">
        <f t="shared" si="13"/>
        <v>0</v>
      </c>
      <c r="AG49" s="4">
        <v>1986</v>
      </c>
      <c r="AM49">
        <f t="shared" si="14"/>
        <v>0</v>
      </c>
      <c r="AO49" s="4">
        <v>1986</v>
      </c>
      <c r="AU49">
        <f t="shared" si="15"/>
        <v>0</v>
      </c>
    </row>
    <row r="50" spans="1:47" ht="12.75">
      <c r="A50" s="4">
        <v>1987</v>
      </c>
      <c r="F50">
        <v>2</v>
      </c>
      <c r="G50">
        <f t="shared" si="10"/>
        <v>2</v>
      </c>
      <c r="I50" s="4">
        <v>1987</v>
      </c>
      <c r="N50">
        <v>2</v>
      </c>
      <c r="O50">
        <f t="shared" si="11"/>
        <v>2</v>
      </c>
      <c r="Q50" s="4">
        <v>1987</v>
      </c>
      <c r="W50">
        <f t="shared" si="12"/>
        <v>0</v>
      </c>
      <c r="Y50" s="4">
        <v>1987</v>
      </c>
      <c r="AE50">
        <f t="shared" si="13"/>
        <v>0</v>
      </c>
      <c r="AG50" s="4">
        <v>1987</v>
      </c>
      <c r="AM50">
        <f t="shared" si="14"/>
        <v>0</v>
      </c>
      <c r="AO50" s="4">
        <v>1987</v>
      </c>
      <c r="AU50">
        <f t="shared" si="15"/>
        <v>0</v>
      </c>
    </row>
    <row r="51" spans="1:47" ht="12.75">
      <c r="A51" s="4">
        <v>1988</v>
      </c>
      <c r="F51">
        <v>2</v>
      </c>
      <c r="G51">
        <f t="shared" si="10"/>
        <v>2</v>
      </c>
      <c r="I51" s="4">
        <v>1988</v>
      </c>
      <c r="O51">
        <f t="shared" si="11"/>
        <v>0</v>
      </c>
      <c r="Q51" s="4">
        <v>1988</v>
      </c>
      <c r="W51">
        <f t="shared" si="12"/>
        <v>0</v>
      </c>
      <c r="Y51" s="4">
        <v>1988</v>
      </c>
      <c r="AE51">
        <f t="shared" si="13"/>
        <v>0</v>
      </c>
      <c r="AG51" s="4">
        <v>1988</v>
      </c>
      <c r="AM51">
        <f t="shared" si="14"/>
        <v>0</v>
      </c>
      <c r="AO51" s="4">
        <v>1988</v>
      </c>
      <c r="AU51">
        <f t="shared" si="15"/>
        <v>0</v>
      </c>
    </row>
    <row r="52" spans="1:47" ht="12.75">
      <c r="A52" s="4">
        <v>1989</v>
      </c>
      <c r="G52">
        <f t="shared" si="10"/>
        <v>0</v>
      </c>
      <c r="I52" s="4">
        <v>1989</v>
      </c>
      <c r="O52">
        <f t="shared" si="11"/>
        <v>0</v>
      </c>
      <c r="Q52" s="4">
        <v>1989</v>
      </c>
      <c r="W52">
        <f t="shared" si="12"/>
        <v>0</v>
      </c>
      <c r="Y52" s="4">
        <v>1989</v>
      </c>
      <c r="AE52">
        <f t="shared" si="13"/>
        <v>0</v>
      </c>
      <c r="AG52" s="4">
        <v>1989</v>
      </c>
      <c r="AM52">
        <f t="shared" si="14"/>
        <v>0</v>
      </c>
      <c r="AO52" s="4">
        <v>1989</v>
      </c>
      <c r="AU52">
        <f t="shared" si="15"/>
        <v>0</v>
      </c>
    </row>
    <row r="53" spans="1:47" ht="12.75">
      <c r="A53" s="4">
        <v>1990</v>
      </c>
      <c r="G53">
        <f t="shared" si="10"/>
        <v>0</v>
      </c>
      <c r="I53" s="4">
        <v>1990</v>
      </c>
      <c r="O53">
        <f t="shared" si="11"/>
        <v>0</v>
      </c>
      <c r="Q53" s="4">
        <v>1990</v>
      </c>
      <c r="W53">
        <f t="shared" si="12"/>
        <v>0</v>
      </c>
      <c r="Y53" s="4">
        <v>1990</v>
      </c>
      <c r="AE53">
        <f t="shared" si="13"/>
        <v>0</v>
      </c>
      <c r="AG53" s="4">
        <v>1990</v>
      </c>
      <c r="AM53">
        <f t="shared" si="14"/>
        <v>0</v>
      </c>
      <c r="AO53" s="4">
        <v>1990</v>
      </c>
      <c r="AU53">
        <f t="shared" si="15"/>
        <v>0</v>
      </c>
    </row>
    <row r="54" spans="1:47" ht="12.75">
      <c r="A54" s="4">
        <v>1991</v>
      </c>
      <c r="G54">
        <f t="shared" si="10"/>
        <v>0</v>
      </c>
      <c r="I54" s="4">
        <v>1991</v>
      </c>
      <c r="O54">
        <f t="shared" si="11"/>
        <v>0</v>
      </c>
      <c r="Q54" s="4">
        <v>1991</v>
      </c>
      <c r="W54">
        <f t="shared" si="12"/>
        <v>0</v>
      </c>
      <c r="Y54" s="4">
        <v>1991</v>
      </c>
      <c r="AE54">
        <f t="shared" si="13"/>
        <v>0</v>
      </c>
      <c r="AG54" s="4">
        <v>1991</v>
      </c>
      <c r="AM54">
        <f t="shared" si="14"/>
        <v>0</v>
      </c>
      <c r="AO54" s="4">
        <v>1991</v>
      </c>
      <c r="AU54">
        <f t="shared" si="15"/>
        <v>0</v>
      </c>
    </row>
    <row r="55" spans="1:47" ht="12.75">
      <c r="A55" s="4">
        <v>1992</v>
      </c>
      <c r="G55">
        <f t="shared" si="10"/>
        <v>0</v>
      </c>
      <c r="I55" s="4">
        <v>1992</v>
      </c>
      <c r="O55">
        <f t="shared" si="11"/>
        <v>0</v>
      </c>
      <c r="Q55" s="4">
        <v>1992</v>
      </c>
      <c r="W55">
        <f t="shared" si="12"/>
        <v>0</v>
      </c>
      <c r="Y55" s="4">
        <v>1992</v>
      </c>
      <c r="AE55">
        <f t="shared" si="13"/>
        <v>0</v>
      </c>
      <c r="AG55" s="4">
        <v>1992</v>
      </c>
      <c r="AM55">
        <f t="shared" si="14"/>
        <v>0</v>
      </c>
      <c r="AO55" s="4">
        <v>1992</v>
      </c>
      <c r="AU55">
        <f t="shared" si="15"/>
        <v>0</v>
      </c>
    </row>
    <row r="56" spans="1:47" ht="12.75">
      <c r="A56" s="4">
        <v>1993</v>
      </c>
      <c r="G56">
        <f t="shared" si="10"/>
        <v>0</v>
      </c>
      <c r="I56" s="4">
        <v>1993</v>
      </c>
      <c r="O56">
        <f t="shared" si="11"/>
        <v>0</v>
      </c>
      <c r="Q56" s="4">
        <v>1993</v>
      </c>
      <c r="W56">
        <f t="shared" si="12"/>
        <v>0</v>
      </c>
      <c r="Y56" s="4">
        <v>1993</v>
      </c>
      <c r="AE56">
        <f t="shared" si="13"/>
        <v>0</v>
      </c>
      <c r="AG56" s="4">
        <v>1993</v>
      </c>
      <c r="AM56">
        <f t="shared" si="14"/>
        <v>0</v>
      </c>
      <c r="AO56" s="4">
        <v>1993</v>
      </c>
      <c r="AU56">
        <f t="shared" si="15"/>
        <v>0</v>
      </c>
    </row>
    <row r="57" spans="1:47" ht="12.75">
      <c r="A57" s="4">
        <v>1994</v>
      </c>
      <c r="G57">
        <f t="shared" si="10"/>
        <v>0</v>
      </c>
      <c r="I57" s="4">
        <v>1994</v>
      </c>
      <c r="O57">
        <f t="shared" si="11"/>
        <v>0</v>
      </c>
      <c r="Q57" s="4">
        <v>1994</v>
      </c>
      <c r="W57">
        <f t="shared" si="12"/>
        <v>0</v>
      </c>
      <c r="Y57" s="4">
        <v>1994</v>
      </c>
      <c r="AE57">
        <f t="shared" si="13"/>
        <v>0</v>
      </c>
      <c r="AG57" s="4">
        <v>1994</v>
      </c>
      <c r="AM57">
        <f t="shared" si="14"/>
        <v>0</v>
      </c>
      <c r="AO57" s="4">
        <v>1994</v>
      </c>
      <c r="AU57">
        <f t="shared" si="15"/>
        <v>0</v>
      </c>
    </row>
    <row r="58" spans="1:47" ht="12.75">
      <c r="A58" s="4">
        <v>1995</v>
      </c>
      <c r="G58">
        <f t="shared" si="10"/>
        <v>0</v>
      </c>
      <c r="I58" s="4">
        <v>1995</v>
      </c>
      <c r="O58">
        <f t="shared" si="11"/>
        <v>0</v>
      </c>
      <c r="Q58" s="4">
        <v>1995</v>
      </c>
      <c r="W58">
        <f t="shared" si="12"/>
        <v>0</v>
      </c>
      <c r="Y58" s="4">
        <v>1995</v>
      </c>
      <c r="AE58">
        <f t="shared" si="13"/>
        <v>0</v>
      </c>
      <c r="AG58" s="4">
        <v>1995</v>
      </c>
      <c r="AM58">
        <f t="shared" si="14"/>
        <v>0</v>
      </c>
      <c r="AO58" s="4">
        <v>1995</v>
      </c>
      <c r="AU58">
        <f t="shared" si="15"/>
        <v>0</v>
      </c>
    </row>
    <row r="59" spans="1:47" ht="12.75">
      <c r="A59" s="4">
        <v>1996</v>
      </c>
      <c r="G59">
        <f t="shared" si="10"/>
        <v>0</v>
      </c>
      <c r="I59" s="4">
        <v>1996</v>
      </c>
      <c r="O59">
        <f t="shared" si="11"/>
        <v>0</v>
      </c>
      <c r="Q59" s="4">
        <v>1996</v>
      </c>
      <c r="W59">
        <f t="shared" si="12"/>
        <v>0</v>
      </c>
      <c r="Y59" s="4">
        <v>1996</v>
      </c>
      <c r="AE59">
        <f t="shared" si="13"/>
        <v>0</v>
      </c>
      <c r="AG59" s="4">
        <v>1996</v>
      </c>
      <c r="AM59">
        <f t="shared" si="14"/>
        <v>0</v>
      </c>
      <c r="AO59" s="4">
        <v>1996</v>
      </c>
      <c r="AU59">
        <f t="shared" si="15"/>
        <v>0</v>
      </c>
    </row>
    <row r="60" spans="1:47" ht="12.75">
      <c r="A60" s="4">
        <v>1997</v>
      </c>
      <c r="G60">
        <f t="shared" si="10"/>
        <v>0</v>
      </c>
      <c r="I60" s="4">
        <v>1997</v>
      </c>
      <c r="O60">
        <f t="shared" si="11"/>
        <v>0</v>
      </c>
      <c r="Q60" s="4">
        <v>1997</v>
      </c>
      <c r="W60">
        <f t="shared" si="12"/>
        <v>0</v>
      </c>
      <c r="Y60" s="4">
        <v>1997</v>
      </c>
      <c r="AE60">
        <f t="shared" si="13"/>
        <v>0</v>
      </c>
      <c r="AG60" s="4">
        <v>1997</v>
      </c>
      <c r="AM60">
        <f t="shared" si="14"/>
        <v>0</v>
      </c>
      <c r="AO60" s="4">
        <v>1997</v>
      </c>
      <c r="AU60">
        <f t="shared" si="15"/>
        <v>0</v>
      </c>
    </row>
    <row r="61" spans="1:47" ht="12.75">
      <c r="A61" s="4">
        <v>1998</v>
      </c>
      <c r="G61">
        <f t="shared" si="10"/>
        <v>0</v>
      </c>
      <c r="I61" s="4">
        <v>1998</v>
      </c>
      <c r="O61">
        <f t="shared" si="11"/>
        <v>0</v>
      </c>
      <c r="Q61" s="4">
        <v>1998</v>
      </c>
      <c r="W61">
        <f t="shared" si="12"/>
        <v>0</v>
      </c>
      <c r="Y61" s="4">
        <v>1998</v>
      </c>
      <c r="AE61">
        <f t="shared" si="13"/>
        <v>0</v>
      </c>
      <c r="AG61" s="4">
        <v>1998</v>
      </c>
      <c r="AM61">
        <f t="shared" si="14"/>
        <v>0</v>
      </c>
      <c r="AO61" s="4">
        <v>1998</v>
      </c>
      <c r="AU61">
        <f t="shared" si="15"/>
        <v>0</v>
      </c>
    </row>
    <row r="62" spans="1:41" ht="12.75">
      <c r="A62" s="4">
        <v>1999</v>
      </c>
      <c r="F62">
        <v>2</v>
      </c>
      <c r="I62" s="4">
        <v>1999</v>
      </c>
      <c r="N62">
        <v>15</v>
      </c>
      <c r="Q62" s="4">
        <v>1999</v>
      </c>
      <c r="Y62" s="4">
        <v>1999</v>
      </c>
      <c r="AG62" s="4">
        <v>1999</v>
      </c>
      <c r="AL62">
        <v>1</v>
      </c>
      <c r="AO62" s="4">
        <v>1999</v>
      </c>
    </row>
    <row r="63" spans="1:47" ht="12.75">
      <c r="A63" s="4" t="s">
        <v>100</v>
      </c>
      <c r="B63" s="2">
        <f>SUM(B46:B62)</f>
        <v>0</v>
      </c>
      <c r="C63" s="2">
        <f>SUM(C46:C62)</f>
        <v>0</v>
      </c>
      <c r="D63" s="2">
        <f>SUM(D46:D62)</f>
        <v>0</v>
      </c>
      <c r="E63" s="2">
        <f>SUM(E46:E62)</f>
        <v>0</v>
      </c>
      <c r="F63" s="2">
        <f>SUM(F46:F62)</f>
        <v>11</v>
      </c>
      <c r="G63">
        <f>SUM(B63:F63)</f>
        <v>11</v>
      </c>
      <c r="I63" s="4" t="s">
        <v>100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25</v>
      </c>
      <c r="O63">
        <f>SUM(J63:N63)</f>
        <v>25</v>
      </c>
      <c r="Q63" s="4" t="s">
        <v>100</v>
      </c>
      <c r="R63" s="2">
        <f>SUM(R46:R62)</f>
        <v>0</v>
      </c>
      <c r="S63" s="2">
        <f>SUM(S46:S62)</f>
        <v>0</v>
      </c>
      <c r="T63" s="2">
        <f>SUM(T46:T62)</f>
        <v>0</v>
      </c>
      <c r="U63" s="2">
        <f>SUM(U46:U62)</f>
        <v>0</v>
      </c>
      <c r="V63" s="2">
        <f>SUM(V46:V62)</f>
        <v>0</v>
      </c>
      <c r="W63">
        <f>SUM(R63:V63)</f>
        <v>0</v>
      </c>
      <c r="Y63" s="4" t="s">
        <v>100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0</v>
      </c>
      <c r="AG63" s="4" t="s">
        <v>100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1</v>
      </c>
      <c r="AM63">
        <f>SUM(AH63:AL63)</f>
        <v>1</v>
      </c>
      <c r="AO63" s="4" t="s">
        <v>100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98</v>
      </c>
      <c r="I65" s="4" t="s">
        <v>99</v>
      </c>
      <c r="Q65" s="4" t="s">
        <v>115</v>
      </c>
      <c r="Y65" s="4" t="s">
        <v>116</v>
      </c>
      <c r="AG65" s="4" t="s">
        <v>113</v>
      </c>
      <c r="AO65" s="4" t="s">
        <v>114</v>
      </c>
    </row>
    <row r="66" spans="1:47" ht="12.75">
      <c r="A66" s="4" t="s">
        <v>96</v>
      </c>
      <c r="B66" s="12" t="s">
        <v>87</v>
      </c>
      <c r="C66" s="12" t="s">
        <v>92</v>
      </c>
      <c r="D66" s="12" t="s">
        <v>93</v>
      </c>
      <c r="E66" s="12" t="s">
        <v>88</v>
      </c>
      <c r="F66" s="12" t="s">
        <v>91</v>
      </c>
      <c r="G66" s="12" t="s">
        <v>100</v>
      </c>
      <c r="I66" s="4" t="s">
        <v>96</v>
      </c>
      <c r="J66" s="12" t="s">
        <v>87</v>
      </c>
      <c r="K66" s="12" t="s">
        <v>92</v>
      </c>
      <c r="L66" s="12" t="s">
        <v>93</v>
      </c>
      <c r="M66" s="12" t="s">
        <v>88</v>
      </c>
      <c r="N66" s="12" t="s">
        <v>91</v>
      </c>
      <c r="O66" s="12" t="s">
        <v>100</v>
      </c>
      <c r="Q66" s="4" t="s">
        <v>96</v>
      </c>
      <c r="R66" s="12" t="s">
        <v>87</v>
      </c>
      <c r="S66" s="12" t="s">
        <v>92</v>
      </c>
      <c r="T66" s="12" t="s">
        <v>93</v>
      </c>
      <c r="U66" s="12" t="s">
        <v>88</v>
      </c>
      <c r="V66" s="12" t="s">
        <v>91</v>
      </c>
      <c r="W66" s="12" t="s">
        <v>100</v>
      </c>
      <c r="Y66" s="4" t="s">
        <v>96</v>
      </c>
      <c r="Z66" s="12" t="s">
        <v>87</v>
      </c>
      <c r="AA66" s="12" t="s">
        <v>92</v>
      </c>
      <c r="AB66" s="12" t="s">
        <v>93</v>
      </c>
      <c r="AC66" s="12" t="s">
        <v>88</v>
      </c>
      <c r="AD66" s="12" t="s">
        <v>91</v>
      </c>
      <c r="AE66" s="12" t="s">
        <v>100</v>
      </c>
      <c r="AG66" s="4" t="s">
        <v>96</v>
      </c>
      <c r="AH66" s="12" t="s">
        <v>87</v>
      </c>
      <c r="AI66" s="12" t="s">
        <v>92</v>
      </c>
      <c r="AJ66" s="12" t="s">
        <v>93</v>
      </c>
      <c r="AK66" s="12" t="s">
        <v>88</v>
      </c>
      <c r="AL66" s="12" t="s">
        <v>91</v>
      </c>
      <c r="AM66" s="12" t="s">
        <v>100</v>
      </c>
      <c r="AO66" s="4" t="s">
        <v>96</v>
      </c>
      <c r="AP66" s="12" t="s">
        <v>87</v>
      </c>
      <c r="AQ66" s="12" t="s">
        <v>92</v>
      </c>
      <c r="AR66" s="12" t="s">
        <v>93</v>
      </c>
      <c r="AS66" s="12" t="s">
        <v>88</v>
      </c>
      <c r="AT66" s="12" t="s">
        <v>91</v>
      </c>
      <c r="AU66" s="12" t="s">
        <v>100</v>
      </c>
    </row>
    <row r="67" spans="1:41" ht="12.75">
      <c r="A67" s="4">
        <v>1983</v>
      </c>
      <c r="I67" s="4">
        <v>1983</v>
      </c>
      <c r="Q67" s="4">
        <v>1983</v>
      </c>
      <c r="Y67" s="4">
        <v>1983</v>
      </c>
      <c r="Z67">
        <f aca="true" t="shared" si="16" ref="Z67:AE67">Z46+Z25</f>
        <v>0</v>
      </c>
      <c r="AA67">
        <f t="shared" si="16"/>
        <v>0</v>
      </c>
      <c r="AB67">
        <f t="shared" si="16"/>
        <v>0</v>
      </c>
      <c r="AC67">
        <f t="shared" si="16"/>
        <v>0</v>
      </c>
      <c r="AD67">
        <f t="shared" si="16"/>
        <v>0</v>
      </c>
      <c r="AE67">
        <f t="shared" si="16"/>
        <v>0</v>
      </c>
      <c r="AG67" s="4">
        <v>1983</v>
      </c>
      <c r="AO67" s="4">
        <v>1983</v>
      </c>
    </row>
    <row r="68" spans="1:41" ht="12.75">
      <c r="A68" s="4">
        <v>1984</v>
      </c>
      <c r="I68" s="4">
        <v>1984</v>
      </c>
      <c r="Q68" s="4">
        <v>1984</v>
      </c>
      <c r="Y68" s="4">
        <v>1984</v>
      </c>
      <c r="AG68" s="4">
        <v>1984</v>
      </c>
      <c r="AO68" s="4">
        <v>1984</v>
      </c>
    </row>
    <row r="69" spans="1:47" ht="12.75">
      <c r="A69" s="4">
        <v>1985</v>
      </c>
      <c r="B69">
        <f aca="true" t="shared" si="17" ref="B69:G69">B48+B27</f>
        <v>61</v>
      </c>
      <c r="C69">
        <f t="shared" si="17"/>
        <v>172</v>
      </c>
      <c r="D69">
        <f t="shared" si="17"/>
        <v>103</v>
      </c>
      <c r="E69">
        <f t="shared" si="17"/>
        <v>31</v>
      </c>
      <c r="F69">
        <f t="shared" si="17"/>
        <v>30</v>
      </c>
      <c r="G69">
        <f t="shared" si="17"/>
        <v>397</v>
      </c>
      <c r="I69" s="4">
        <v>1985</v>
      </c>
      <c r="J69">
        <f aca="true" t="shared" si="18" ref="J69:O69">J48+J27</f>
        <v>101</v>
      </c>
      <c r="K69">
        <f t="shared" si="18"/>
        <v>357</v>
      </c>
      <c r="L69">
        <f t="shared" si="18"/>
        <v>165</v>
      </c>
      <c r="M69">
        <f t="shared" si="18"/>
        <v>47</v>
      </c>
      <c r="N69">
        <f t="shared" si="18"/>
        <v>43</v>
      </c>
      <c r="O69">
        <f t="shared" si="18"/>
        <v>713</v>
      </c>
      <c r="Q69" s="4">
        <v>1985</v>
      </c>
      <c r="R69">
        <f aca="true" t="shared" si="19" ref="R69:W69">R48+R27</f>
        <v>0</v>
      </c>
      <c r="S69">
        <f t="shared" si="19"/>
        <v>0</v>
      </c>
      <c r="T69">
        <f t="shared" si="19"/>
        <v>0</v>
      </c>
      <c r="U69">
        <f t="shared" si="19"/>
        <v>0</v>
      </c>
      <c r="V69">
        <f t="shared" si="19"/>
        <v>0</v>
      </c>
      <c r="W69">
        <f t="shared" si="19"/>
        <v>0</v>
      </c>
      <c r="Y69" s="4">
        <v>1985</v>
      </c>
      <c r="Z69">
        <f aca="true" t="shared" si="20" ref="Z69:AE69">Z48+Z27</f>
        <v>0</v>
      </c>
      <c r="AA69">
        <f t="shared" si="20"/>
        <v>0</v>
      </c>
      <c r="AB69">
        <f t="shared" si="20"/>
        <v>0</v>
      </c>
      <c r="AC69">
        <f t="shared" si="20"/>
        <v>0</v>
      </c>
      <c r="AD69">
        <f t="shared" si="20"/>
        <v>0</v>
      </c>
      <c r="AE69">
        <f t="shared" si="20"/>
        <v>0</v>
      </c>
      <c r="AG69" s="4">
        <v>1985</v>
      </c>
      <c r="AH69">
        <f aca="true" t="shared" si="21" ref="AH69:AM69">AH48+AH27</f>
        <v>0</v>
      </c>
      <c r="AI69">
        <f t="shared" si="21"/>
        <v>0</v>
      </c>
      <c r="AJ69">
        <f t="shared" si="21"/>
        <v>1</v>
      </c>
      <c r="AK69">
        <f t="shared" si="21"/>
        <v>0</v>
      </c>
      <c r="AL69">
        <f t="shared" si="21"/>
        <v>0</v>
      </c>
      <c r="AM69">
        <f t="shared" si="21"/>
        <v>1</v>
      </c>
      <c r="AO69" s="4">
        <v>1985</v>
      </c>
      <c r="AP69">
        <f aca="true" t="shared" si="22" ref="AP69:AU69">AP48+AP27</f>
        <v>0</v>
      </c>
      <c r="AQ69">
        <f t="shared" si="22"/>
        <v>0</v>
      </c>
      <c r="AR69">
        <f t="shared" si="22"/>
        <v>0</v>
      </c>
      <c r="AS69">
        <f t="shared" si="22"/>
        <v>0</v>
      </c>
      <c r="AT69">
        <f t="shared" si="22"/>
        <v>0</v>
      </c>
      <c r="AU69">
        <f t="shared" si="22"/>
        <v>0</v>
      </c>
    </row>
    <row r="70" spans="1:47" ht="12.75">
      <c r="A70" s="4">
        <v>1986</v>
      </c>
      <c r="B70">
        <f aca="true" t="shared" si="23" ref="B70:G70">B49+B28</f>
        <v>36</v>
      </c>
      <c r="C70">
        <f t="shared" si="23"/>
        <v>223</v>
      </c>
      <c r="D70">
        <f t="shared" si="23"/>
        <v>114</v>
      </c>
      <c r="E70">
        <f t="shared" si="23"/>
        <v>37</v>
      </c>
      <c r="F70">
        <f t="shared" si="23"/>
        <v>35</v>
      </c>
      <c r="G70">
        <f t="shared" si="23"/>
        <v>445</v>
      </c>
      <c r="I70" s="4">
        <v>1986</v>
      </c>
      <c r="J70">
        <f aca="true" t="shared" si="24" ref="J70:O70">J49+J28</f>
        <v>98</v>
      </c>
      <c r="K70">
        <f t="shared" si="24"/>
        <v>378</v>
      </c>
      <c r="L70">
        <f t="shared" si="24"/>
        <v>186</v>
      </c>
      <c r="M70">
        <f t="shared" si="24"/>
        <v>74</v>
      </c>
      <c r="N70">
        <f t="shared" si="24"/>
        <v>60</v>
      </c>
      <c r="O70">
        <f t="shared" si="24"/>
        <v>796</v>
      </c>
      <c r="Q70" s="4">
        <v>1986</v>
      </c>
      <c r="R70">
        <f aca="true" t="shared" si="25" ref="R70:W70">R49+R28</f>
        <v>0</v>
      </c>
      <c r="S70">
        <f t="shared" si="25"/>
        <v>0</v>
      </c>
      <c r="T70">
        <f t="shared" si="25"/>
        <v>0</v>
      </c>
      <c r="U70">
        <f t="shared" si="25"/>
        <v>0</v>
      </c>
      <c r="V70">
        <f t="shared" si="25"/>
        <v>0</v>
      </c>
      <c r="W70">
        <f t="shared" si="25"/>
        <v>0</v>
      </c>
      <c r="Y70" s="4">
        <v>1986</v>
      </c>
      <c r="Z70">
        <f aca="true" t="shared" si="26" ref="Z70:AE70">Z49+Z28</f>
        <v>0</v>
      </c>
      <c r="AA70">
        <f t="shared" si="26"/>
        <v>0</v>
      </c>
      <c r="AB70">
        <f t="shared" si="26"/>
        <v>0</v>
      </c>
      <c r="AC70">
        <f t="shared" si="26"/>
        <v>0</v>
      </c>
      <c r="AD70">
        <f t="shared" si="26"/>
        <v>0</v>
      </c>
      <c r="AE70">
        <f t="shared" si="26"/>
        <v>0</v>
      </c>
      <c r="AG70" s="4">
        <v>1986</v>
      </c>
      <c r="AH70">
        <f aca="true" t="shared" si="27" ref="AH70:AM70">AH49+AH28</f>
        <v>2</v>
      </c>
      <c r="AI70">
        <f t="shared" si="27"/>
        <v>0</v>
      </c>
      <c r="AJ70">
        <f t="shared" si="27"/>
        <v>0</v>
      </c>
      <c r="AK70">
        <f t="shared" si="27"/>
        <v>1</v>
      </c>
      <c r="AL70">
        <f t="shared" si="27"/>
        <v>0</v>
      </c>
      <c r="AM70">
        <f t="shared" si="27"/>
        <v>3</v>
      </c>
      <c r="AO70" s="4">
        <v>1986</v>
      </c>
      <c r="AP70">
        <f aca="true" t="shared" si="28" ref="AP70:AU70">AP49+AP28</f>
        <v>0</v>
      </c>
      <c r="AQ70">
        <f t="shared" si="28"/>
        <v>0</v>
      </c>
      <c r="AR70">
        <f t="shared" si="28"/>
        <v>0</v>
      </c>
      <c r="AS70">
        <f t="shared" si="28"/>
        <v>0</v>
      </c>
      <c r="AT70">
        <f t="shared" si="28"/>
        <v>0</v>
      </c>
      <c r="AU70">
        <f t="shared" si="28"/>
        <v>0</v>
      </c>
    </row>
    <row r="71" spans="1:47" ht="12.75">
      <c r="A71" s="4">
        <v>1987</v>
      </c>
      <c r="B71">
        <f aca="true" t="shared" si="29" ref="B71:G71">B50+B29</f>
        <v>24</v>
      </c>
      <c r="C71">
        <f t="shared" si="29"/>
        <v>183</v>
      </c>
      <c r="D71">
        <f t="shared" si="29"/>
        <v>90</v>
      </c>
      <c r="E71">
        <f t="shared" si="29"/>
        <v>29</v>
      </c>
      <c r="F71">
        <f t="shared" si="29"/>
        <v>45</v>
      </c>
      <c r="G71">
        <f t="shared" si="29"/>
        <v>371</v>
      </c>
      <c r="I71" s="4">
        <v>1987</v>
      </c>
      <c r="J71">
        <f aca="true" t="shared" si="30" ref="J71:O71">J50+J29</f>
        <v>84</v>
      </c>
      <c r="K71">
        <f t="shared" si="30"/>
        <v>384</v>
      </c>
      <c r="L71">
        <f t="shared" si="30"/>
        <v>174</v>
      </c>
      <c r="M71">
        <f t="shared" si="30"/>
        <v>73</v>
      </c>
      <c r="N71">
        <f t="shared" si="30"/>
        <v>60</v>
      </c>
      <c r="O71">
        <f t="shared" si="30"/>
        <v>775</v>
      </c>
      <c r="Q71" s="4">
        <v>1987</v>
      </c>
      <c r="R71">
        <f aca="true" t="shared" si="31" ref="R71:W71">R50+R29</f>
        <v>0</v>
      </c>
      <c r="S71">
        <f t="shared" si="31"/>
        <v>0</v>
      </c>
      <c r="T71">
        <f t="shared" si="31"/>
        <v>0</v>
      </c>
      <c r="U71">
        <f t="shared" si="31"/>
        <v>0</v>
      </c>
      <c r="V71">
        <f t="shared" si="31"/>
        <v>0</v>
      </c>
      <c r="W71">
        <f t="shared" si="31"/>
        <v>0</v>
      </c>
      <c r="Y71" s="4">
        <v>1987</v>
      </c>
      <c r="Z71">
        <f aca="true" t="shared" si="32" ref="Z71:AE71">Z50+Z29</f>
        <v>0</v>
      </c>
      <c r="AA71">
        <f t="shared" si="32"/>
        <v>0</v>
      </c>
      <c r="AB71">
        <f t="shared" si="32"/>
        <v>0</v>
      </c>
      <c r="AC71">
        <f t="shared" si="32"/>
        <v>0</v>
      </c>
      <c r="AD71">
        <f t="shared" si="32"/>
        <v>0</v>
      </c>
      <c r="AE71">
        <f t="shared" si="32"/>
        <v>0</v>
      </c>
      <c r="AG71" s="4">
        <v>1987</v>
      </c>
      <c r="AH71">
        <f aca="true" t="shared" si="33" ref="AH71:AM71">AH50+AH29</f>
        <v>0</v>
      </c>
      <c r="AI71">
        <f t="shared" si="33"/>
        <v>1</v>
      </c>
      <c r="AJ71">
        <f t="shared" si="33"/>
        <v>0</v>
      </c>
      <c r="AK71">
        <f t="shared" si="33"/>
        <v>0</v>
      </c>
      <c r="AL71">
        <f t="shared" si="33"/>
        <v>0</v>
      </c>
      <c r="AM71">
        <f t="shared" si="33"/>
        <v>1</v>
      </c>
      <c r="AO71" s="4">
        <v>1987</v>
      </c>
      <c r="AP71">
        <f aca="true" t="shared" si="34" ref="AP71:AU71">AP50+AP29</f>
        <v>0</v>
      </c>
      <c r="AQ71">
        <f t="shared" si="34"/>
        <v>0</v>
      </c>
      <c r="AR71">
        <f t="shared" si="34"/>
        <v>0</v>
      </c>
      <c r="AS71">
        <f t="shared" si="34"/>
        <v>0</v>
      </c>
      <c r="AT71">
        <f t="shared" si="34"/>
        <v>0</v>
      </c>
      <c r="AU71">
        <f t="shared" si="34"/>
        <v>0</v>
      </c>
    </row>
    <row r="72" spans="1:47" ht="12.75">
      <c r="A72" s="4">
        <v>1988</v>
      </c>
      <c r="B72">
        <f aca="true" t="shared" si="35" ref="B72:G72">B51+B30</f>
        <v>12</v>
      </c>
      <c r="C72">
        <f t="shared" si="35"/>
        <v>77</v>
      </c>
      <c r="D72">
        <f t="shared" si="35"/>
        <v>44</v>
      </c>
      <c r="E72">
        <f t="shared" si="35"/>
        <v>17</v>
      </c>
      <c r="F72">
        <f t="shared" si="35"/>
        <v>23</v>
      </c>
      <c r="G72">
        <f t="shared" si="35"/>
        <v>173</v>
      </c>
      <c r="I72" s="4">
        <v>1988</v>
      </c>
      <c r="J72">
        <f aca="true" t="shared" si="36" ref="J72:O72">J51+J30</f>
        <v>35</v>
      </c>
      <c r="K72">
        <f t="shared" si="36"/>
        <v>207</v>
      </c>
      <c r="L72">
        <f t="shared" si="36"/>
        <v>111</v>
      </c>
      <c r="M72">
        <f t="shared" si="36"/>
        <v>66</v>
      </c>
      <c r="N72">
        <f t="shared" si="36"/>
        <v>24</v>
      </c>
      <c r="O72">
        <f t="shared" si="36"/>
        <v>443</v>
      </c>
      <c r="Q72" s="4">
        <v>1988</v>
      </c>
      <c r="R72">
        <f aca="true" t="shared" si="37" ref="R72:W72">R51+R30</f>
        <v>0</v>
      </c>
      <c r="S72">
        <f t="shared" si="37"/>
        <v>0</v>
      </c>
      <c r="T72">
        <f t="shared" si="37"/>
        <v>0</v>
      </c>
      <c r="U72">
        <f t="shared" si="37"/>
        <v>0</v>
      </c>
      <c r="V72">
        <f t="shared" si="37"/>
        <v>0</v>
      </c>
      <c r="W72">
        <f t="shared" si="37"/>
        <v>0</v>
      </c>
      <c r="Y72" s="4">
        <v>1988</v>
      </c>
      <c r="Z72">
        <f aca="true" t="shared" si="38" ref="Z72:AE72">Z51+Z30</f>
        <v>0</v>
      </c>
      <c r="AA72">
        <f t="shared" si="38"/>
        <v>0</v>
      </c>
      <c r="AB72">
        <f t="shared" si="38"/>
        <v>0</v>
      </c>
      <c r="AC72">
        <f t="shared" si="38"/>
        <v>0</v>
      </c>
      <c r="AD72">
        <f t="shared" si="38"/>
        <v>0</v>
      </c>
      <c r="AE72">
        <f t="shared" si="38"/>
        <v>0</v>
      </c>
      <c r="AG72" s="4">
        <v>1988</v>
      </c>
      <c r="AH72">
        <f aca="true" t="shared" si="39" ref="AH72:AM72">AH51+AH30</f>
        <v>0</v>
      </c>
      <c r="AI72">
        <f t="shared" si="39"/>
        <v>0</v>
      </c>
      <c r="AJ72">
        <f t="shared" si="39"/>
        <v>0</v>
      </c>
      <c r="AK72">
        <f t="shared" si="39"/>
        <v>0</v>
      </c>
      <c r="AL72">
        <f t="shared" si="39"/>
        <v>0</v>
      </c>
      <c r="AM72">
        <f t="shared" si="39"/>
        <v>0</v>
      </c>
      <c r="AO72" s="4">
        <v>1988</v>
      </c>
      <c r="AP72">
        <f aca="true" t="shared" si="40" ref="AP72:AU72">AP51+AP30</f>
        <v>0</v>
      </c>
      <c r="AQ72">
        <f t="shared" si="40"/>
        <v>0</v>
      </c>
      <c r="AR72">
        <f t="shared" si="40"/>
        <v>0</v>
      </c>
      <c r="AS72">
        <f t="shared" si="40"/>
        <v>0</v>
      </c>
      <c r="AT72">
        <f t="shared" si="40"/>
        <v>0</v>
      </c>
      <c r="AU72">
        <f t="shared" si="40"/>
        <v>0</v>
      </c>
    </row>
    <row r="73" spans="1:47" ht="12.75">
      <c r="A73" s="4">
        <v>1989</v>
      </c>
      <c r="B73">
        <f aca="true" t="shared" si="41" ref="B73:G73">B52+B31</f>
        <v>14</v>
      </c>
      <c r="C73">
        <f t="shared" si="41"/>
        <v>115</v>
      </c>
      <c r="D73">
        <f t="shared" si="41"/>
        <v>68</v>
      </c>
      <c r="E73">
        <f t="shared" si="41"/>
        <v>30</v>
      </c>
      <c r="F73">
        <f t="shared" si="41"/>
        <v>19</v>
      </c>
      <c r="G73">
        <f t="shared" si="41"/>
        <v>246</v>
      </c>
      <c r="I73" s="4">
        <v>1989</v>
      </c>
      <c r="J73">
        <f aca="true" t="shared" si="42" ref="J73:O73">J52+J31</f>
        <v>44</v>
      </c>
      <c r="K73">
        <f t="shared" si="42"/>
        <v>263</v>
      </c>
      <c r="L73">
        <f t="shared" si="42"/>
        <v>169</v>
      </c>
      <c r="M73">
        <f t="shared" si="42"/>
        <v>147</v>
      </c>
      <c r="N73">
        <f t="shared" si="42"/>
        <v>27</v>
      </c>
      <c r="O73">
        <f t="shared" si="42"/>
        <v>650</v>
      </c>
      <c r="Q73" s="4">
        <v>1989</v>
      </c>
      <c r="R73">
        <f aca="true" t="shared" si="43" ref="R73:W73">R52+R31</f>
        <v>0</v>
      </c>
      <c r="S73">
        <f t="shared" si="43"/>
        <v>0</v>
      </c>
      <c r="T73">
        <f t="shared" si="43"/>
        <v>0</v>
      </c>
      <c r="U73">
        <f t="shared" si="43"/>
        <v>0</v>
      </c>
      <c r="V73">
        <f t="shared" si="43"/>
        <v>0</v>
      </c>
      <c r="W73">
        <f t="shared" si="43"/>
        <v>0</v>
      </c>
      <c r="Y73" s="4">
        <v>1989</v>
      </c>
      <c r="Z73">
        <f aca="true" t="shared" si="44" ref="Z73:AE73">Z52+Z31</f>
        <v>0</v>
      </c>
      <c r="AA73">
        <f t="shared" si="44"/>
        <v>0</v>
      </c>
      <c r="AB73">
        <f t="shared" si="44"/>
        <v>0</v>
      </c>
      <c r="AC73">
        <f t="shared" si="44"/>
        <v>0</v>
      </c>
      <c r="AD73">
        <f t="shared" si="44"/>
        <v>0</v>
      </c>
      <c r="AE73">
        <f t="shared" si="44"/>
        <v>0</v>
      </c>
      <c r="AG73" s="4">
        <v>1989</v>
      </c>
      <c r="AH73">
        <f aca="true" t="shared" si="45" ref="AH73:AM73">AH52+AH31</f>
        <v>0</v>
      </c>
      <c r="AI73">
        <f t="shared" si="45"/>
        <v>0</v>
      </c>
      <c r="AJ73">
        <f t="shared" si="45"/>
        <v>0</v>
      </c>
      <c r="AK73">
        <f t="shared" si="45"/>
        <v>0</v>
      </c>
      <c r="AL73">
        <f t="shared" si="45"/>
        <v>0</v>
      </c>
      <c r="AM73">
        <f t="shared" si="45"/>
        <v>0</v>
      </c>
      <c r="AO73" s="4">
        <v>1989</v>
      </c>
      <c r="AP73">
        <f aca="true" t="shared" si="46" ref="AP73:AU73">AP52+AP31</f>
        <v>0</v>
      </c>
      <c r="AQ73">
        <f t="shared" si="46"/>
        <v>0</v>
      </c>
      <c r="AR73">
        <f t="shared" si="46"/>
        <v>0</v>
      </c>
      <c r="AS73">
        <f t="shared" si="46"/>
        <v>0</v>
      </c>
      <c r="AT73">
        <f t="shared" si="46"/>
        <v>0</v>
      </c>
      <c r="AU73">
        <f t="shared" si="46"/>
        <v>0</v>
      </c>
    </row>
    <row r="74" spans="1:47" ht="12.75">
      <c r="A74" s="4">
        <v>1990</v>
      </c>
      <c r="B74">
        <f aca="true" t="shared" si="47" ref="B74:G74">B53+B32</f>
        <v>28</v>
      </c>
      <c r="C74">
        <f t="shared" si="47"/>
        <v>141</v>
      </c>
      <c r="D74">
        <f t="shared" si="47"/>
        <v>89</v>
      </c>
      <c r="E74">
        <f t="shared" si="47"/>
        <v>30</v>
      </c>
      <c r="F74">
        <f t="shared" si="47"/>
        <v>28</v>
      </c>
      <c r="G74">
        <f t="shared" si="47"/>
        <v>316</v>
      </c>
      <c r="I74" s="4">
        <v>1990</v>
      </c>
      <c r="J74">
        <f aca="true" t="shared" si="48" ref="J74:O74">J53+J32</f>
        <v>62</v>
      </c>
      <c r="K74">
        <f t="shared" si="48"/>
        <v>283</v>
      </c>
      <c r="L74">
        <f t="shared" si="48"/>
        <v>184</v>
      </c>
      <c r="M74">
        <f t="shared" si="48"/>
        <v>132</v>
      </c>
      <c r="N74">
        <f t="shared" si="48"/>
        <v>62</v>
      </c>
      <c r="O74">
        <f t="shared" si="48"/>
        <v>723</v>
      </c>
      <c r="Q74" s="4">
        <v>1990</v>
      </c>
      <c r="R74">
        <f aca="true" t="shared" si="49" ref="R74:W74">R53+R32</f>
        <v>0</v>
      </c>
      <c r="S74">
        <f t="shared" si="49"/>
        <v>0</v>
      </c>
      <c r="T74">
        <f t="shared" si="49"/>
        <v>0</v>
      </c>
      <c r="U74">
        <f t="shared" si="49"/>
        <v>0</v>
      </c>
      <c r="V74">
        <f t="shared" si="49"/>
        <v>0</v>
      </c>
      <c r="W74">
        <f t="shared" si="49"/>
        <v>0</v>
      </c>
      <c r="Y74" s="4">
        <v>1990</v>
      </c>
      <c r="Z74">
        <f aca="true" t="shared" si="50" ref="Z74:AE74">Z53+Z32</f>
        <v>0</v>
      </c>
      <c r="AA74">
        <f t="shared" si="50"/>
        <v>0</v>
      </c>
      <c r="AB74">
        <f t="shared" si="50"/>
        <v>0</v>
      </c>
      <c r="AC74">
        <f t="shared" si="50"/>
        <v>0</v>
      </c>
      <c r="AD74">
        <f t="shared" si="50"/>
        <v>0</v>
      </c>
      <c r="AE74">
        <f t="shared" si="50"/>
        <v>0</v>
      </c>
      <c r="AG74" s="4">
        <v>1990</v>
      </c>
      <c r="AH74">
        <f aca="true" t="shared" si="51" ref="AH74:AM74">AH53+AH32</f>
        <v>0</v>
      </c>
      <c r="AI74">
        <f t="shared" si="51"/>
        <v>1</v>
      </c>
      <c r="AJ74">
        <f t="shared" si="51"/>
        <v>0</v>
      </c>
      <c r="AK74">
        <f t="shared" si="51"/>
        <v>1</v>
      </c>
      <c r="AL74">
        <f t="shared" si="51"/>
        <v>0</v>
      </c>
      <c r="AM74">
        <f t="shared" si="51"/>
        <v>2</v>
      </c>
      <c r="AO74" s="4">
        <v>1990</v>
      </c>
      <c r="AP74">
        <f aca="true" t="shared" si="52" ref="AP74:AU74">AP53+AP32</f>
        <v>0</v>
      </c>
      <c r="AQ74">
        <f t="shared" si="52"/>
        <v>0</v>
      </c>
      <c r="AR74">
        <f t="shared" si="52"/>
        <v>0</v>
      </c>
      <c r="AS74">
        <f t="shared" si="52"/>
        <v>0</v>
      </c>
      <c r="AT74">
        <f t="shared" si="52"/>
        <v>0</v>
      </c>
      <c r="AU74">
        <f t="shared" si="52"/>
        <v>0</v>
      </c>
    </row>
    <row r="75" spans="1:47" ht="12.75">
      <c r="A75" s="4">
        <v>1991</v>
      </c>
      <c r="B75">
        <f aca="true" t="shared" si="53" ref="B75:G75">B54+B33</f>
        <v>34</v>
      </c>
      <c r="C75">
        <f t="shared" si="53"/>
        <v>127</v>
      </c>
      <c r="D75">
        <f t="shared" si="53"/>
        <v>109</v>
      </c>
      <c r="E75">
        <f t="shared" si="53"/>
        <v>38</v>
      </c>
      <c r="F75">
        <f t="shared" si="53"/>
        <v>29</v>
      </c>
      <c r="G75">
        <f t="shared" si="53"/>
        <v>337</v>
      </c>
      <c r="I75" s="4">
        <v>1991</v>
      </c>
      <c r="J75">
        <f aca="true" t="shared" si="54" ref="J75:O75">J54+J33</f>
        <v>64</v>
      </c>
      <c r="K75">
        <f t="shared" si="54"/>
        <v>273</v>
      </c>
      <c r="L75">
        <f t="shared" si="54"/>
        <v>210</v>
      </c>
      <c r="M75">
        <f t="shared" si="54"/>
        <v>263</v>
      </c>
      <c r="N75">
        <f t="shared" si="54"/>
        <v>41</v>
      </c>
      <c r="O75">
        <f t="shared" si="54"/>
        <v>851</v>
      </c>
      <c r="Q75" s="4">
        <v>1991</v>
      </c>
      <c r="R75">
        <f aca="true" t="shared" si="55" ref="R75:W75">R54+R33</f>
        <v>0</v>
      </c>
      <c r="S75">
        <f t="shared" si="55"/>
        <v>0</v>
      </c>
      <c r="T75">
        <f t="shared" si="55"/>
        <v>0</v>
      </c>
      <c r="U75">
        <f t="shared" si="55"/>
        <v>0</v>
      </c>
      <c r="V75">
        <f t="shared" si="55"/>
        <v>0</v>
      </c>
      <c r="W75">
        <f t="shared" si="55"/>
        <v>0</v>
      </c>
      <c r="Y75" s="4">
        <v>1991</v>
      </c>
      <c r="Z75">
        <f aca="true" t="shared" si="56" ref="Z75:AE75">Z54+Z33</f>
        <v>0</v>
      </c>
      <c r="AA75">
        <f t="shared" si="56"/>
        <v>0</v>
      </c>
      <c r="AB75">
        <f t="shared" si="56"/>
        <v>0</v>
      </c>
      <c r="AC75">
        <f t="shared" si="56"/>
        <v>0</v>
      </c>
      <c r="AD75">
        <f t="shared" si="56"/>
        <v>0</v>
      </c>
      <c r="AE75">
        <f t="shared" si="56"/>
        <v>0</v>
      </c>
      <c r="AG75" s="4">
        <v>1991</v>
      </c>
      <c r="AH75">
        <f aca="true" t="shared" si="57" ref="AH75:AM75">AH54+AH33</f>
        <v>0</v>
      </c>
      <c r="AI75">
        <f t="shared" si="57"/>
        <v>0</v>
      </c>
      <c r="AJ75">
        <f t="shared" si="57"/>
        <v>1</v>
      </c>
      <c r="AK75">
        <f t="shared" si="57"/>
        <v>1</v>
      </c>
      <c r="AL75">
        <f t="shared" si="57"/>
        <v>0</v>
      </c>
      <c r="AM75">
        <f t="shared" si="57"/>
        <v>2</v>
      </c>
      <c r="AO75" s="4">
        <v>1991</v>
      </c>
      <c r="AP75">
        <f aca="true" t="shared" si="58" ref="AP75:AU75">AP54+AP33</f>
        <v>0</v>
      </c>
      <c r="AQ75">
        <f t="shared" si="58"/>
        <v>0</v>
      </c>
      <c r="AR75">
        <f t="shared" si="58"/>
        <v>0</v>
      </c>
      <c r="AS75">
        <f t="shared" si="58"/>
        <v>0</v>
      </c>
      <c r="AT75">
        <f t="shared" si="58"/>
        <v>0</v>
      </c>
      <c r="AU75">
        <f t="shared" si="58"/>
        <v>0</v>
      </c>
    </row>
    <row r="76" spans="1:47" ht="12.75">
      <c r="A76" s="4">
        <v>1992</v>
      </c>
      <c r="B76">
        <f aca="true" t="shared" si="59" ref="B76:G76">B55+B34</f>
        <v>26</v>
      </c>
      <c r="C76">
        <f t="shared" si="59"/>
        <v>111</v>
      </c>
      <c r="D76">
        <f t="shared" si="59"/>
        <v>97</v>
      </c>
      <c r="E76">
        <f t="shared" si="59"/>
        <v>31</v>
      </c>
      <c r="F76">
        <f t="shared" si="59"/>
        <v>30</v>
      </c>
      <c r="G76">
        <f t="shared" si="59"/>
        <v>295</v>
      </c>
      <c r="I76" s="4">
        <v>1992</v>
      </c>
      <c r="J76">
        <f aca="true" t="shared" si="60" ref="J76:O76">J55+J34</f>
        <v>67</v>
      </c>
      <c r="K76">
        <f t="shared" si="60"/>
        <v>250</v>
      </c>
      <c r="L76">
        <f t="shared" si="60"/>
        <v>205</v>
      </c>
      <c r="M76">
        <f t="shared" si="60"/>
        <v>237</v>
      </c>
      <c r="N76">
        <f t="shared" si="60"/>
        <v>52</v>
      </c>
      <c r="O76">
        <f t="shared" si="60"/>
        <v>811</v>
      </c>
      <c r="Q76" s="4">
        <v>1992</v>
      </c>
      <c r="R76">
        <f aca="true" t="shared" si="61" ref="R76:W76">R55+R34</f>
        <v>0</v>
      </c>
      <c r="S76">
        <f t="shared" si="61"/>
        <v>0</v>
      </c>
      <c r="T76">
        <f t="shared" si="61"/>
        <v>0</v>
      </c>
      <c r="U76">
        <f t="shared" si="61"/>
        <v>0</v>
      </c>
      <c r="V76">
        <f t="shared" si="61"/>
        <v>0</v>
      </c>
      <c r="W76">
        <f t="shared" si="61"/>
        <v>0</v>
      </c>
      <c r="Y76" s="4">
        <v>1992</v>
      </c>
      <c r="Z76">
        <f aca="true" t="shared" si="62" ref="Z76:AE76">Z55+Z34</f>
        <v>0</v>
      </c>
      <c r="AA76">
        <f t="shared" si="62"/>
        <v>0</v>
      </c>
      <c r="AB76">
        <f t="shared" si="62"/>
        <v>0</v>
      </c>
      <c r="AC76">
        <f t="shared" si="62"/>
        <v>0</v>
      </c>
      <c r="AD76">
        <f t="shared" si="62"/>
        <v>0</v>
      </c>
      <c r="AE76">
        <f t="shared" si="62"/>
        <v>0</v>
      </c>
      <c r="AG76" s="4">
        <v>1992</v>
      </c>
      <c r="AH76">
        <f aca="true" t="shared" si="63" ref="AH76:AM76">AH55+AH34</f>
        <v>0</v>
      </c>
      <c r="AI76">
        <f t="shared" si="63"/>
        <v>0</v>
      </c>
      <c r="AJ76">
        <f t="shared" si="63"/>
        <v>0</v>
      </c>
      <c r="AK76">
        <f t="shared" si="63"/>
        <v>2</v>
      </c>
      <c r="AL76">
        <f t="shared" si="63"/>
        <v>0</v>
      </c>
      <c r="AM76">
        <f t="shared" si="63"/>
        <v>2</v>
      </c>
      <c r="AO76" s="4">
        <v>1992</v>
      </c>
      <c r="AP76">
        <f aca="true" t="shared" si="64" ref="AP76:AU76">AP55+AP34</f>
        <v>0</v>
      </c>
      <c r="AQ76">
        <f t="shared" si="64"/>
        <v>0</v>
      </c>
      <c r="AR76">
        <f t="shared" si="64"/>
        <v>0</v>
      </c>
      <c r="AS76">
        <f t="shared" si="64"/>
        <v>0</v>
      </c>
      <c r="AT76">
        <f t="shared" si="64"/>
        <v>0</v>
      </c>
      <c r="AU76">
        <f t="shared" si="64"/>
        <v>0</v>
      </c>
    </row>
    <row r="77" spans="1:47" ht="12.75">
      <c r="A77" s="4">
        <v>1993</v>
      </c>
      <c r="B77">
        <f aca="true" t="shared" si="65" ref="B77:G77">B56+B35</f>
        <v>30</v>
      </c>
      <c r="C77">
        <f t="shared" si="65"/>
        <v>105</v>
      </c>
      <c r="D77">
        <f t="shared" si="65"/>
        <v>91</v>
      </c>
      <c r="E77">
        <f t="shared" si="65"/>
        <v>36</v>
      </c>
      <c r="F77">
        <f t="shared" si="65"/>
        <v>46</v>
      </c>
      <c r="G77">
        <f t="shared" si="65"/>
        <v>308</v>
      </c>
      <c r="I77" s="4">
        <v>1993</v>
      </c>
      <c r="J77">
        <f aca="true" t="shared" si="66" ref="J77:O77">J56+J35</f>
        <v>77</v>
      </c>
      <c r="K77">
        <f t="shared" si="66"/>
        <v>244</v>
      </c>
      <c r="L77">
        <f t="shared" si="66"/>
        <v>221</v>
      </c>
      <c r="M77">
        <f t="shared" si="66"/>
        <v>388</v>
      </c>
      <c r="N77">
        <f t="shared" si="66"/>
        <v>56</v>
      </c>
      <c r="O77">
        <f t="shared" si="66"/>
        <v>986</v>
      </c>
      <c r="Q77" s="4">
        <v>1993</v>
      </c>
      <c r="R77">
        <f aca="true" t="shared" si="67" ref="R77:W77">R56+R35</f>
        <v>0</v>
      </c>
      <c r="S77">
        <f t="shared" si="67"/>
        <v>0</v>
      </c>
      <c r="T77">
        <f t="shared" si="67"/>
        <v>0</v>
      </c>
      <c r="U77">
        <f t="shared" si="67"/>
        <v>0</v>
      </c>
      <c r="V77">
        <f t="shared" si="67"/>
        <v>0</v>
      </c>
      <c r="W77">
        <f t="shared" si="67"/>
        <v>0</v>
      </c>
      <c r="Y77" s="4">
        <v>1993</v>
      </c>
      <c r="Z77">
        <f aca="true" t="shared" si="68" ref="Z77:AE77">Z56+Z35</f>
        <v>0</v>
      </c>
      <c r="AA77">
        <f t="shared" si="68"/>
        <v>0</v>
      </c>
      <c r="AB77">
        <f t="shared" si="68"/>
        <v>0</v>
      </c>
      <c r="AC77">
        <f t="shared" si="68"/>
        <v>0</v>
      </c>
      <c r="AD77">
        <f t="shared" si="68"/>
        <v>0</v>
      </c>
      <c r="AE77">
        <f t="shared" si="68"/>
        <v>0</v>
      </c>
      <c r="AG77" s="4">
        <v>1993</v>
      </c>
      <c r="AH77">
        <f aca="true" t="shared" si="69" ref="AH77:AM77">AH56+AH35</f>
        <v>0</v>
      </c>
      <c r="AI77">
        <f t="shared" si="69"/>
        <v>1</v>
      </c>
      <c r="AJ77">
        <f t="shared" si="69"/>
        <v>0</v>
      </c>
      <c r="AK77">
        <f t="shared" si="69"/>
        <v>0</v>
      </c>
      <c r="AL77">
        <f t="shared" si="69"/>
        <v>3</v>
      </c>
      <c r="AM77">
        <f t="shared" si="69"/>
        <v>4</v>
      </c>
      <c r="AO77" s="4">
        <v>1993</v>
      </c>
      <c r="AP77">
        <f aca="true" t="shared" si="70" ref="AP77:AU77">AP56+AP35</f>
        <v>0</v>
      </c>
      <c r="AQ77">
        <f t="shared" si="70"/>
        <v>0</v>
      </c>
      <c r="AR77">
        <f t="shared" si="70"/>
        <v>0</v>
      </c>
      <c r="AS77">
        <f t="shared" si="70"/>
        <v>0</v>
      </c>
      <c r="AT77">
        <f t="shared" si="70"/>
        <v>0</v>
      </c>
      <c r="AU77">
        <f t="shared" si="70"/>
        <v>0</v>
      </c>
    </row>
    <row r="78" spans="1:47" ht="12.75">
      <c r="A78" s="4">
        <v>1994</v>
      </c>
      <c r="B78">
        <f aca="true" t="shared" si="71" ref="B78:G78">B57+B36</f>
        <v>38</v>
      </c>
      <c r="C78">
        <f t="shared" si="71"/>
        <v>131</v>
      </c>
      <c r="D78">
        <f t="shared" si="71"/>
        <v>123</v>
      </c>
      <c r="E78">
        <f t="shared" si="71"/>
        <v>66</v>
      </c>
      <c r="F78">
        <f t="shared" si="71"/>
        <v>47</v>
      </c>
      <c r="G78">
        <f t="shared" si="71"/>
        <v>405</v>
      </c>
      <c r="I78" s="4">
        <v>1994</v>
      </c>
      <c r="J78">
        <f aca="true" t="shared" si="72" ref="J78:O78">J57+J36</f>
        <v>91</v>
      </c>
      <c r="K78">
        <f t="shared" si="72"/>
        <v>269</v>
      </c>
      <c r="L78">
        <f t="shared" si="72"/>
        <v>280</v>
      </c>
      <c r="M78">
        <f t="shared" si="72"/>
        <v>571</v>
      </c>
      <c r="N78">
        <f t="shared" si="72"/>
        <v>72</v>
      </c>
      <c r="O78">
        <f t="shared" si="72"/>
        <v>1283</v>
      </c>
      <c r="Q78" s="4">
        <v>1994</v>
      </c>
      <c r="R78">
        <f aca="true" t="shared" si="73" ref="R78:W78">R57+R36</f>
        <v>0</v>
      </c>
      <c r="S78">
        <f t="shared" si="73"/>
        <v>0</v>
      </c>
      <c r="T78">
        <f t="shared" si="73"/>
        <v>0</v>
      </c>
      <c r="U78">
        <f t="shared" si="73"/>
        <v>0</v>
      </c>
      <c r="V78">
        <f t="shared" si="73"/>
        <v>0</v>
      </c>
      <c r="W78">
        <f t="shared" si="73"/>
        <v>0</v>
      </c>
      <c r="Y78" s="4">
        <v>1994</v>
      </c>
      <c r="Z78">
        <f aca="true" t="shared" si="74" ref="Z78:AE78">Z57+Z36</f>
        <v>2</v>
      </c>
      <c r="AA78">
        <f t="shared" si="74"/>
        <v>3</v>
      </c>
      <c r="AB78">
        <f t="shared" si="74"/>
        <v>0</v>
      </c>
      <c r="AC78">
        <f t="shared" si="74"/>
        <v>0</v>
      </c>
      <c r="AD78">
        <f t="shared" si="74"/>
        <v>0</v>
      </c>
      <c r="AE78">
        <f t="shared" si="74"/>
        <v>5</v>
      </c>
      <c r="AG78" s="4">
        <v>1994</v>
      </c>
      <c r="AH78">
        <f aca="true" t="shared" si="75" ref="AH78:AM78">AH57+AH36</f>
        <v>0</v>
      </c>
      <c r="AI78">
        <f t="shared" si="75"/>
        <v>2</v>
      </c>
      <c r="AJ78">
        <f t="shared" si="75"/>
        <v>0</v>
      </c>
      <c r="AK78">
        <f t="shared" si="75"/>
        <v>2</v>
      </c>
      <c r="AL78">
        <f t="shared" si="75"/>
        <v>0</v>
      </c>
      <c r="AM78">
        <f t="shared" si="75"/>
        <v>4</v>
      </c>
      <c r="AO78" s="4">
        <v>1994</v>
      </c>
      <c r="AP78">
        <f aca="true" t="shared" si="76" ref="AP78:AU78">AP57+AP36</f>
        <v>0</v>
      </c>
      <c r="AQ78">
        <f t="shared" si="76"/>
        <v>0</v>
      </c>
      <c r="AR78">
        <f t="shared" si="76"/>
        <v>0</v>
      </c>
      <c r="AS78">
        <f t="shared" si="76"/>
        <v>0</v>
      </c>
      <c r="AT78">
        <f t="shared" si="76"/>
        <v>0</v>
      </c>
      <c r="AU78">
        <f t="shared" si="76"/>
        <v>0</v>
      </c>
    </row>
    <row r="79" spans="1:47" ht="12.75">
      <c r="A79" s="4">
        <v>1995</v>
      </c>
      <c r="B79">
        <f aca="true" t="shared" si="77" ref="B79:G79">B58+B37</f>
        <v>46</v>
      </c>
      <c r="C79">
        <f t="shared" si="77"/>
        <v>107</v>
      </c>
      <c r="D79">
        <f t="shared" si="77"/>
        <v>146</v>
      </c>
      <c r="E79">
        <f t="shared" si="77"/>
        <v>67</v>
      </c>
      <c r="F79">
        <f t="shared" si="77"/>
        <v>72</v>
      </c>
      <c r="G79">
        <f t="shared" si="77"/>
        <v>438</v>
      </c>
      <c r="I79" s="4">
        <v>1995</v>
      </c>
      <c r="J79">
        <f aca="true" t="shared" si="78" ref="J79:O79">J58+J37</f>
        <v>124</v>
      </c>
      <c r="K79">
        <f t="shared" si="78"/>
        <v>250</v>
      </c>
      <c r="L79">
        <f t="shared" si="78"/>
        <v>264</v>
      </c>
      <c r="M79">
        <f t="shared" si="78"/>
        <v>543</v>
      </c>
      <c r="N79">
        <f t="shared" si="78"/>
        <v>73</v>
      </c>
      <c r="O79">
        <f t="shared" si="78"/>
        <v>1254</v>
      </c>
      <c r="Q79" s="4">
        <v>1995</v>
      </c>
      <c r="R79">
        <f aca="true" t="shared" si="79" ref="R79:W79">R58+R37</f>
        <v>0</v>
      </c>
      <c r="S79">
        <f t="shared" si="79"/>
        <v>0</v>
      </c>
      <c r="T79">
        <f t="shared" si="79"/>
        <v>0</v>
      </c>
      <c r="U79">
        <f t="shared" si="79"/>
        <v>0</v>
      </c>
      <c r="V79">
        <f t="shared" si="79"/>
        <v>0</v>
      </c>
      <c r="W79">
        <f t="shared" si="79"/>
        <v>0</v>
      </c>
      <c r="Y79" s="4">
        <v>1995</v>
      </c>
      <c r="Z79">
        <f aca="true" t="shared" si="80" ref="Z79:AE79">Z58+Z37</f>
        <v>0</v>
      </c>
      <c r="AA79">
        <f t="shared" si="80"/>
        <v>0</v>
      </c>
      <c r="AB79">
        <f t="shared" si="80"/>
        <v>1</v>
      </c>
      <c r="AC79">
        <f t="shared" si="80"/>
        <v>0</v>
      </c>
      <c r="AD79">
        <f t="shared" si="80"/>
        <v>0</v>
      </c>
      <c r="AE79">
        <f t="shared" si="80"/>
        <v>1</v>
      </c>
      <c r="AG79" s="4">
        <v>1995</v>
      </c>
      <c r="AH79">
        <f aca="true" t="shared" si="81" ref="AH79:AM79">AH58+AH37</f>
        <v>2</v>
      </c>
      <c r="AI79">
        <f t="shared" si="81"/>
        <v>0</v>
      </c>
      <c r="AJ79">
        <f t="shared" si="81"/>
        <v>1</v>
      </c>
      <c r="AK79">
        <f t="shared" si="81"/>
        <v>1</v>
      </c>
      <c r="AL79">
        <f t="shared" si="81"/>
        <v>0</v>
      </c>
      <c r="AM79">
        <f t="shared" si="81"/>
        <v>4</v>
      </c>
      <c r="AO79" s="4">
        <v>1995</v>
      </c>
      <c r="AP79">
        <f aca="true" t="shared" si="82" ref="AP79:AU79">AP58+AP37</f>
        <v>0</v>
      </c>
      <c r="AQ79">
        <f t="shared" si="82"/>
        <v>0</v>
      </c>
      <c r="AR79">
        <f t="shared" si="82"/>
        <v>0</v>
      </c>
      <c r="AS79">
        <f t="shared" si="82"/>
        <v>0</v>
      </c>
      <c r="AT79">
        <f t="shared" si="82"/>
        <v>0</v>
      </c>
      <c r="AU79">
        <f t="shared" si="82"/>
        <v>0</v>
      </c>
    </row>
    <row r="80" spans="1:47" ht="12.75">
      <c r="A80" s="4">
        <v>1996</v>
      </c>
      <c r="B80">
        <f aca="true" t="shared" si="83" ref="B80:G80">B59+B38</f>
        <v>40</v>
      </c>
      <c r="C80">
        <f t="shared" si="83"/>
        <v>84</v>
      </c>
      <c r="D80">
        <f t="shared" si="83"/>
        <v>107</v>
      </c>
      <c r="E80">
        <f t="shared" si="83"/>
        <v>52</v>
      </c>
      <c r="F80">
        <f t="shared" si="83"/>
        <v>57</v>
      </c>
      <c r="G80">
        <f t="shared" si="83"/>
        <v>340</v>
      </c>
      <c r="I80" s="4">
        <v>1996</v>
      </c>
      <c r="J80">
        <f aca="true" t="shared" si="84" ref="J80:O80">J59+J38</f>
        <v>93</v>
      </c>
      <c r="K80">
        <f t="shared" si="84"/>
        <v>205</v>
      </c>
      <c r="L80">
        <f t="shared" si="84"/>
        <v>239</v>
      </c>
      <c r="M80">
        <f t="shared" si="84"/>
        <v>471</v>
      </c>
      <c r="N80">
        <f t="shared" si="84"/>
        <v>84</v>
      </c>
      <c r="O80">
        <f t="shared" si="84"/>
        <v>1092</v>
      </c>
      <c r="Q80" s="4">
        <v>1996</v>
      </c>
      <c r="R80">
        <f aca="true" t="shared" si="85" ref="R80:W80">R59+R38</f>
        <v>0</v>
      </c>
      <c r="S80">
        <f t="shared" si="85"/>
        <v>0</v>
      </c>
      <c r="T80">
        <f t="shared" si="85"/>
        <v>0</v>
      </c>
      <c r="U80">
        <f t="shared" si="85"/>
        <v>0</v>
      </c>
      <c r="V80">
        <f t="shared" si="85"/>
        <v>0</v>
      </c>
      <c r="W80">
        <f t="shared" si="85"/>
        <v>0</v>
      </c>
      <c r="Y80" s="4">
        <v>1996</v>
      </c>
      <c r="Z80">
        <f aca="true" t="shared" si="86" ref="Z80:AE80">Z59+Z38</f>
        <v>0</v>
      </c>
      <c r="AA80">
        <f t="shared" si="86"/>
        <v>0</v>
      </c>
      <c r="AB80">
        <f t="shared" si="86"/>
        <v>0</v>
      </c>
      <c r="AC80">
        <f t="shared" si="86"/>
        <v>1</v>
      </c>
      <c r="AD80">
        <f t="shared" si="86"/>
        <v>0</v>
      </c>
      <c r="AE80">
        <f t="shared" si="86"/>
        <v>1</v>
      </c>
      <c r="AG80" s="4">
        <v>1996</v>
      </c>
      <c r="AH80">
        <f aca="true" t="shared" si="87" ref="AH80:AM80">AH59+AH38</f>
        <v>1</v>
      </c>
      <c r="AI80">
        <f t="shared" si="87"/>
        <v>0</v>
      </c>
      <c r="AJ80">
        <f t="shared" si="87"/>
        <v>0</v>
      </c>
      <c r="AK80">
        <f t="shared" si="87"/>
        <v>3</v>
      </c>
      <c r="AL80">
        <f t="shared" si="87"/>
        <v>0</v>
      </c>
      <c r="AM80">
        <f t="shared" si="87"/>
        <v>4</v>
      </c>
      <c r="AO80" s="4">
        <v>1996</v>
      </c>
      <c r="AP80">
        <f aca="true" t="shared" si="88" ref="AP80:AU80">AP59+AP38</f>
        <v>0</v>
      </c>
      <c r="AQ80">
        <f t="shared" si="88"/>
        <v>0</v>
      </c>
      <c r="AR80">
        <f t="shared" si="88"/>
        <v>0</v>
      </c>
      <c r="AS80">
        <f t="shared" si="88"/>
        <v>0</v>
      </c>
      <c r="AT80">
        <f t="shared" si="88"/>
        <v>0</v>
      </c>
      <c r="AU80">
        <f t="shared" si="88"/>
        <v>0</v>
      </c>
    </row>
    <row r="81" spans="1:47" ht="12.75">
      <c r="A81" s="4">
        <v>1997</v>
      </c>
      <c r="B81">
        <f aca="true" t="shared" si="89" ref="B81:G81">B60+B39</f>
        <v>38</v>
      </c>
      <c r="C81">
        <f t="shared" si="89"/>
        <v>85</v>
      </c>
      <c r="D81">
        <f t="shared" si="89"/>
        <v>96</v>
      </c>
      <c r="E81">
        <f t="shared" si="89"/>
        <v>72</v>
      </c>
      <c r="F81">
        <f t="shared" si="89"/>
        <v>48</v>
      </c>
      <c r="G81">
        <f t="shared" si="89"/>
        <v>339</v>
      </c>
      <c r="I81" s="4">
        <v>1997</v>
      </c>
      <c r="J81">
        <f aca="true" t="shared" si="90" ref="J81:O81">J60+J39</f>
        <v>74</v>
      </c>
      <c r="K81">
        <f t="shared" si="90"/>
        <v>198</v>
      </c>
      <c r="L81">
        <f t="shared" si="90"/>
        <v>203</v>
      </c>
      <c r="M81">
        <f t="shared" si="90"/>
        <v>472</v>
      </c>
      <c r="N81">
        <f t="shared" si="90"/>
        <v>76</v>
      </c>
      <c r="O81">
        <f t="shared" si="90"/>
        <v>1023</v>
      </c>
      <c r="Q81" s="4">
        <v>1997</v>
      </c>
      <c r="R81">
        <f aca="true" t="shared" si="91" ref="R81:W81">R60+R39</f>
        <v>1</v>
      </c>
      <c r="S81">
        <f t="shared" si="91"/>
        <v>0</v>
      </c>
      <c r="T81">
        <f t="shared" si="91"/>
        <v>0</v>
      </c>
      <c r="U81">
        <f t="shared" si="91"/>
        <v>0</v>
      </c>
      <c r="V81">
        <f t="shared" si="91"/>
        <v>0</v>
      </c>
      <c r="W81">
        <f t="shared" si="91"/>
        <v>1</v>
      </c>
      <c r="Y81" s="4">
        <v>1997</v>
      </c>
      <c r="Z81">
        <f aca="true" t="shared" si="92" ref="Z81:AE81">Z60+Z39</f>
        <v>0</v>
      </c>
      <c r="AA81">
        <f t="shared" si="92"/>
        <v>1</v>
      </c>
      <c r="AB81">
        <f t="shared" si="92"/>
        <v>0</v>
      </c>
      <c r="AC81">
        <f t="shared" si="92"/>
        <v>0</v>
      </c>
      <c r="AD81">
        <f t="shared" si="92"/>
        <v>0</v>
      </c>
      <c r="AE81">
        <f t="shared" si="92"/>
        <v>1</v>
      </c>
      <c r="AG81" s="4">
        <v>1997</v>
      </c>
      <c r="AH81">
        <f aca="true" t="shared" si="93" ref="AH81:AM81">AH60+AH39</f>
        <v>0</v>
      </c>
      <c r="AI81">
        <f t="shared" si="93"/>
        <v>0</v>
      </c>
      <c r="AJ81">
        <f t="shared" si="93"/>
        <v>1</v>
      </c>
      <c r="AK81">
        <f t="shared" si="93"/>
        <v>1</v>
      </c>
      <c r="AL81">
        <f t="shared" si="93"/>
        <v>0</v>
      </c>
      <c r="AM81">
        <f t="shared" si="93"/>
        <v>2</v>
      </c>
      <c r="AO81" s="4">
        <v>1997</v>
      </c>
      <c r="AP81">
        <f aca="true" t="shared" si="94" ref="AP81:AU81">AP60+AP39</f>
        <v>0</v>
      </c>
      <c r="AQ81">
        <f t="shared" si="94"/>
        <v>0</v>
      </c>
      <c r="AR81">
        <f t="shared" si="94"/>
        <v>0</v>
      </c>
      <c r="AS81">
        <f t="shared" si="94"/>
        <v>0</v>
      </c>
      <c r="AT81">
        <f t="shared" si="94"/>
        <v>0</v>
      </c>
      <c r="AU81">
        <f t="shared" si="94"/>
        <v>0</v>
      </c>
    </row>
    <row r="82" spans="1:47" ht="12.75">
      <c r="A82" s="4">
        <v>1998</v>
      </c>
      <c r="B82">
        <f aca="true" t="shared" si="95" ref="B82:G82">B61+B40</f>
        <v>49</v>
      </c>
      <c r="C82">
        <f t="shared" si="95"/>
        <v>82</v>
      </c>
      <c r="D82">
        <f t="shared" si="95"/>
        <v>99</v>
      </c>
      <c r="E82">
        <f t="shared" si="95"/>
        <v>67</v>
      </c>
      <c r="F82">
        <f t="shared" si="95"/>
        <v>37</v>
      </c>
      <c r="G82">
        <f t="shared" si="95"/>
        <v>334</v>
      </c>
      <c r="I82" s="4">
        <v>1998</v>
      </c>
      <c r="J82">
        <f aca="true" t="shared" si="96" ref="J82:O82">J61+J40</f>
        <v>112</v>
      </c>
      <c r="K82">
        <f t="shared" si="96"/>
        <v>205</v>
      </c>
      <c r="L82">
        <f t="shared" si="96"/>
        <v>195</v>
      </c>
      <c r="M82">
        <f t="shared" si="96"/>
        <v>376</v>
      </c>
      <c r="N82">
        <f t="shared" si="96"/>
        <v>74</v>
      </c>
      <c r="O82">
        <f t="shared" si="96"/>
        <v>962</v>
      </c>
      <c r="Q82" s="4">
        <v>1998</v>
      </c>
      <c r="R82">
        <f aca="true" t="shared" si="97" ref="R82:W82">R61+R40</f>
        <v>0</v>
      </c>
      <c r="S82">
        <f t="shared" si="97"/>
        <v>0</v>
      </c>
      <c r="T82">
        <f t="shared" si="97"/>
        <v>0</v>
      </c>
      <c r="U82">
        <f t="shared" si="97"/>
        <v>0</v>
      </c>
      <c r="V82">
        <f t="shared" si="97"/>
        <v>0</v>
      </c>
      <c r="W82">
        <f t="shared" si="97"/>
        <v>0</v>
      </c>
      <c r="Y82" s="4">
        <v>1998</v>
      </c>
      <c r="Z82">
        <f aca="true" t="shared" si="98" ref="Z82:AE82">Z61+Z40</f>
        <v>0</v>
      </c>
      <c r="AA82">
        <f t="shared" si="98"/>
        <v>1</v>
      </c>
      <c r="AB82">
        <f t="shared" si="98"/>
        <v>1</v>
      </c>
      <c r="AC82">
        <f t="shared" si="98"/>
        <v>1</v>
      </c>
      <c r="AD82">
        <f t="shared" si="98"/>
        <v>0</v>
      </c>
      <c r="AE82">
        <f t="shared" si="98"/>
        <v>3</v>
      </c>
      <c r="AG82" s="4">
        <v>1998</v>
      </c>
      <c r="AH82">
        <f aca="true" t="shared" si="99" ref="AH82:AM82">AH61+AH40</f>
        <v>1</v>
      </c>
      <c r="AI82">
        <f t="shared" si="99"/>
        <v>0</v>
      </c>
      <c r="AJ82">
        <f t="shared" si="99"/>
        <v>0</v>
      </c>
      <c r="AK82">
        <f t="shared" si="99"/>
        <v>1</v>
      </c>
      <c r="AL82">
        <f t="shared" si="99"/>
        <v>0</v>
      </c>
      <c r="AM82">
        <f t="shared" si="99"/>
        <v>2</v>
      </c>
      <c r="AO82" s="4">
        <v>1998</v>
      </c>
      <c r="AP82">
        <f aca="true" t="shared" si="100" ref="AP82:AU82">AP61+AP40</f>
        <v>0</v>
      </c>
      <c r="AQ82">
        <f t="shared" si="100"/>
        <v>0</v>
      </c>
      <c r="AR82">
        <f t="shared" si="100"/>
        <v>0</v>
      </c>
      <c r="AS82">
        <f t="shared" si="100"/>
        <v>0</v>
      </c>
      <c r="AT82">
        <f t="shared" si="100"/>
        <v>0</v>
      </c>
      <c r="AU82">
        <f t="shared" si="100"/>
        <v>0</v>
      </c>
    </row>
    <row r="83" spans="1:41" ht="12.75">
      <c r="A83" s="4">
        <v>1999</v>
      </c>
      <c r="I83" s="4">
        <v>1999</v>
      </c>
      <c r="Q83" s="4">
        <v>1999</v>
      </c>
      <c r="Y83" s="4">
        <v>1999</v>
      </c>
      <c r="Z83">
        <f aca="true" t="shared" si="101" ref="Z83:AE83">Z62+Z41</f>
        <v>0</v>
      </c>
      <c r="AA83">
        <f t="shared" si="101"/>
        <v>0</v>
      </c>
      <c r="AB83">
        <f t="shared" si="101"/>
        <v>0</v>
      </c>
      <c r="AC83">
        <f t="shared" si="101"/>
        <v>0</v>
      </c>
      <c r="AD83">
        <f t="shared" si="101"/>
        <v>0</v>
      </c>
      <c r="AE83">
        <f t="shared" si="101"/>
        <v>0</v>
      </c>
      <c r="AG83" s="4">
        <v>1999</v>
      </c>
      <c r="AO83" s="4">
        <v>1999</v>
      </c>
    </row>
    <row r="84" spans="1:47" ht="12.75">
      <c r="A84" s="4" t="s">
        <v>100</v>
      </c>
      <c r="B84" s="2">
        <f>SUM(B67:B83)</f>
        <v>476</v>
      </c>
      <c r="C84" s="2">
        <f>SUM(C67:C83)</f>
        <v>1743</v>
      </c>
      <c r="D84" s="2">
        <f>SUM(D67:D83)</f>
        <v>1376</v>
      </c>
      <c r="E84" s="2">
        <f>SUM(E67:E83)</f>
        <v>603</v>
      </c>
      <c r="F84" s="2">
        <f>SUM(F67:F83)</f>
        <v>546</v>
      </c>
      <c r="G84">
        <f>SUM(B84:F84)</f>
        <v>4744</v>
      </c>
      <c r="I84" s="4" t="s">
        <v>100</v>
      </c>
      <c r="J84" s="2">
        <f>SUM(J67:J83)</f>
        <v>1126</v>
      </c>
      <c r="K84" s="2">
        <f>SUM(K67:K83)</f>
        <v>3766</v>
      </c>
      <c r="L84" s="2">
        <f>SUM(L67:L83)</f>
        <v>2806</v>
      </c>
      <c r="M84" s="2">
        <f>SUM(M67:M83)</f>
        <v>3860</v>
      </c>
      <c r="N84" s="2">
        <f>SUM(N67:N83)</f>
        <v>804</v>
      </c>
      <c r="O84">
        <f>SUM(J84:N84)</f>
        <v>12362</v>
      </c>
      <c r="Q84" s="4" t="s">
        <v>100</v>
      </c>
      <c r="R84" s="2">
        <f>SUM(R67:R83)</f>
        <v>1</v>
      </c>
      <c r="S84" s="2">
        <f>SUM(S67:S83)</f>
        <v>0</v>
      </c>
      <c r="T84" s="2">
        <f>SUM(T67:T83)</f>
        <v>0</v>
      </c>
      <c r="U84" s="2">
        <f>SUM(U67:U83)</f>
        <v>0</v>
      </c>
      <c r="V84" s="2">
        <f>SUM(V67:V83)</f>
        <v>0</v>
      </c>
      <c r="W84">
        <f>SUM(R84:V84)</f>
        <v>1</v>
      </c>
      <c r="Y84" s="4" t="s">
        <v>100</v>
      </c>
      <c r="Z84" s="2">
        <f>SUM(Z67:Z83)</f>
        <v>2</v>
      </c>
      <c r="AA84" s="2">
        <f>SUM(AA67:AA83)</f>
        <v>5</v>
      </c>
      <c r="AB84" s="2">
        <f>SUM(AB67:AB83)</f>
        <v>2</v>
      </c>
      <c r="AC84" s="2">
        <f>SUM(AC67:AC83)</f>
        <v>2</v>
      </c>
      <c r="AD84" s="2">
        <f>SUM(AD67:AD83)</f>
        <v>0</v>
      </c>
      <c r="AE84">
        <f>SUM(Z84:AD84)</f>
        <v>11</v>
      </c>
      <c r="AG84" s="4" t="s">
        <v>100</v>
      </c>
      <c r="AH84" s="2">
        <f>SUM(AH67:AH83)</f>
        <v>6</v>
      </c>
      <c r="AI84" s="2">
        <f>SUM(AI67:AI83)</f>
        <v>5</v>
      </c>
      <c r="AJ84" s="2">
        <f>SUM(AJ67:AJ83)</f>
        <v>4</v>
      </c>
      <c r="AK84" s="2">
        <f>SUM(AK67:AK83)</f>
        <v>13</v>
      </c>
      <c r="AL84" s="2">
        <f>SUM(AL67:AL83)</f>
        <v>3</v>
      </c>
      <c r="AM84">
        <f>SUM(AH84:AL84)</f>
        <v>31</v>
      </c>
      <c r="AO84" s="4" t="s">
        <v>100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98</v>
      </c>
      <c r="I86" s="4" t="s">
        <v>99</v>
      </c>
      <c r="Q86" s="4" t="s">
        <v>115</v>
      </c>
      <c r="Y86" s="4" t="s">
        <v>116</v>
      </c>
      <c r="AG86" s="4" t="s">
        <v>113</v>
      </c>
      <c r="AO86" s="4" t="s">
        <v>114</v>
      </c>
    </row>
    <row r="87" spans="1:47" ht="12.75">
      <c r="A87" s="4" t="s">
        <v>109</v>
      </c>
      <c r="B87" s="12" t="s">
        <v>87</v>
      </c>
      <c r="C87" s="12" t="s">
        <v>92</v>
      </c>
      <c r="D87" s="12" t="s">
        <v>93</v>
      </c>
      <c r="E87" s="12" t="s">
        <v>88</v>
      </c>
      <c r="F87" s="12" t="s">
        <v>91</v>
      </c>
      <c r="G87" s="12" t="s">
        <v>100</v>
      </c>
      <c r="I87" s="4" t="s">
        <v>109</v>
      </c>
      <c r="J87" s="12" t="s">
        <v>87</v>
      </c>
      <c r="K87" s="12" t="s">
        <v>92</v>
      </c>
      <c r="L87" s="12" t="s">
        <v>93</v>
      </c>
      <c r="M87" s="12" t="s">
        <v>88</v>
      </c>
      <c r="N87" s="12" t="s">
        <v>91</v>
      </c>
      <c r="O87" s="12" t="s">
        <v>100</v>
      </c>
      <c r="Q87" s="4" t="s">
        <v>109</v>
      </c>
      <c r="R87" s="12" t="s">
        <v>87</v>
      </c>
      <c r="S87" s="12" t="s">
        <v>92</v>
      </c>
      <c r="T87" s="12" t="s">
        <v>93</v>
      </c>
      <c r="U87" s="12" t="s">
        <v>88</v>
      </c>
      <c r="V87" s="12" t="s">
        <v>91</v>
      </c>
      <c r="W87" s="12" t="s">
        <v>100</v>
      </c>
      <c r="Y87" s="4" t="s">
        <v>109</v>
      </c>
      <c r="Z87" s="12" t="s">
        <v>87</v>
      </c>
      <c r="AA87" s="12" t="s">
        <v>92</v>
      </c>
      <c r="AB87" s="12" t="s">
        <v>93</v>
      </c>
      <c r="AC87" s="12" t="s">
        <v>88</v>
      </c>
      <c r="AD87" s="12" t="s">
        <v>91</v>
      </c>
      <c r="AE87" s="12" t="s">
        <v>100</v>
      </c>
      <c r="AG87" s="4" t="s">
        <v>109</v>
      </c>
      <c r="AH87" s="12" t="s">
        <v>87</v>
      </c>
      <c r="AI87" s="12" t="s">
        <v>92</v>
      </c>
      <c r="AJ87" s="12" t="s">
        <v>93</v>
      </c>
      <c r="AK87" s="12" t="s">
        <v>88</v>
      </c>
      <c r="AL87" s="12" t="s">
        <v>91</v>
      </c>
      <c r="AM87" s="12" t="s">
        <v>100</v>
      </c>
      <c r="AO87" s="4" t="s">
        <v>109</v>
      </c>
      <c r="AP87" s="12" t="s">
        <v>87</v>
      </c>
      <c r="AQ87" s="12" t="s">
        <v>92</v>
      </c>
      <c r="AR87" s="12" t="s">
        <v>93</v>
      </c>
      <c r="AS87" s="12" t="s">
        <v>88</v>
      </c>
      <c r="AT87" s="12" t="s">
        <v>91</v>
      </c>
      <c r="AU87" s="12" t="s">
        <v>100</v>
      </c>
    </row>
    <row r="88" spans="1:41" ht="12.75">
      <c r="A88" s="4">
        <v>1983</v>
      </c>
      <c r="I88" s="4">
        <v>1983</v>
      </c>
      <c r="Q88" s="4">
        <v>1983</v>
      </c>
      <c r="Y88" s="4">
        <v>1983</v>
      </c>
      <c r="AG88" s="4">
        <v>1983</v>
      </c>
      <c r="AO88" s="4">
        <v>1983</v>
      </c>
    </row>
    <row r="89" spans="1:46" ht="12.75">
      <c r="A89" s="4">
        <v>1984</v>
      </c>
      <c r="B89" s="2"/>
      <c r="C89" s="2"/>
      <c r="D89" s="2"/>
      <c r="E89" s="2"/>
      <c r="F89" s="2"/>
      <c r="I89" s="4">
        <v>1984</v>
      </c>
      <c r="J89" s="2"/>
      <c r="K89" s="2"/>
      <c r="L89" s="2"/>
      <c r="M89" s="2"/>
      <c r="N89" s="2"/>
      <c r="Q89" s="4">
        <v>1984</v>
      </c>
      <c r="R89" s="2"/>
      <c r="S89" s="2"/>
      <c r="T89" s="2"/>
      <c r="U89" s="2"/>
      <c r="V89" s="2"/>
      <c r="Y89" s="4">
        <v>1984</v>
      </c>
      <c r="Z89" s="2"/>
      <c r="AA89" s="2"/>
      <c r="AB89" s="2"/>
      <c r="AC89" s="2"/>
      <c r="AD89" s="2"/>
      <c r="AG89" s="4">
        <v>1984</v>
      </c>
      <c r="AH89" s="2"/>
      <c r="AI89" s="2"/>
      <c r="AJ89" s="2"/>
      <c r="AK89" s="2"/>
      <c r="AL89" s="2"/>
      <c r="AO89" s="4">
        <v>1984</v>
      </c>
      <c r="AP89" s="2"/>
      <c r="AQ89" s="2"/>
      <c r="AR89" s="2"/>
      <c r="AS89" s="2"/>
      <c r="AT89" s="2"/>
    </row>
    <row r="90" spans="1:41" ht="12.75">
      <c r="A90" s="4">
        <v>1985</v>
      </c>
      <c r="B90">
        <v>3</v>
      </c>
      <c r="C90">
        <v>2</v>
      </c>
      <c r="D90">
        <v>1</v>
      </c>
      <c r="G90">
        <f aca="true" t="shared" si="102" ref="G90:G103">SUM(B90:F90)</f>
        <v>6</v>
      </c>
      <c r="I90" s="4">
        <v>1985</v>
      </c>
      <c r="J90">
        <v>1</v>
      </c>
      <c r="N90">
        <v>1</v>
      </c>
      <c r="O90">
        <f aca="true" t="shared" si="103" ref="O90:O103">SUM(J90:N90)</f>
        <v>2</v>
      </c>
      <c r="Q90" s="4">
        <v>1985</v>
      </c>
      <c r="W90">
        <f aca="true" t="shared" si="104" ref="W90:W103">SUM(R90:V90)</f>
        <v>0</v>
      </c>
      <c r="Y90" s="4">
        <v>1985</v>
      </c>
      <c r="AE90">
        <f aca="true" t="shared" si="105" ref="AE90:AE103">SUM(Z90:AD90)</f>
        <v>0</v>
      </c>
      <c r="AG90" s="4">
        <v>1985</v>
      </c>
      <c r="AM90">
        <f aca="true" t="shared" si="106" ref="AM90:AM103">SUM(AH90:AL90)</f>
        <v>0</v>
      </c>
      <c r="AO90" s="4">
        <v>1985</v>
      </c>
    </row>
    <row r="91" spans="1:41" ht="12.75">
      <c r="A91" s="4">
        <v>1986</v>
      </c>
      <c r="B91">
        <v>5</v>
      </c>
      <c r="C91">
        <v>2</v>
      </c>
      <c r="E91">
        <v>1</v>
      </c>
      <c r="F91">
        <v>1</v>
      </c>
      <c r="G91">
        <f t="shared" si="102"/>
        <v>9</v>
      </c>
      <c r="I91" s="4">
        <v>1986</v>
      </c>
      <c r="J91">
        <v>8</v>
      </c>
      <c r="K91">
        <v>16</v>
      </c>
      <c r="L91">
        <v>4</v>
      </c>
      <c r="M91">
        <v>10</v>
      </c>
      <c r="N91">
        <v>4</v>
      </c>
      <c r="O91">
        <f t="shared" si="103"/>
        <v>42</v>
      </c>
      <c r="Q91" s="4">
        <v>1986</v>
      </c>
      <c r="W91">
        <f t="shared" si="104"/>
        <v>0</v>
      </c>
      <c r="Y91" s="4">
        <v>1986</v>
      </c>
      <c r="AE91">
        <f t="shared" si="105"/>
        <v>0</v>
      </c>
      <c r="AG91" s="4">
        <v>1986</v>
      </c>
      <c r="AH91">
        <v>1</v>
      </c>
      <c r="AM91">
        <f t="shared" si="106"/>
        <v>1</v>
      </c>
      <c r="AO91" s="4">
        <v>1986</v>
      </c>
    </row>
    <row r="92" spans="1:41" ht="12.75">
      <c r="A92" s="4">
        <v>1987</v>
      </c>
      <c r="B92">
        <v>3</v>
      </c>
      <c r="C92">
        <v>1</v>
      </c>
      <c r="G92">
        <f t="shared" si="102"/>
        <v>4</v>
      </c>
      <c r="I92" s="4">
        <v>1987</v>
      </c>
      <c r="J92">
        <v>1</v>
      </c>
      <c r="L92">
        <v>1</v>
      </c>
      <c r="O92">
        <f t="shared" si="103"/>
        <v>2</v>
      </c>
      <c r="Q92" s="4">
        <v>1987</v>
      </c>
      <c r="W92">
        <f t="shared" si="104"/>
        <v>0</v>
      </c>
      <c r="Y92" s="4">
        <v>1987</v>
      </c>
      <c r="AE92">
        <f t="shared" si="105"/>
        <v>0</v>
      </c>
      <c r="AG92" s="4">
        <v>1987</v>
      </c>
      <c r="AM92">
        <f t="shared" si="106"/>
        <v>0</v>
      </c>
      <c r="AO92" s="4">
        <v>1987</v>
      </c>
    </row>
    <row r="93" spans="1:41" ht="12.75">
      <c r="A93" s="4">
        <v>1988</v>
      </c>
      <c r="B93">
        <v>23</v>
      </c>
      <c r="C93">
        <v>86</v>
      </c>
      <c r="D93">
        <v>54</v>
      </c>
      <c r="E93">
        <v>39</v>
      </c>
      <c r="F93">
        <v>26</v>
      </c>
      <c r="G93">
        <f t="shared" si="102"/>
        <v>228</v>
      </c>
      <c r="I93" s="4">
        <v>1988</v>
      </c>
      <c r="J93">
        <v>31</v>
      </c>
      <c r="K93">
        <v>140</v>
      </c>
      <c r="L93">
        <v>61</v>
      </c>
      <c r="M93">
        <v>46</v>
      </c>
      <c r="N93">
        <v>18</v>
      </c>
      <c r="O93">
        <f t="shared" si="103"/>
        <v>296</v>
      </c>
      <c r="Q93" s="4">
        <v>1988</v>
      </c>
      <c r="W93">
        <f t="shared" si="104"/>
        <v>0</v>
      </c>
      <c r="Y93" s="4">
        <v>1988</v>
      </c>
      <c r="AD93">
        <v>1</v>
      </c>
      <c r="AE93">
        <f t="shared" si="105"/>
        <v>1</v>
      </c>
      <c r="AG93" s="4">
        <v>1988</v>
      </c>
      <c r="AJ93">
        <v>1</v>
      </c>
      <c r="AM93">
        <f t="shared" si="106"/>
        <v>1</v>
      </c>
      <c r="AO93" s="4">
        <v>1988</v>
      </c>
    </row>
    <row r="94" spans="1:41" ht="12.75">
      <c r="A94" s="4">
        <v>1989</v>
      </c>
      <c r="B94">
        <v>34</v>
      </c>
      <c r="C94">
        <v>73</v>
      </c>
      <c r="D94">
        <v>51</v>
      </c>
      <c r="E94">
        <v>33</v>
      </c>
      <c r="F94">
        <v>31</v>
      </c>
      <c r="G94">
        <f t="shared" si="102"/>
        <v>222</v>
      </c>
      <c r="I94" s="4">
        <v>1989</v>
      </c>
      <c r="J94">
        <v>42</v>
      </c>
      <c r="K94">
        <v>111</v>
      </c>
      <c r="L94">
        <v>58</v>
      </c>
      <c r="M94">
        <v>93</v>
      </c>
      <c r="N94">
        <v>25</v>
      </c>
      <c r="O94">
        <f t="shared" si="103"/>
        <v>329</v>
      </c>
      <c r="Q94" s="4">
        <v>1989</v>
      </c>
      <c r="U94">
        <v>1</v>
      </c>
      <c r="V94">
        <v>1</v>
      </c>
      <c r="W94">
        <f t="shared" si="104"/>
        <v>2</v>
      </c>
      <c r="Y94" s="4">
        <v>1989</v>
      </c>
      <c r="AE94">
        <f t="shared" si="105"/>
        <v>0</v>
      </c>
      <c r="AG94" s="4">
        <v>1989</v>
      </c>
      <c r="AH94">
        <v>1</v>
      </c>
      <c r="AI94">
        <v>2</v>
      </c>
      <c r="AK94">
        <v>4</v>
      </c>
      <c r="AL94">
        <v>1</v>
      </c>
      <c r="AM94">
        <f t="shared" si="106"/>
        <v>8</v>
      </c>
      <c r="AO94" s="4">
        <v>1989</v>
      </c>
    </row>
    <row r="95" spans="1:41" ht="12.75">
      <c r="A95" s="4">
        <v>1990</v>
      </c>
      <c r="B95">
        <v>9</v>
      </c>
      <c r="C95">
        <v>35</v>
      </c>
      <c r="D95">
        <v>21</v>
      </c>
      <c r="E95">
        <v>9</v>
      </c>
      <c r="F95">
        <v>5</v>
      </c>
      <c r="G95">
        <f t="shared" si="102"/>
        <v>79</v>
      </c>
      <c r="I95" s="4">
        <v>1990</v>
      </c>
      <c r="J95">
        <v>5</v>
      </c>
      <c r="K95">
        <v>57</v>
      </c>
      <c r="L95">
        <v>23</v>
      </c>
      <c r="M95">
        <v>24</v>
      </c>
      <c r="N95">
        <v>10</v>
      </c>
      <c r="O95">
        <f t="shared" si="103"/>
        <v>119</v>
      </c>
      <c r="Q95" s="4">
        <v>1990</v>
      </c>
      <c r="S95">
        <v>1</v>
      </c>
      <c r="W95">
        <f t="shared" si="104"/>
        <v>1</v>
      </c>
      <c r="Y95" s="4">
        <v>1990</v>
      </c>
      <c r="AE95">
        <f t="shared" si="105"/>
        <v>0</v>
      </c>
      <c r="AG95" s="4">
        <v>1990</v>
      </c>
      <c r="AH95">
        <v>2</v>
      </c>
      <c r="AI95">
        <v>1</v>
      </c>
      <c r="AM95">
        <f t="shared" si="106"/>
        <v>3</v>
      </c>
      <c r="AO95" s="4">
        <v>1990</v>
      </c>
    </row>
    <row r="96" spans="1:41" ht="12.75">
      <c r="A96" s="4">
        <v>1991</v>
      </c>
      <c r="B96">
        <v>24</v>
      </c>
      <c r="C96">
        <v>71</v>
      </c>
      <c r="D96">
        <v>52</v>
      </c>
      <c r="E96">
        <v>27</v>
      </c>
      <c r="F96">
        <v>18</v>
      </c>
      <c r="G96">
        <f t="shared" si="102"/>
        <v>192</v>
      </c>
      <c r="I96" s="4">
        <v>1991</v>
      </c>
      <c r="J96">
        <v>40</v>
      </c>
      <c r="K96">
        <v>116</v>
      </c>
      <c r="L96">
        <v>87</v>
      </c>
      <c r="M96">
        <v>117</v>
      </c>
      <c r="N96">
        <v>31</v>
      </c>
      <c r="O96">
        <f t="shared" si="103"/>
        <v>391</v>
      </c>
      <c r="Q96" s="4">
        <v>1991</v>
      </c>
      <c r="W96">
        <f t="shared" si="104"/>
        <v>0</v>
      </c>
      <c r="Y96" s="4">
        <v>1991</v>
      </c>
      <c r="Z96">
        <v>1</v>
      </c>
      <c r="AE96">
        <f t="shared" si="105"/>
        <v>1</v>
      </c>
      <c r="AG96" s="4">
        <v>1991</v>
      </c>
      <c r="AK96">
        <v>2</v>
      </c>
      <c r="AL96">
        <v>1</v>
      </c>
      <c r="AM96">
        <f t="shared" si="106"/>
        <v>3</v>
      </c>
      <c r="AO96" s="4">
        <v>1991</v>
      </c>
    </row>
    <row r="97" spans="1:41" ht="12.75">
      <c r="A97" s="4">
        <v>1992</v>
      </c>
      <c r="B97">
        <v>22</v>
      </c>
      <c r="C97">
        <v>78</v>
      </c>
      <c r="D97">
        <v>69</v>
      </c>
      <c r="E97">
        <v>32</v>
      </c>
      <c r="F97">
        <v>34</v>
      </c>
      <c r="G97">
        <f t="shared" si="102"/>
        <v>235</v>
      </c>
      <c r="I97" s="4">
        <v>1992</v>
      </c>
      <c r="J97">
        <v>38</v>
      </c>
      <c r="K97">
        <v>116</v>
      </c>
      <c r="L97">
        <v>93</v>
      </c>
      <c r="M97">
        <v>154</v>
      </c>
      <c r="N97">
        <v>33</v>
      </c>
      <c r="O97">
        <f t="shared" si="103"/>
        <v>434</v>
      </c>
      <c r="Q97" s="4">
        <v>1992</v>
      </c>
      <c r="T97">
        <v>1</v>
      </c>
      <c r="W97">
        <f t="shared" si="104"/>
        <v>1</v>
      </c>
      <c r="Y97" s="4">
        <v>1992</v>
      </c>
      <c r="Z97">
        <v>3</v>
      </c>
      <c r="AB97">
        <v>2</v>
      </c>
      <c r="AC97">
        <v>1</v>
      </c>
      <c r="AD97">
        <v>1</v>
      </c>
      <c r="AE97">
        <f t="shared" si="105"/>
        <v>7</v>
      </c>
      <c r="AG97" s="4">
        <v>1992</v>
      </c>
      <c r="AI97">
        <v>1</v>
      </c>
      <c r="AJ97">
        <v>2</v>
      </c>
      <c r="AL97">
        <v>1</v>
      </c>
      <c r="AM97">
        <f t="shared" si="106"/>
        <v>4</v>
      </c>
      <c r="AO97" s="4">
        <v>1992</v>
      </c>
    </row>
    <row r="98" spans="1:41" ht="12.75">
      <c r="A98" s="4">
        <v>1993</v>
      </c>
      <c r="B98">
        <v>23</v>
      </c>
      <c r="C98">
        <v>88</v>
      </c>
      <c r="D98">
        <v>66</v>
      </c>
      <c r="E98">
        <v>40</v>
      </c>
      <c r="F98">
        <v>26</v>
      </c>
      <c r="G98">
        <f t="shared" si="102"/>
        <v>243</v>
      </c>
      <c r="I98" s="4">
        <v>1993</v>
      </c>
      <c r="J98">
        <v>66</v>
      </c>
      <c r="K98">
        <v>128</v>
      </c>
      <c r="L98">
        <v>118</v>
      </c>
      <c r="M98">
        <v>274</v>
      </c>
      <c r="N98">
        <v>44</v>
      </c>
      <c r="O98">
        <f t="shared" si="103"/>
        <v>630</v>
      </c>
      <c r="Q98" s="4">
        <v>1993</v>
      </c>
      <c r="W98">
        <f t="shared" si="104"/>
        <v>0</v>
      </c>
      <c r="Y98" s="4">
        <v>1993</v>
      </c>
      <c r="Z98">
        <v>1</v>
      </c>
      <c r="AA98">
        <v>2</v>
      </c>
      <c r="AE98">
        <f t="shared" si="105"/>
        <v>3</v>
      </c>
      <c r="AG98" s="4">
        <v>1993</v>
      </c>
      <c r="AH98">
        <v>1</v>
      </c>
      <c r="AI98">
        <v>3</v>
      </c>
      <c r="AK98">
        <v>2</v>
      </c>
      <c r="AM98">
        <f t="shared" si="106"/>
        <v>6</v>
      </c>
      <c r="AO98" s="4">
        <v>1993</v>
      </c>
    </row>
    <row r="99" spans="1:41" ht="12.75">
      <c r="A99" s="4">
        <v>1994</v>
      </c>
      <c r="B99">
        <v>13</v>
      </c>
      <c r="C99">
        <v>31</v>
      </c>
      <c r="D99">
        <v>27</v>
      </c>
      <c r="E99">
        <v>10</v>
      </c>
      <c r="F99">
        <v>9</v>
      </c>
      <c r="G99">
        <f t="shared" si="102"/>
        <v>90</v>
      </c>
      <c r="I99" s="4">
        <v>1994</v>
      </c>
      <c r="J99">
        <v>30</v>
      </c>
      <c r="K99">
        <v>52</v>
      </c>
      <c r="L99">
        <v>35</v>
      </c>
      <c r="M99">
        <v>108</v>
      </c>
      <c r="N99">
        <v>13</v>
      </c>
      <c r="O99">
        <f t="shared" si="103"/>
        <v>238</v>
      </c>
      <c r="Q99" s="4">
        <v>1994</v>
      </c>
      <c r="W99">
        <f t="shared" si="104"/>
        <v>0</v>
      </c>
      <c r="Y99" s="4">
        <v>1994</v>
      </c>
      <c r="AB99">
        <v>1</v>
      </c>
      <c r="AE99">
        <f t="shared" si="105"/>
        <v>1</v>
      </c>
      <c r="AG99" s="4">
        <v>1994</v>
      </c>
      <c r="AM99">
        <f t="shared" si="106"/>
        <v>0</v>
      </c>
      <c r="AO99" s="4">
        <v>1994</v>
      </c>
    </row>
    <row r="100" spans="1:41" ht="12.75">
      <c r="A100" s="4">
        <v>1995</v>
      </c>
      <c r="B100">
        <v>21</v>
      </c>
      <c r="C100">
        <v>31</v>
      </c>
      <c r="D100">
        <v>10</v>
      </c>
      <c r="E100">
        <v>15</v>
      </c>
      <c r="F100">
        <v>11</v>
      </c>
      <c r="G100">
        <f t="shared" si="102"/>
        <v>88</v>
      </c>
      <c r="I100" s="4">
        <v>1995</v>
      </c>
      <c r="J100">
        <v>22</v>
      </c>
      <c r="K100">
        <v>39</v>
      </c>
      <c r="L100">
        <v>30</v>
      </c>
      <c r="M100">
        <v>70</v>
      </c>
      <c r="N100">
        <v>10</v>
      </c>
      <c r="O100">
        <f t="shared" si="103"/>
        <v>171</v>
      </c>
      <c r="Q100" s="4">
        <v>1995</v>
      </c>
      <c r="R100">
        <v>1</v>
      </c>
      <c r="W100">
        <f t="shared" si="104"/>
        <v>1</v>
      </c>
      <c r="Y100" s="4">
        <v>1995</v>
      </c>
      <c r="AE100">
        <f t="shared" si="105"/>
        <v>0</v>
      </c>
      <c r="AG100" s="4">
        <v>1995</v>
      </c>
      <c r="AH100">
        <v>1</v>
      </c>
      <c r="AM100">
        <f t="shared" si="106"/>
        <v>1</v>
      </c>
      <c r="AO100" s="4">
        <v>1995</v>
      </c>
    </row>
    <row r="101" spans="1:41" ht="12.75">
      <c r="A101" s="4">
        <v>1996</v>
      </c>
      <c r="B101">
        <v>17</v>
      </c>
      <c r="C101">
        <v>20</v>
      </c>
      <c r="D101">
        <v>14</v>
      </c>
      <c r="E101">
        <v>13</v>
      </c>
      <c r="F101">
        <v>8</v>
      </c>
      <c r="G101">
        <f t="shared" si="102"/>
        <v>72</v>
      </c>
      <c r="I101" s="4">
        <v>1996</v>
      </c>
      <c r="J101">
        <v>19</v>
      </c>
      <c r="K101">
        <v>23</v>
      </c>
      <c r="L101">
        <v>40</v>
      </c>
      <c r="M101">
        <v>65</v>
      </c>
      <c r="N101">
        <v>14</v>
      </c>
      <c r="O101">
        <f t="shared" si="103"/>
        <v>161</v>
      </c>
      <c r="Q101" s="4">
        <v>1996</v>
      </c>
      <c r="W101">
        <f t="shared" si="104"/>
        <v>0</v>
      </c>
      <c r="Y101" s="4">
        <v>1996</v>
      </c>
      <c r="AA101">
        <v>1</v>
      </c>
      <c r="AE101">
        <f t="shared" si="105"/>
        <v>1</v>
      </c>
      <c r="AG101" s="4">
        <v>1996</v>
      </c>
      <c r="AI101">
        <v>1</v>
      </c>
      <c r="AK101">
        <v>1</v>
      </c>
      <c r="AL101">
        <v>1</v>
      </c>
      <c r="AM101">
        <f t="shared" si="106"/>
        <v>3</v>
      </c>
      <c r="AO101" s="4">
        <v>1996</v>
      </c>
    </row>
    <row r="102" spans="1:41" ht="12.75">
      <c r="A102" s="4">
        <v>1997</v>
      </c>
      <c r="B102">
        <v>10</v>
      </c>
      <c r="C102">
        <v>20</v>
      </c>
      <c r="D102">
        <v>12</v>
      </c>
      <c r="E102">
        <v>9</v>
      </c>
      <c r="F102">
        <v>2</v>
      </c>
      <c r="G102">
        <f t="shared" si="102"/>
        <v>53</v>
      </c>
      <c r="I102" s="4">
        <v>1997</v>
      </c>
      <c r="J102">
        <v>29</v>
      </c>
      <c r="K102">
        <v>30</v>
      </c>
      <c r="L102">
        <v>27</v>
      </c>
      <c r="M102">
        <v>54</v>
      </c>
      <c r="N102">
        <v>10</v>
      </c>
      <c r="O102">
        <f t="shared" si="103"/>
        <v>150</v>
      </c>
      <c r="Q102" s="4">
        <v>1997</v>
      </c>
      <c r="W102">
        <f t="shared" si="104"/>
        <v>0</v>
      </c>
      <c r="Y102" s="4">
        <v>1997</v>
      </c>
      <c r="AE102">
        <f t="shared" si="105"/>
        <v>0</v>
      </c>
      <c r="AG102" s="4">
        <v>1997</v>
      </c>
      <c r="AK102">
        <v>3</v>
      </c>
      <c r="AM102">
        <f t="shared" si="106"/>
        <v>3</v>
      </c>
      <c r="AO102" s="4">
        <v>1997</v>
      </c>
    </row>
    <row r="103" spans="1:41" ht="12.75">
      <c r="A103" s="4">
        <v>1998</v>
      </c>
      <c r="B103">
        <v>14</v>
      </c>
      <c r="C103">
        <v>17</v>
      </c>
      <c r="D103">
        <v>14</v>
      </c>
      <c r="E103">
        <v>8</v>
      </c>
      <c r="F103">
        <v>6</v>
      </c>
      <c r="G103">
        <f t="shared" si="102"/>
        <v>59</v>
      </c>
      <c r="I103" s="4">
        <v>1998</v>
      </c>
      <c r="J103">
        <v>22</v>
      </c>
      <c r="K103">
        <v>27</v>
      </c>
      <c r="L103">
        <v>17</v>
      </c>
      <c r="M103">
        <v>54</v>
      </c>
      <c r="N103">
        <v>9</v>
      </c>
      <c r="O103">
        <f t="shared" si="103"/>
        <v>129</v>
      </c>
      <c r="Q103" s="4">
        <v>1998</v>
      </c>
      <c r="W103">
        <f t="shared" si="104"/>
        <v>0</v>
      </c>
      <c r="Y103" s="4">
        <v>1998</v>
      </c>
      <c r="AE103">
        <f t="shared" si="105"/>
        <v>0</v>
      </c>
      <c r="AG103" s="4">
        <v>1998</v>
      </c>
      <c r="AH103">
        <v>3</v>
      </c>
      <c r="AM103">
        <f t="shared" si="106"/>
        <v>3</v>
      </c>
      <c r="AO103" s="4">
        <v>1998</v>
      </c>
    </row>
    <row r="104" spans="1:41" ht="12.75">
      <c r="A104" s="4">
        <v>1999</v>
      </c>
      <c r="B104">
        <v>22</v>
      </c>
      <c r="C104">
        <v>21</v>
      </c>
      <c r="D104">
        <v>15</v>
      </c>
      <c r="E104">
        <v>5</v>
      </c>
      <c r="F104">
        <v>6</v>
      </c>
      <c r="I104" s="4">
        <v>1999</v>
      </c>
      <c r="J104">
        <v>23</v>
      </c>
      <c r="K104">
        <v>23</v>
      </c>
      <c r="L104">
        <v>24</v>
      </c>
      <c r="M104">
        <v>48</v>
      </c>
      <c r="N104">
        <v>9</v>
      </c>
      <c r="Q104" s="4">
        <v>1999</v>
      </c>
      <c r="Y104" s="4">
        <v>1999</v>
      </c>
      <c r="AG104" s="4">
        <v>1999</v>
      </c>
      <c r="AH104">
        <v>3</v>
      </c>
      <c r="AO104" s="4">
        <v>1999</v>
      </c>
    </row>
    <row r="105" spans="1:47" ht="12.75">
      <c r="A105" s="4" t="s">
        <v>100</v>
      </c>
      <c r="B105" s="2">
        <f>SUM(B88:B104)</f>
        <v>243</v>
      </c>
      <c r="C105" s="2">
        <f>SUM(C88:C104)</f>
        <v>576</v>
      </c>
      <c r="D105" s="2">
        <f>SUM(D88:D104)</f>
        <v>406</v>
      </c>
      <c r="E105" s="2">
        <f>SUM(E88:E104)</f>
        <v>241</v>
      </c>
      <c r="F105" s="2">
        <f>SUM(F88:F104)</f>
        <v>183</v>
      </c>
      <c r="G105">
        <f>SUM(B105:F105)</f>
        <v>1649</v>
      </c>
      <c r="I105" s="4" t="s">
        <v>100</v>
      </c>
      <c r="J105" s="2">
        <f>SUM(J88:J104)</f>
        <v>377</v>
      </c>
      <c r="K105" s="2">
        <f>SUM(K88:K104)</f>
        <v>878</v>
      </c>
      <c r="L105" s="2">
        <f>SUM(L88:L104)</f>
        <v>618</v>
      </c>
      <c r="M105" s="2">
        <f>SUM(M88:M104)</f>
        <v>1117</v>
      </c>
      <c r="N105" s="2">
        <f>SUM(N88:N104)</f>
        <v>231</v>
      </c>
      <c r="O105">
        <f>SUM(J105:N105)</f>
        <v>3221</v>
      </c>
      <c r="Q105" s="4" t="s">
        <v>100</v>
      </c>
      <c r="R105" s="2">
        <f>SUM(R88:R104)</f>
        <v>1</v>
      </c>
      <c r="S105" s="2">
        <f>SUM(S88:S104)</f>
        <v>1</v>
      </c>
      <c r="T105" s="2">
        <f>SUM(T88:T104)</f>
        <v>1</v>
      </c>
      <c r="U105" s="2">
        <f>SUM(U88:U104)</f>
        <v>1</v>
      </c>
      <c r="V105" s="2">
        <f>SUM(V88:V104)</f>
        <v>1</v>
      </c>
      <c r="W105">
        <f>SUM(R105:V105)</f>
        <v>5</v>
      </c>
      <c r="Y105" s="4" t="s">
        <v>100</v>
      </c>
      <c r="Z105" s="2">
        <f>SUM(Z88:Z104)</f>
        <v>5</v>
      </c>
      <c r="AA105" s="2">
        <f>SUM(AA88:AA104)</f>
        <v>3</v>
      </c>
      <c r="AB105" s="2">
        <f>SUM(AB88:AB104)</f>
        <v>3</v>
      </c>
      <c r="AC105" s="2">
        <f>SUM(AC88:AC104)</f>
        <v>1</v>
      </c>
      <c r="AD105" s="2">
        <f>SUM(AD88:AD104)</f>
        <v>2</v>
      </c>
      <c r="AE105">
        <f>SUM(Z105:AD105)</f>
        <v>14</v>
      </c>
      <c r="AG105" s="4" t="s">
        <v>100</v>
      </c>
      <c r="AH105" s="2">
        <f>SUM(AH88:AH104)</f>
        <v>12</v>
      </c>
      <c r="AI105" s="2">
        <f>SUM(AI88:AI104)</f>
        <v>8</v>
      </c>
      <c r="AJ105" s="2">
        <f>SUM(AJ88:AJ104)</f>
        <v>3</v>
      </c>
      <c r="AK105" s="2">
        <f>SUM(AK88:AK104)</f>
        <v>12</v>
      </c>
      <c r="AL105" s="2">
        <f>SUM(AL88:AL104)</f>
        <v>4</v>
      </c>
      <c r="AM105">
        <f>SUM(AH105:AL105)</f>
        <v>39</v>
      </c>
      <c r="AO105" s="4" t="s">
        <v>100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98</v>
      </c>
      <c r="I107" s="4" t="s">
        <v>99</v>
      </c>
      <c r="Q107" s="4" t="s">
        <v>115</v>
      </c>
      <c r="Y107" s="4" t="s">
        <v>116</v>
      </c>
      <c r="AG107" s="4" t="s">
        <v>113</v>
      </c>
      <c r="AO107" s="4" t="s">
        <v>114</v>
      </c>
    </row>
    <row r="108" spans="1:47" ht="12.75">
      <c r="A108" s="4" t="s">
        <v>95</v>
      </c>
      <c r="B108" s="12" t="s">
        <v>87</v>
      </c>
      <c r="C108" s="12" t="s">
        <v>92</v>
      </c>
      <c r="D108" s="12" t="s">
        <v>93</v>
      </c>
      <c r="E108" s="12" t="s">
        <v>88</v>
      </c>
      <c r="F108" s="12" t="s">
        <v>91</v>
      </c>
      <c r="G108" s="12" t="s">
        <v>100</v>
      </c>
      <c r="I108" s="4" t="s">
        <v>95</v>
      </c>
      <c r="J108" s="12" t="s">
        <v>87</v>
      </c>
      <c r="K108" s="12" t="s">
        <v>92</v>
      </c>
      <c r="L108" s="12" t="s">
        <v>93</v>
      </c>
      <c r="M108" s="12" t="s">
        <v>88</v>
      </c>
      <c r="N108" s="12" t="s">
        <v>91</v>
      </c>
      <c r="O108" s="12" t="s">
        <v>100</v>
      </c>
      <c r="Q108" s="4" t="s">
        <v>95</v>
      </c>
      <c r="R108" s="12" t="s">
        <v>87</v>
      </c>
      <c r="S108" s="12" t="s">
        <v>92</v>
      </c>
      <c r="T108" s="12" t="s">
        <v>93</v>
      </c>
      <c r="U108" s="12" t="s">
        <v>88</v>
      </c>
      <c r="V108" s="12" t="s">
        <v>91</v>
      </c>
      <c r="W108" s="12" t="s">
        <v>100</v>
      </c>
      <c r="Y108" s="4" t="s">
        <v>95</v>
      </c>
      <c r="Z108" s="12" t="s">
        <v>87</v>
      </c>
      <c r="AA108" s="12" t="s">
        <v>92</v>
      </c>
      <c r="AB108" s="12" t="s">
        <v>93</v>
      </c>
      <c r="AC108" s="12" t="s">
        <v>88</v>
      </c>
      <c r="AD108" s="12" t="s">
        <v>91</v>
      </c>
      <c r="AE108" s="12" t="s">
        <v>100</v>
      </c>
      <c r="AG108" s="4" t="s">
        <v>95</v>
      </c>
      <c r="AH108" s="12" t="s">
        <v>87</v>
      </c>
      <c r="AI108" s="12" t="s">
        <v>92</v>
      </c>
      <c r="AJ108" s="12" t="s">
        <v>93</v>
      </c>
      <c r="AK108" s="12" t="s">
        <v>88</v>
      </c>
      <c r="AL108" s="12" t="s">
        <v>91</v>
      </c>
      <c r="AM108" s="12" t="s">
        <v>100</v>
      </c>
      <c r="AO108" s="4" t="s">
        <v>95</v>
      </c>
      <c r="AP108" s="12" t="s">
        <v>87</v>
      </c>
      <c r="AQ108" s="12" t="s">
        <v>92</v>
      </c>
      <c r="AR108" s="12" t="s">
        <v>93</v>
      </c>
      <c r="AS108" s="12" t="s">
        <v>88</v>
      </c>
      <c r="AT108" s="12" t="s">
        <v>91</v>
      </c>
      <c r="AU108" s="12" t="s">
        <v>100</v>
      </c>
    </row>
    <row r="109" spans="1:41" ht="12.75">
      <c r="A109" s="4">
        <v>1983</v>
      </c>
      <c r="I109" s="4">
        <v>1983</v>
      </c>
      <c r="Q109" s="4">
        <v>1983</v>
      </c>
      <c r="Y109" s="4">
        <v>1983</v>
      </c>
      <c r="AG109" s="4">
        <v>1983</v>
      </c>
      <c r="AO109" s="4">
        <v>1983</v>
      </c>
    </row>
    <row r="110" spans="1:41" ht="12.75">
      <c r="A110" s="4">
        <v>1984</v>
      </c>
      <c r="I110" s="4">
        <v>1984</v>
      </c>
      <c r="Q110" s="4">
        <v>1984</v>
      </c>
      <c r="Y110" s="4">
        <v>1984</v>
      </c>
      <c r="AG110" s="4">
        <v>1984</v>
      </c>
      <c r="AO110" s="4">
        <v>1984</v>
      </c>
    </row>
    <row r="111" spans="1:41" ht="12.75">
      <c r="A111" s="4">
        <v>1985</v>
      </c>
      <c r="B111">
        <f aca="true" t="shared" si="107" ref="B111:G118">B90+B48+B27</f>
        <v>64</v>
      </c>
      <c r="C111">
        <f t="shared" si="107"/>
        <v>174</v>
      </c>
      <c r="D111">
        <f t="shared" si="107"/>
        <v>104</v>
      </c>
      <c r="E111">
        <f t="shared" si="107"/>
        <v>31</v>
      </c>
      <c r="F111">
        <f t="shared" si="107"/>
        <v>30</v>
      </c>
      <c r="G111">
        <f t="shared" si="107"/>
        <v>403</v>
      </c>
      <c r="I111" s="4">
        <v>1985</v>
      </c>
      <c r="J111">
        <f aca="true" t="shared" si="108" ref="J111:O111">J90+J48+J27</f>
        <v>102</v>
      </c>
      <c r="K111">
        <f t="shared" si="108"/>
        <v>357</v>
      </c>
      <c r="L111">
        <f t="shared" si="108"/>
        <v>165</v>
      </c>
      <c r="M111">
        <f t="shared" si="108"/>
        <v>47</v>
      </c>
      <c r="N111">
        <f t="shared" si="108"/>
        <v>44</v>
      </c>
      <c r="O111">
        <f t="shared" si="108"/>
        <v>715</v>
      </c>
      <c r="Q111" s="4">
        <v>1985</v>
      </c>
      <c r="R111">
        <f aca="true" t="shared" si="109" ref="R111:W111">R90+R48+R27</f>
        <v>0</v>
      </c>
      <c r="S111">
        <f t="shared" si="109"/>
        <v>0</v>
      </c>
      <c r="T111">
        <f t="shared" si="109"/>
        <v>0</v>
      </c>
      <c r="U111">
        <f t="shared" si="109"/>
        <v>0</v>
      </c>
      <c r="V111">
        <f t="shared" si="109"/>
        <v>0</v>
      </c>
      <c r="W111">
        <f t="shared" si="109"/>
        <v>0</v>
      </c>
      <c r="Y111" s="4">
        <v>1985</v>
      </c>
      <c r="Z111">
        <f aca="true" t="shared" si="110" ref="Z111:AE118">Z90+Z48+Z27</f>
        <v>0</v>
      </c>
      <c r="AA111">
        <f t="shared" si="110"/>
        <v>0</v>
      </c>
      <c r="AB111">
        <f t="shared" si="110"/>
        <v>0</v>
      </c>
      <c r="AC111">
        <f t="shared" si="110"/>
        <v>0</v>
      </c>
      <c r="AD111">
        <f t="shared" si="110"/>
        <v>0</v>
      </c>
      <c r="AE111">
        <f t="shared" si="110"/>
        <v>0</v>
      </c>
      <c r="AG111" s="4">
        <v>1985</v>
      </c>
      <c r="AH111">
        <f aca="true" t="shared" si="111" ref="AH111:AM111">AH90+AH48+AH27</f>
        <v>0</v>
      </c>
      <c r="AI111">
        <f t="shared" si="111"/>
        <v>0</v>
      </c>
      <c r="AJ111">
        <f t="shared" si="111"/>
        <v>1</v>
      </c>
      <c r="AK111">
        <f t="shared" si="111"/>
        <v>0</v>
      </c>
      <c r="AL111">
        <f t="shared" si="111"/>
        <v>0</v>
      </c>
      <c r="AM111">
        <f t="shared" si="111"/>
        <v>1</v>
      </c>
      <c r="AO111" s="4">
        <v>1985</v>
      </c>
    </row>
    <row r="112" spans="1:41" ht="12.75">
      <c r="A112" s="4">
        <v>1986</v>
      </c>
      <c r="B112">
        <f t="shared" si="107"/>
        <v>41</v>
      </c>
      <c r="C112">
        <f t="shared" si="107"/>
        <v>225</v>
      </c>
      <c r="D112">
        <f t="shared" si="107"/>
        <v>114</v>
      </c>
      <c r="E112">
        <f t="shared" si="107"/>
        <v>38</v>
      </c>
      <c r="F112">
        <f t="shared" si="107"/>
        <v>36</v>
      </c>
      <c r="G112">
        <f t="shared" si="107"/>
        <v>454</v>
      </c>
      <c r="I112" s="4">
        <v>1986</v>
      </c>
      <c r="J112">
        <f aca="true" t="shared" si="112" ref="J112:O112">J91+J49+J28</f>
        <v>106</v>
      </c>
      <c r="K112">
        <f t="shared" si="112"/>
        <v>394</v>
      </c>
      <c r="L112">
        <f t="shared" si="112"/>
        <v>190</v>
      </c>
      <c r="M112">
        <f t="shared" si="112"/>
        <v>84</v>
      </c>
      <c r="N112">
        <f t="shared" si="112"/>
        <v>64</v>
      </c>
      <c r="O112">
        <f t="shared" si="112"/>
        <v>838</v>
      </c>
      <c r="Q112" s="4">
        <v>1986</v>
      </c>
      <c r="R112">
        <f aca="true" t="shared" si="113" ref="R112:W112">R91+R49+R28</f>
        <v>0</v>
      </c>
      <c r="S112">
        <f t="shared" si="113"/>
        <v>0</v>
      </c>
      <c r="T112">
        <f t="shared" si="113"/>
        <v>0</v>
      </c>
      <c r="U112">
        <f t="shared" si="113"/>
        <v>0</v>
      </c>
      <c r="V112">
        <f t="shared" si="113"/>
        <v>0</v>
      </c>
      <c r="W112">
        <f t="shared" si="113"/>
        <v>0</v>
      </c>
      <c r="Y112" s="4">
        <v>1986</v>
      </c>
      <c r="Z112">
        <f t="shared" si="110"/>
        <v>0</v>
      </c>
      <c r="AA112">
        <f t="shared" si="110"/>
        <v>0</v>
      </c>
      <c r="AB112">
        <f t="shared" si="110"/>
        <v>0</v>
      </c>
      <c r="AC112">
        <f t="shared" si="110"/>
        <v>0</v>
      </c>
      <c r="AD112">
        <f t="shared" si="110"/>
        <v>0</v>
      </c>
      <c r="AE112">
        <f t="shared" si="110"/>
        <v>0</v>
      </c>
      <c r="AG112" s="4">
        <v>1986</v>
      </c>
      <c r="AH112">
        <f aca="true" t="shared" si="114" ref="AH112:AM112">AH91+AH49+AH28</f>
        <v>3</v>
      </c>
      <c r="AI112">
        <f t="shared" si="114"/>
        <v>0</v>
      </c>
      <c r="AJ112">
        <f t="shared" si="114"/>
        <v>0</v>
      </c>
      <c r="AK112">
        <f t="shared" si="114"/>
        <v>1</v>
      </c>
      <c r="AL112">
        <f t="shared" si="114"/>
        <v>0</v>
      </c>
      <c r="AM112">
        <f t="shared" si="114"/>
        <v>4</v>
      </c>
      <c r="AO112" s="4">
        <v>1986</v>
      </c>
    </row>
    <row r="113" spans="1:41" ht="12.75">
      <c r="A113" s="4">
        <v>1987</v>
      </c>
      <c r="B113">
        <f t="shared" si="107"/>
        <v>27</v>
      </c>
      <c r="C113">
        <f t="shared" si="107"/>
        <v>184</v>
      </c>
      <c r="D113">
        <f t="shared" si="107"/>
        <v>90</v>
      </c>
      <c r="E113">
        <f t="shared" si="107"/>
        <v>29</v>
      </c>
      <c r="F113">
        <f t="shared" si="107"/>
        <v>45</v>
      </c>
      <c r="G113">
        <f t="shared" si="107"/>
        <v>375</v>
      </c>
      <c r="I113" s="4">
        <v>1987</v>
      </c>
      <c r="J113">
        <f aca="true" t="shared" si="115" ref="J113:O113">J92+J50+J29</f>
        <v>85</v>
      </c>
      <c r="K113">
        <f t="shared" si="115"/>
        <v>384</v>
      </c>
      <c r="L113">
        <f t="shared" si="115"/>
        <v>175</v>
      </c>
      <c r="M113">
        <f t="shared" si="115"/>
        <v>73</v>
      </c>
      <c r="N113">
        <f t="shared" si="115"/>
        <v>60</v>
      </c>
      <c r="O113">
        <f t="shared" si="115"/>
        <v>777</v>
      </c>
      <c r="Q113" s="4">
        <v>1987</v>
      </c>
      <c r="R113">
        <f aca="true" t="shared" si="116" ref="R113:W113">R92+R50+R29</f>
        <v>0</v>
      </c>
      <c r="S113">
        <f t="shared" si="116"/>
        <v>0</v>
      </c>
      <c r="T113">
        <f t="shared" si="116"/>
        <v>0</v>
      </c>
      <c r="U113">
        <f t="shared" si="116"/>
        <v>0</v>
      </c>
      <c r="V113">
        <f t="shared" si="116"/>
        <v>0</v>
      </c>
      <c r="W113">
        <f t="shared" si="116"/>
        <v>0</v>
      </c>
      <c r="Y113" s="4">
        <v>1987</v>
      </c>
      <c r="Z113">
        <f t="shared" si="110"/>
        <v>0</v>
      </c>
      <c r="AA113">
        <f t="shared" si="110"/>
        <v>0</v>
      </c>
      <c r="AB113">
        <f t="shared" si="110"/>
        <v>0</v>
      </c>
      <c r="AC113">
        <f t="shared" si="110"/>
        <v>0</v>
      </c>
      <c r="AD113">
        <f t="shared" si="110"/>
        <v>0</v>
      </c>
      <c r="AE113">
        <f t="shared" si="110"/>
        <v>0</v>
      </c>
      <c r="AG113" s="4">
        <v>1987</v>
      </c>
      <c r="AH113">
        <f aca="true" t="shared" si="117" ref="AH113:AM113">AH92+AH50+AH29</f>
        <v>0</v>
      </c>
      <c r="AI113">
        <f t="shared" si="117"/>
        <v>1</v>
      </c>
      <c r="AJ113">
        <f t="shared" si="117"/>
        <v>0</v>
      </c>
      <c r="AK113">
        <f t="shared" si="117"/>
        <v>0</v>
      </c>
      <c r="AL113">
        <f t="shared" si="117"/>
        <v>0</v>
      </c>
      <c r="AM113">
        <f t="shared" si="117"/>
        <v>1</v>
      </c>
      <c r="AO113" s="4">
        <v>1987</v>
      </c>
    </row>
    <row r="114" spans="1:41" ht="12.75">
      <c r="A114" s="4">
        <v>1988</v>
      </c>
      <c r="B114">
        <f t="shared" si="107"/>
        <v>35</v>
      </c>
      <c r="C114">
        <f t="shared" si="107"/>
        <v>163</v>
      </c>
      <c r="D114">
        <f t="shared" si="107"/>
        <v>98</v>
      </c>
      <c r="E114">
        <f t="shared" si="107"/>
        <v>56</v>
      </c>
      <c r="F114">
        <f t="shared" si="107"/>
        <v>49</v>
      </c>
      <c r="G114">
        <f t="shared" si="107"/>
        <v>401</v>
      </c>
      <c r="I114" s="4">
        <v>1988</v>
      </c>
      <c r="J114">
        <f aca="true" t="shared" si="118" ref="J114:O114">J93+J51+J30</f>
        <v>66</v>
      </c>
      <c r="K114">
        <f t="shared" si="118"/>
        <v>347</v>
      </c>
      <c r="L114">
        <f t="shared" si="118"/>
        <v>172</v>
      </c>
      <c r="M114">
        <f t="shared" si="118"/>
        <v>112</v>
      </c>
      <c r="N114">
        <f t="shared" si="118"/>
        <v>42</v>
      </c>
      <c r="O114">
        <f t="shared" si="118"/>
        <v>739</v>
      </c>
      <c r="Q114" s="4">
        <v>1988</v>
      </c>
      <c r="R114">
        <f aca="true" t="shared" si="119" ref="R114:W114">R93+R51+R30</f>
        <v>0</v>
      </c>
      <c r="S114">
        <f t="shared" si="119"/>
        <v>0</v>
      </c>
      <c r="T114">
        <f t="shared" si="119"/>
        <v>0</v>
      </c>
      <c r="U114">
        <f t="shared" si="119"/>
        <v>0</v>
      </c>
      <c r="V114">
        <f t="shared" si="119"/>
        <v>0</v>
      </c>
      <c r="W114">
        <f t="shared" si="119"/>
        <v>0</v>
      </c>
      <c r="Y114" s="4">
        <v>1988</v>
      </c>
      <c r="Z114">
        <f t="shared" si="110"/>
        <v>0</v>
      </c>
      <c r="AA114">
        <f t="shared" si="110"/>
        <v>0</v>
      </c>
      <c r="AB114">
        <f t="shared" si="110"/>
        <v>0</v>
      </c>
      <c r="AC114">
        <f t="shared" si="110"/>
        <v>0</v>
      </c>
      <c r="AD114">
        <f t="shared" si="110"/>
        <v>1</v>
      </c>
      <c r="AE114">
        <f t="shared" si="110"/>
        <v>1</v>
      </c>
      <c r="AG114" s="4">
        <v>1988</v>
      </c>
      <c r="AH114">
        <f aca="true" t="shared" si="120" ref="AH114:AM114">AH93+AH51+AH30</f>
        <v>0</v>
      </c>
      <c r="AI114">
        <f t="shared" si="120"/>
        <v>0</v>
      </c>
      <c r="AJ114">
        <f t="shared" si="120"/>
        <v>1</v>
      </c>
      <c r="AK114">
        <f t="shared" si="120"/>
        <v>0</v>
      </c>
      <c r="AL114">
        <f t="shared" si="120"/>
        <v>0</v>
      </c>
      <c r="AM114">
        <f t="shared" si="120"/>
        <v>1</v>
      </c>
      <c r="AO114" s="4">
        <v>1988</v>
      </c>
    </row>
    <row r="115" spans="1:41" ht="12.75">
      <c r="A115" s="4">
        <v>1989</v>
      </c>
      <c r="B115">
        <f t="shared" si="107"/>
        <v>48</v>
      </c>
      <c r="C115">
        <f t="shared" si="107"/>
        <v>188</v>
      </c>
      <c r="D115">
        <f t="shared" si="107"/>
        <v>119</v>
      </c>
      <c r="E115">
        <f t="shared" si="107"/>
        <v>63</v>
      </c>
      <c r="F115">
        <f t="shared" si="107"/>
        <v>50</v>
      </c>
      <c r="G115">
        <f t="shared" si="107"/>
        <v>468</v>
      </c>
      <c r="I115" s="4">
        <v>1989</v>
      </c>
      <c r="J115">
        <f aca="true" t="shared" si="121" ref="J115:O115">J94+J52+J31</f>
        <v>86</v>
      </c>
      <c r="K115">
        <f t="shared" si="121"/>
        <v>374</v>
      </c>
      <c r="L115">
        <f t="shared" si="121"/>
        <v>227</v>
      </c>
      <c r="M115">
        <f t="shared" si="121"/>
        <v>240</v>
      </c>
      <c r="N115">
        <f t="shared" si="121"/>
        <v>52</v>
      </c>
      <c r="O115">
        <f t="shared" si="121"/>
        <v>979</v>
      </c>
      <c r="Q115" s="4">
        <v>1989</v>
      </c>
      <c r="R115">
        <f aca="true" t="shared" si="122" ref="R115:W115">R94+R52+R31</f>
        <v>0</v>
      </c>
      <c r="S115">
        <f t="shared" si="122"/>
        <v>0</v>
      </c>
      <c r="T115">
        <f t="shared" si="122"/>
        <v>0</v>
      </c>
      <c r="U115">
        <f t="shared" si="122"/>
        <v>1</v>
      </c>
      <c r="V115">
        <f t="shared" si="122"/>
        <v>1</v>
      </c>
      <c r="W115">
        <f t="shared" si="122"/>
        <v>2</v>
      </c>
      <c r="Y115" s="4">
        <v>1989</v>
      </c>
      <c r="Z115">
        <f t="shared" si="110"/>
        <v>0</v>
      </c>
      <c r="AA115">
        <f t="shared" si="110"/>
        <v>0</v>
      </c>
      <c r="AB115">
        <f t="shared" si="110"/>
        <v>0</v>
      </c>
      <c r="AC115">
        <f t="shared" si="110"/>
        <v>0</v>
      </c>
      <c r="AD115">
        <f t="shared" si="110"/>
        <v>0</v>
      </c>
      <c r="AE115">
        <f t="shared" si="110"/>
        <v>0</v>
      </c>
      <c r="AG115" s="4">
        <v>1989</v>
      </c>
      <c r="AH115">
        <f aca="true" t="shared" si="123" ref="AH115:AM115">AH94+AH52+AH31</f>
        <v>1</v>
      </c>
      <c r="AI115">
        <f t="shared" si="123"/>
        <v>2</v>
      </c>
      <c r="AJ115">
        <f t="shared" si="123"/>
        <v>0</v>
      </c>
      <c r="AK115">
        <f t="shared" si="123"/>
        <v>4</v>
      </c>
      <c r="AL115">
        <f t="shared" si="123"/>
        <v>1</v>
      </c>
      <c r="AM115">
        <f t="shared" si="123"/>
        <v>8</v>
      </c>
      <c r="AO115" s="4">
        <v>1989</v>
      </c>
    </row>
    <row r="116" spans="1:41" ht="12.75">
      <c r="A116" s="4">
        <v>1990</v>
      </c>
      <c r="B116">
        <f t="shared" si="107"/>
        <v>37</v>
      </c>
      <c r="C116">
        <f t="shared" si="107"/>
        <v>176</v>
      </c>
      <c r="D116">
        <f t="shared" si="107"/>
        <v>110</v>
      </c>
      <c r="E116">
        <f t="shared" si="107"/>
        <v>39</v>
      </c>
      <c r="F116">
        <f t="shared" si="107"/>
        <v>33</v>
      </c>
      <c r="G116">
        <f t="shared" si="107"/>
        <v>395</v>
      </c>
      <c r="I116" s="4">
        <v>1990</v>
      </c>
      <c r="J116">
        <f aca="true" t="shared" si="124" ref="J116:O116">J95+J53+J32</f>
        <v>67</v>
      </c>
      <c r="K116">
        <f t="shared" si="124"/>
        <v>340</v>
      </c>
      <c r="L116">
        <f t="shared" si="124"/>
        <v>207</v>
      </c>
      <c r="M116">
        <f t="shared" si="124"/>
        <v>156</v>
      </c>
      <c r="N116">
        <f t="shared" si="124"/>
        <v>72</v>
      </c>
      <c r="O116">
        <f t="shared" si="124"/>
        <v>842</v>
      </c>
      <c r="Q116" s="4">
        <v>1990</v>
      </c>
      <c r="R116">
        <f aca="true" t="shared" si="125" ref="R116:W116">R95+R53+R32</f>
        <v>0</v>
      </c>
      <c r="S116">
        <f t="shared" si="125"/>
        <v>1</v>
      </c>
      <c r="T116">
        <f t="shared" si="125"/>
        <v>0</v>
      </c>
      <c r="U116">
        <f t="shared" si="125"/>
        <v>0</v>
      </c>
      <c r="V116">
        <f t="shared" si="125"/>
        <v>0</v>
      </c>
      <c r="W116">
        <f t="shared" si="125"/>
        <v>1</v>
      </c>
      <c r="Y116" s="4">
        <v>1990</v>
      </c>
      <c r="Z116">
        <f t="shared" si="110"/>
        <v>0</v>
      </c>
      <c r="AA116">
        <f t="shared" si="110"/>
        <v>0</v>
      </c>
      <c r="AB116">
        <f t="shared" si="110"/>
        <v>0</v>
      </c>
      <c r="AC116">
        <f t="shared" si="110"/>
        <v>0</v>
      </c>
      <c r="AD116">
        <f t="shared" si="110"/>
        <v>0</v>
      </c>
      <c r="AE116">
        <f t="shared" si="110"/>
        <v>0</v>
      </c>
      <c r="AG116" s="4">
        <v>1990</v>
      </c>
      <c r="AH116">
        <f aca="true" t="shared" si="126" ref="AH116:AM116">AH95+AH53+AH32</f>
        <v>2</v>
      </c>
      <c r="AI116">
        <f t="shared" si="126"/>
        <v>2</v>
      </c>
      <c r="AJ116">
        <f t="shared" si="126"/>
        <v>0</v>
      </c>
      <c r="AK116">
        <f t="shared" si="126"/>
        <v>1</v>
      </c>
      <c r="AL116">
        <f t="shared" si="126"/>
        <v>0</v>
      </c>
      <c r="AM116">
        <f t="shared" si="126"/>
        <v>5</v>
      </c>
      <c r="AO116" s="4">
        <v>1990</v>
      </c>
    </row>
    <row r="117" spans="1:41" ht="12.75">
      <c r="A117" s="4">
        <v>1991</v>
      </c>
      <c r="B117">
        <f t="shared" si="107"/>
        <v>58</v>
      </c>
      <c r="C117">
        <f t="shared" si="107"/>
        <v>198</v>
      </c>
      <c r="D117">
        <f t="shared" si="107"/>
        <v>161</v>
      </c>
      <c r="E117">
        <f t="shared" si="107"/>
        <v>65</v>
      </c>
      <c r="F117">
        <f t="shared" si="107"/>
        <v>47</v>
      </c>
      <c r="G117">
        <f t="shared" si="107"/>
        <v>529</v>
      </c>
      <c r="I117" s="4">
        <v>1991</v>
      </c>
      <c r="J117">
        <f aca="true" t="shared" si="127" ref="J117:O117">J96+J54+J33</f>
        <v>104</v>
      </c>
      <c r="K117">
        <f t="shared" si="127"/>
        <v>389</v>
      </c>
      <c r="L117">
        <f t="shared" si="127"/>
        <v>297</v>
      </c>
      <c r="M117">
        <f t="shared" si="127"/>
        <v>380</v>
      </c>
      <c r="N117">
        <f t="shared" si="127"/>
        <v>72</v>
      </c>
      <c r="O117">
        <f t="shared" si="127"/>
        <v>1242</v>
      </c>
      <c r="Q117" s="4">
        <v>1991</v>
      </c>
      <c r="R117">
        <f aca="true" t="shared" si="128" ref="R117:W117">R96+R54+R33</f>
        <v>0</v>
      </c>
      <c r="S117">
        <f t="shared" si="128"/>
        <v>0</v>
      </c>
      <c r="T117">
        <f t="shared" si="128"/>
        <v>0</v>
      </c>
      <c r="U117">
        <f t="shared" si="128"/>
        <v>0</v>
      </c>
      <c r="V117">
        <f t="shared" si="128"/>
        <v>0</v>
      </c>
      <c r="W117">
        <f t="shared" si="128"/>
        <v>0</v>
      </c>
      <c r="Y117" s="4">
        <v>1991</v>
      </c>
      <c r="Z117">
        <f t="shared" si="110"/>
        <v>1</v>
      </c>
      <c r="AA117">
        <f t="shared" si="110"/>
        <v>0</v>
      </c>
      <c r="AB117">
        <f t="shared" si="110"/>
        <v>0</v>
      </c>
      <c r="AC117">
        <f t="shared" si="110"/>
        <v>0</v>
      </c>
      <c r="AD117">
        <f t="shared" si="110"/>
        <v>0</v>
      </c>
      <c r="AE117">
        <f t="shared" si="110"/>
        <v>1</v>
      </c>
      <c r="AG117" s="4">
        <v>1991</v>
      </c>
      <c r="AH117">
        <f aca="true" t="shared" si="129" ref="AH117:AM117">AH96+AH54+AH33</f>
        <v>0</v>
      </c>
      <c r="AI117">
        <f t="shared" si="129"/>
        <v>0</v>
      </c>
      <c r="AJ117">
        <f t="shared" si="129"/>
        <v>1</v>
      </c>
      <c r="AK117">
        <f t="shared" si="129"/>
        <v>3</v>
      </c>
      <c r="AL117">
        <f t="shared" si="129"/>
        <v>1</v>
      </c>
      <c r="AM117">
        <f t="shared" si="129"/>
        <v>5</v>
      </c>
      <c r="AO117" s="4">
        <v>1991</v>
      </c>
    </row>
    <row r="118" spans="1:41" ht="12.75">
      <c r="A118" s="4">
        <v>1992</v>
      </c>
      <c r="B118">
        <f t="shared" si="107"/>
        <v>48</v>
      </c>
      <c r="C118">
        <f t="shared" si="107"/>
        <v>189</v>
      </c>
      <c r="D118">
        <f t="shared" si="107"/>
        <v>166</v>
      </c>
      <c r="E118">
        <f t="shared" si="107"/>
        <v>63</v>
      </c>
      <c r="F118">
        <f t="shared" si="107"/>
        <v>64</v>
      </c>
      <c r="G118">
        <f t="shared" si="107"/>
        <v>530</v>
      </c>
      <c r="I118" s="4">
        <v>1992</v>
      </c>
      <c r="J118">
        <f aca="true" t="shared" si="130" ref="J118:O118">J97+J55+J34</f>
        <v>105</v>
      </c>
      <c r="K118">
        <f t="shared" si="130"/>
        <v>366</v>
      </c>
      <c r="L118">
        <f t="shared" si="130"/>
        <v>298</v>
      </c>
      <c r="M118">
        <f t="shared" si="130"/>
        <v>391</v>
      </c>
      <c r="N118">
        <f t="shared" si="130"/>
        <v>85</v>
      </c>
      <c r="O118">
        <f t="shared" si="130"/>
        <v>1245</v>
      </c>
      <c r="Q118" s="4">
        <v>1992</v>
      </c>
      <c r="R118">
        <f aca="true" t="shared" si="131" ref="R118:W118">R97+R55+R34</f>
        <v>0</v>
      </c>
      <c r="S118">
        <f t="shared" si="131"/>
        <v>0</v>
      </c>
      <c r="T118">
        <f t="shared" si="131"/>
        <v>1</v>
      </c>
      <c r="U118">
        <f t="shared" si="131"/>
        <v>0</v>
      </c>
      <c r="V118">
        <f t="shared" si="131"/>
        <v>0</v>
      </c>
      <c r="W118">
        <f t="shared" si="131"/>
        <v>1</v>
      </c>
      <c r="Y118" s="4">
        <v>1992</v>
      </c>
      <c r="Z118">
        <f t="shared" si="110"/>
        <v>3</v>
      </c>
      <c r="AA118">
        <f t="shared" si="110"/>
        <v>0</v>
      </c>
      <c r="AB118">
        <f t="shared" si="110"/>
        <v>2</v>
      </c>
      <c r="AC118">
        <f t="shared" si="110"/>
        <v>1</v>
      </c>
      <c r="AD118">
        <f t="shared" si="110"/>
        <v>1</v>
      </c>
      <c r="AE118">
        <f t="shared" si="110"/>
        <v>7</v>
      </c>
      <c r="AG118" s="4">
        <v>1992</v>
      </c>
      <c r="AH118">
        <f aca="true" t="shared" si="132" ref="AH118:AM118">AH97+AH55+AH34</f>
        <v>0</v>
      </c>
      <c r="AI118">
        <f t="shared" si="132"/>
        <v>1</v>
      </c>
      <c r="AJ118">
        <f t="shared" si="132"/>
        <v>2</v>
      </c>
      <c r="AK118">
        <f t="shared" si="132"/>
        <v>2</v>
      </c>
      <c r="AL118">
        <f t="shared" si="132"/>
        <v>1</v>
      </c>
      <c r="AM118">
        <f t="shared" si="132"/>
        <v>6</v>
      </c>
      <c r="AO118" s="4">
        <v>1992</v>
      </c>
    </row>
    <row r="119" spans="1:41" ht="12.75">
      <c r="A119" s="4">
        <v>1993</v>
      </c>
      <c r="B119">
        <f aca="true" t="shared" si="133" ref="B119:G124">B98+B56+B35</f>
        <v>53</v>
      </c>
      <c r="C119">
        <f t="shared" si="133"/>
        <v>193</v>
      </c>
      <c r="D119">
        <f t="shared" si="133"/>
        <v>157</v>
      </c>
      <c r="E119">
        <f t="shared" si="133"/>
        <v>76</v>
      </c>
      <c r="F119">
        <f t="shared" si="133"/>
        <v>72</v>
      </c>
      <c r="G119">
        <f t="shared" si="133"/>
        <v>551</v>
      </c>
      <c r="I119" s="4">
        <v>1993</v>
      </c>
      <c r="J119">
        <f aca="true" t="shared" si="134" ref="J119:O119">J98+J56+J35</f>
        <v>143</v>
      </c>
      <c r="K119">
        <f t="shared" si="134"/>
        <v>372</v>
      </c>
      <c r="L119">
        <f t="shared" si="134"/>
        <v>339</v>
      </c>
      <c r="M119">
        <f t="shared" si="134"/>
        <v>662</v>
      </c>
      <c r="N119">
        <f t="shared" si="134"/>
        <v>100</v>
      </c>
      <c r="O119">
        <f t="shared" si="134"/>
        <v>1616</v>
      </c>
      <c r="Q119" s="4">
        <v>1993</v>
      </c>
      <c r="R119">
        <f aca="true" t="shared" si="135" ref="R119:W119">R98+R56+R35</f>
        <v>0</v>
      </c>
      <c r="S119">
        <f t="shared" si="135"/>
        <v>0</v>
      </c>
      <c r="T119">
        <f t="shared" si="135"/>
        <v>0</v>
      </c>
      <c r="U119">
        <f t="shared" si="135"/>
        <v>0</v>
      </c>
      <c r="V119">
        <f t="shared" si="135"/>
        <v>0</v>
      </c>
      <c r="W119">
        <f t="shared" si="135"/>
        <v>0</v>
      </c>
      <c r="Y119" s="4">
        <v>1993</v>
      </c>
      <c r="Z119">
        <f aca="true" t="shared" si="136" ref="Z119:AE124">Z98+Z56+Z35</f>
        <v>1</v>
      </c>
      <c r="AA119">
        <f t="shared" si="136"/>
        <v>2</v>
      </c>
      <c r="AB119">
        <f t="shared" si="136"/>
        <v>0</v>
      </c>
      <c r="AC119">
        <f t="shared" si="136"/>
        <v>0</v>
      </c>
      <c r="AD119">
        <f t="shared" si="136"/>
        <v>0</v>
      </c>
      <c r="AE119">
        <f t="shared" si="136"/>
        <v>3</v>
      </c>
      <c r="AG119" s="4">
        <v>1993</v>
      </c>
      <c r="AH119">
        <f aca="true" t="shared" si="137" ref="AH119:AM119">AH98+AH56+AH35</f>
        <v>1</v>
      </c>
      <c r="AI119">
        <f t="shared" si="137"/>
        <v>4</v>
      </c>
      <c r="AJ119">
        <f t="shared" si="137"/>
        <v>0</v>
      </c>
      <c r="AK119">
        <f t="shared" si="137"/>
        <v>2</v>
      </c>
      <c r="AL119">
        <f t="shared" si="137"/>
        <v>3</v>
      </c>
      <c r="AM119">
        <f t="shared" si="137"/>
        <v>10</v>
      </c>
      <c r="AO119" s="4">
        <v>1993</v>
      </c>
    </row>
    <row r="120" spans="1:41" ht="12.75">
      <c r="A120" s="4">
        <v>1994</v>
      </c>
      <c r="B120">
        <f t="shared" si="133"/>
        <v>51</v>
      </c>
      <c r="C120">
        <f t="shared" si="133"/>
        <v>162</v>
      </c>
      <c r="D120">
        <f t="shared" si="133"/>
        <v>150</v>
      </c>
      <c r="E120">
        <f t="shared" si="133"/>
        <v>76</v>
      </c>
      <c r="F120">
        <f t="shared" si="133"/>
        <v>56</v>
      </c>
      <c r="G120">
        <f t="shared" si="133"/>
        <v>495</v>
      </c>
      <c r="I120" s="4">
        <v>1994</v>
      </c>
      <c r="J120">
        <f aca="true" t="shared" si="138" ref="J120:O120">J99+J57+J36</f>
        <v>121</v>
      </c>
      <c r="K120">
        <f t="shared" si="138"/>
        <v>321</v>
      </c>
      <c r="L120">
        <f t="shared" si="138"/>
        <v>315</v>
      </c>
      <c r="M120">
        <f t="shared" si="138"/>
        <v>679</v>
      </c>
      <c r="N120">
        <f t="shared" si="138"/>
        <v>85</v>
      </c>
      <c r="O120">
        <f t="shared" si="138"/>
        <v>1521</v>
      </c>
      <c r="Q120" s="4">
        <v>1994</v>
      </c>
      <c r="R120">
        <f aca="true" t="shared" si="139" ref="R120:W120">R99+R57+R36</f>
        <v>0</v>
      </c>
      <c r="S120">
        <f t="shared" si="139"/>
        <v>0</v>
      </c>
      <c r="T120">
        <f t="shared" si="139"/>
        <v>0</v>
      </c>
      <c r="U120">
        <f t="shared" si="139"/>
        <v>0</v>
      </c>
      <c r="V120">
        <f t="shared" si="139"/>
        <v>0</v>
      </c>
      <c r="W120">
        <f t="shared" si="139"/>
        <v>0</v>
      </c>
      <c r="Y120" s="4">
        <v>1994</v>
      </c>
      <c r="Z120">
        <f t="shared" si="136"/>
        <v>2</v>
      </c>
      <c r="AA120">
        <f t="shared" si="136"/>
        <v>3</v>
      </c>
      <c r="AB120">
        <f t="shared" si="136"/>
        <v>1</v>
      </c>
      <c r="AC120">
        <f t="shared" si="136"/>
        <v>0</v>
      </c>
      <c r="AD120">
        <f t="shared" si="136"/>
        <v>0</v>
      </c>
      <c r="AE120">
        <f t="shared" si="136"/>
        <v>6</v>
      </c>
      <c r="AG120" s="4">
        <v>1994</v>
      </c>
      <c r="AH120">
        <f aca="true" t="shared" si="140" ref="AH120:AM120">AH99+AH57+AH36</f>
        <v>0</v>
      </c>
      <c r="AI120">
        <f t="shared" si="140"/>
        <v>2</v>
      </c>
      <c r="AJ120">
        <f t="shared" si="140"/>
        <v>0</v>
      </c>
      <c r="AK120">
        <f t="shared" si="140"/>
        <v>2</v>
      </c>
      <c r="AL120">
        <f t="shared" si="140"/>
        <v>0</v>
      </c>
      <c r="AM120">
        <f t="shared" si="140"/>
        <v>4</v>
      </c>
      <c r="AO120" s="4">
        <v>1994</v>
      </c>
    </row>
    <row r="121" spans="1:41" ht="12.75">
      <c r="A121" s="4">
        <v>1995</v>
      </c>
      <c r="B121">
        <f t="shared" si="133"/>
        <v>67</v>
      </c>
      <c r="C121">
        <f t="shared" si="133"/>
        <v>138</v>
      </c>
      <c r="D121">
        <f t="shared" si="133"/>
        <v>156</v>
      </c>
      <c r="E121">
        <f t="shared" si="133"/>
        <v>82</v>
      </c>
      <c r="F121">
        <f t="shared" si="133"/>
        <v>83</v>
      </c>
      <c r="G121">
        <f t="shared" si="133"/>
        <v>526</v>
      </c>
      <c r="I121" s="4">
        <v>1995</v>
      </c>
      <c r="J121">
        <f aca="true" t="shared" si="141" ref="J121:O121">J100+J58+J37</f>
        <v>146</v>
      </c>
      <c r="K121">
        <f t="shared" si="141"/>
        <v>289</v>
      </c>
      <c r="L121">
        <f t="shared" si="141"/>
        <v>294</v>
      </c>
      <c r="M121">
        <f t="shared" si="141"/>
        <v>613</v>
      </c>
      <c r="N121">
        <f t="shared" si="141"/>
        <v>83</v>
      </c>
      <c r="O121">
        <f t="shared" si="141"/>
        <v>1425</v>
      </c>
      <c r="Q121" s="4">
        <v>1995</v>
      </c>
      <c r="R121">
        <f aca="true" t="shared" si="142" ref="R121:W121">R100+R58+R37</f>
        <v>1</v>
      </c>
      <c r="S121">
        <f t="shared" si="142"/>
        <v>0</v>
      </c>
      <c r="T121">
        <f t="shared" si="142"/>
        <v>0</v>
      </c>
      <c r="U121">
        <f t="shared" si="142"/>
        <v>0</v>
      </c>
      <c r="V121">
        <f t="shared" si="142"/>
        <v>0</v>
      </c>
      <c r="W121">
        <f t="shared" si="142"/>
        <v>1</v>
      </c>
      <c r="Y121" s="4">
        <v>1995</v>
      </c>
      <c r="Z121">
        <f t="shared" si="136"/>
        <v>0</v>
      </c>
      <c r="AA121">
        <f t="shared" si="136"/>
        <v>0</v>
      </c>
      <c r="AB121">
        <f t="shared" si="136"/>
        <v>1</v>
      </c>
      <c r="AC121">
        <f t="shared" si="136"/>
        <v>0</v>
      </c>
      <c r="AD121">
        <f t="shared" si="136"/>
        <v>0</v>
      </c>
      <c r="AE121">
        <f t="shared" si="136"/>
        <v>1</v>
      </c>
      <c r="AG121" s="4">
        <v>1995</v>
      </c>
      <c r="AH121">
        <f aca="true" t="shared" si="143" ref="AH121:AM121">AH100+AH58+AH37</f>
        <v>3</v>
      </c>
      <c r="AI121">
        <f t="shared" si="143"/>
        <v>0</v>
      </c>
      <c r="AJ121">
        <f t="shared" si="143"/>
        <v>1</v>
      </c>
      <c r="AK121">
        <f t="shared" si="143"/>
        <v>1</v>
      </c>
      <c r="AL121">
        <f t="shared" si="143"/>
        <v>0</v>
      </c>
      <c r="AM121">
        <f t="shared" si="143"/>
        <v>5</v>
      </c>
      <c r="AO121" s="4">
        <v>1995</v>
      </c>
    </row>
    <row r="122" spans="1:41" ht="12.75">
      <c r="A122" s="4">
        <v>1996</v>
      </c>
      <c r="B122">
        <f t="shared" si="133"/>
        <v>57</v>
      </c>
      <c r="C122">
        <f t="shared" si="133"/>
        <v>104</v>
      </c>
      <c r="D122">
        <f t="shared" si="133"/>
        <v>121</v>
      </c>
      <c r="E122">
        <f t="shared" si="133"/>
        <v>65</v>
      </c>
      <c r="F122">
        <f t="shared" si="133"/>
        <v>65</v>
      </c>
      <c r="G122">
        <f t="shared" si="133"/>
        <v>412</v>
      </c>
      <c r="I122" s="4">
        <v>1996</v>
      </c>
      <c r="J122">
        <f aca="true" t="shared" si="144" ref="J122:O122">J101+J59+J38</f>
        <v>112</v>
      </c>
      <c r="K122">
        <f t="shared" si="144"/>
        <v>228</v>
      </c>
      <c r="L122">
        <f t="shared" si="144"/>
        <v>279</v>
      </c>
      <c r="M122">
        <f t="shared" si="144"/>
        <v>536</v>
      </c>
      <c r="N122">
        <f t="shared" si="144"/>
        <v>98</v>
      </c>
      <c r="O122">
        <f t="shared" si="144"/>
        <v>1253</v>
      </c>
      <c r="Q122" s="4">
        <v>1996</v>
      </c>
      <c r="R122">
        <f aca="true" t="shared" si="145" ref="R122:W122">R101+R59+R38</f>
        <v>0</v>
      </c>
      <c r="S122">
        <f t="shared" si="145"/>
        <v>0</v>
      </c>
      <c r="T122">
        <f t="shared" si="145"/>
        <v>0</v>
      </c>
      <c r="U122">
        <f t="shared" si="145"/>
        <v>0</v>
      </c>
      <c r="V122">
        <f t="shared" si="145"/>
        <v>0</v>
      </c>
      <c r="W122">
        <f t="shared" si="145"/>
        <v>0</v>
      </c>
      <c r="Y122" s="4">
        <v>1996</v>
      </c>
      <c r="Z122">
        <f t="shared" si="136"/>
        <v>0</v>
      </c>
      <c r="AA122">
        <f t="shared" si="136"/>
        <v>1</v>
      </c>
      <c r="AB122">
        <f t="shared" si="136"/>
        <v>0</v>
      </c>
      <c r="AC122">
        <f t="shared" si="136"/>
        <v>1</v>
      </c>
      <c r="AD122">
        <f t="shared" si="136"/>
        <v>0</v>
      </c>
      <c r="AE122">
        <f t="shared" si="136"/>
        <v>2</v>
      </c>
      <c r="AG122" s="4">
        <v>1996</v>
      </c>
      <c r="AH122">
        <f aca="true" t="shared" si="146" ref="AH122:AM122">AH101+AH59+AH38</f>
        <v>1</v>
      </c>
      <c r="AI122">
        <f t="shared" si="146"/>
        <v>1</v>
      </c>
      <c r="AJ122">
        <f t="shared" si="146"/>
        <v>0</v>
      </c>
      <c r="AK122">
        <f t="shared" si="146"/>
        <v>4</v>
      </c>
      <c r="AL122">
        <f t="shared" si="146"/>
        <v>1</v>
      </c>
      <c r="AM122">
        <f t="shared" si="146"/>
        <v>7</v>
      </c>
      <c r="AO122" s="4">
        <v>1996</v>
      </c>
    </row>
    <row r="123" spans="1:41" ht="12.75">
      <c r="A123" s="4">
        <v>1997</v>
      </c>
      <c r="B123">
        <f t="shared" si="133"/>
        <v>48</v>
      </c>
      <c r="C123">
        <f t="shared" si="133"/>
        <v>105</v>
      </c>
      <c r="D123">
        <f t="shared" si="133"/>
        <v>108</v>
      </c>
      <c r="E123">
        <f t="shared" si="133"/>
        <v>81</v>
      </c>
      <c r="F123">
        <f t="shared" si="133"/>
        <v>50</v>
      </c>
      <c r="G123">
        <f t="shared" si="133"/>
        <v>392</v>
      </c>
      <c r="I123" s="4">
        <v>1997</v>
      </c>
      <c r="J123">
        <f aca="true" t="shared" si="147" ref="J123:O123">J102+J60+J39</f>
        <v>103</v>
      </c>
      <c r="K123">
        <f t="shared" si="147"/>
        <v>228</v>
      </c>
      <c r="L123">
        <f t="shared" si="147"/>
        <v>230</v>
      </c>
      <c r="M123">
        <f t="shared" si="147"/>
        <v>526</v>
      </c>
      <c r="N123">
        <f t="shared" si="147"/>
        <v>86</v>
      </c>
      <c r="O123">
        <f t="shared" si="147"/>
        <v>1173</v>
      </c>
      <c r="Q123" s="4">
        <v>1997</v>
      </c>
      <c r="R123">
        <f aca="true" t="shared" si="148" ref="R123:W123">R102+R60+R39</f>
        <v>1</v>
      </c>
      <c r="S123">
        <f t="shared" si="148"/>
        <v>0</v>
      </c>
      <c r="T123">
        <f t="shared" si="148"/>
        <v>0</v>
      </c>
      <c r="U123">
        <f t="shared" si="148"/>
        <v>0</v>
      </c>
      <c r="V123">
        <f t="shared" si="148"/>
        <v>0</v>
      </c>
      <c r="W123">
        <f t="shared" si="148"/>
        <v>1</v>
      </c>
      <c r="Y123" s="4">
        <v>1997</v>
      </c>
      <c r="Z123">
        <f t="shared" si="136"/>
        <v>0</v>
      </c>
      <c r="AA123">
        <f t="shared" si="136"/>
        <v>1</v>
      </c>
      <c r="AB123">
        <f t="shared" si="136"/>
        <v>0</v>
      </c>
      <c r="AC123">
        <f t="shared" si="136"/>
        <v>0</v>
      </c>
      <c r="AD123">
        <f t="shared" si="136"/>
        <v>0</v>
      </c>
      <c r="AE123">
        <f t="shared" si="136"/>
        <v>1</v>
      </c>
      <c r="AG123" s="4">
        <v>1997</v>
      </c>
      <c r="AH123">
        <f aca="true" t="shared" si="149" ref="AH123:AM123">AH102+AH60+AH39</f>
        <v>0</v>
      </c>
      <c r="AI123">
        <f t="shared" si="149"/>
        <v>0</v>
      </c>
      <c r="AJ123">
        <f t="shared" si="149"/>
        <v>1</v>
      </c>
      <c r="AK123">
        <f t="shared" si="149"/>
        <v>4</v>
      </c>
      <c r="AL123">
        <f t="shared" si="149"/>
        <v>0</v>
      </c>
      <c r="AM123">
        <f t="shared" si="149"/>
        <v>5</v>
      </c>
      <c r="AO123" s="4">
        <v>1997</v>
      </c>
    </row>
    <row r="124" spans="1:41" ht="12.75">
      <c r="A124" s="4">
        <v>1998</v>
      </c>
      <c r="B124">
        <f t="shared" si="133"/>
        <v>63</v>
      </c>
      <c r="C124">
        <f t="shared" si="133"/>
        <v>99</v>
      </c>
      <c r="D124">
        <f t="shared" si="133"/>
        <v>113</v>
      </c>
      <c r="E124">
        <f t="shared" si="133"/>
        <v>75</v>
      </c>
      <c r="F124">
        <f t="shared" si="133"/>
        <v>43</v>
      </c>
      <c r="G124">
        <f t="shared" si="133"/>
        <v>393</v>
      </c>
      <c r="I124" s="4">
        <v>1998</v>
      </c>
      <c r="J124">
        <f aca="true" t="shared" si="150" ref="J124:O124">J103+J61+J40</f>
        <v>134</v>
      </c>
      <c r="K124">
        <f t="shared" si="150"/>
        <v>232</v>
      </c>
      <c r="L124">
        <f t="shared" si="150"/>
        <v>212</v>
      </c>
      <c r="M124">
        <f t="shared" si="150"/>
        <v>430</v>
      </c>
      <c r="N124">
        <f t="shared" si="150"/>
        <v>83</v>
      </c>
      <c r="O124">
        <f t="shared" si="150"/>
        <v>1091</v>
      </c>
      <c r="Q124" s="4">
        <v>1998</v>
      </c>
      <c r="R124">
        <f aca="true" t="shared" si="151" ref="R124:W124">R103+R61+R40</f>
        <v>0</v>
      </c>
      <c r="S124">
        <f t="shared" si="151"/>
        <v>0</v>
      </c>
      <c r="T124">
        <f t="shared" si="151"/>
        <v>0</v>
      </c>
      <c r="U124">
        <f t="shared" si="151"/>
        <v>0</v>
      </c>
      <c r="V124">
        <f t="shared" si="151"/>
        <v>0</v>
      </c>
      <c r="W124">
        <f t="shared" si="151"/>
        <v>0</v>
      </c>
      <c r="Y124" s="4">
        <v>1998</v>
      </c>
      <c r="Z124">
        <f t="shared" si="136"/>
        <v>0</v>
      </c>
      <c r="AA124">
        <f t="shared" si="136"/>
        <v>1</v>
      </c>
      <c r="AB124">
        <f t="shared" si="136"/>
        <v>1</v>
      </c>
      <c r="AC124">
        <f t="shared" si="136"/>
        <v>1</v>
      </c>
      <c r="AD124">
        <f t="shared" si="136"/>
        <v>0</v>
      </c>
      <c r="AE124">
        <f t="shared" si="136"/>
        <v>3</v>
      </c>
      <c r="AG124" s="4">
        <v>1998</v>
      </c>
      <c r="AH124">
        <f aca="true" t="shared" si="152" ref="AH124:AM124">AH103+AH61+AH40</f>
        <v>4</v>
      </c>
      <c r="AI124">
        <f t="shared" si="152"/>
        <v>0</v>
      </c>
      <c r="AJ124">
        <f t="shared" si="152"/>
        <v>0</v>
      </c>
      <c r="AK124">
        <f t="shared" si="152"/>
        <v>1</v>
      </c>
      <c r="AL124">
        <f t="shared" si="152"/>
        <v>0</v>
      </c>
      <c r="AM124">
        <f t="shared" si="152"/>
        <v>5</v>
      </c>
      <c r="AO124" s="4">
        <v>1998</v>
      </c>
    </row>
    <row r="125" spans="1:41" ht="12.75">
      <c r="A125" s="4">
        <v>1999</v>
      </c>
      <c r="I125" s="4">
        <v>1999</v>
      </c>
      <c r="Q125" s="4">
        <v>1999</v>
      </c>
      <c r="Y125" s="4">
        <v>1999</v>
      </c>
      <c r="AG125" s="4">
        <v>1999</v>
      </c>
      <c r="AO125" s="4">
        <v>1999</v>
      </c>
    </row>
    <row r="126" spans="1:47" ht="12.75">
      <c r="A126" s="4" t="s">
        <v>100</v>
      </c>
      <c r="B126" s="2">
        <f>SUM(B109:B125)</f>
        <v>697</v>
      </c>
      <c r="C126" s="2">
        <f>SUM(C109:C125)</f>
        <v>2298</v>
      </c>
      <c r="D126" s="2">
        <f>SUM(D109:D125)</f>
        <v>1767</v>
      </c>
      <c r="E126" s="2">
        <f>SUM(E109:E125)</f>
        <v>839</v>
      </c>
      <c r="F126" s="2">
        <f>SUM(F109:F125)</f>
        <v>723</v>
      </c>
      <c r="G126">
        <f>SUM(B126:F126)</f>
        <v>6324</v>
      </c>
      <c r="I126" s="4" t="s">
        <v>100</v>
      </c>
      <c r="J126" s="2">
        <f>SUM(J109:J125)</f>
        <v>1480</v>
      </c>
      <c r="K126" s="2">
        <f>SUM(K109:K125)</f>
        <v>4621</v>
      </c>
      <c r="L126" s="2">
        <f>SUM(L109:L125)</f>
        <v>3400</v>
      </c>
      <c r="M126" s="2">
        <f>SUM(M109:M125)</f>
        <v>4929</v>
      </c>
      <c r="N126" s="2">
        <f>SUM(N109:N125)</f>
        <v>1026</v>
      </c>
      <c r="O126">
        <f>SUM(J126:N126)</f>
        <v>15456</v>
      </c>
      <c r="Q126" s="4" t="s">
        <v>100</v>
      </c>
      <c r="R126" s="2">
        <f>SUM(R109:R125)</f>
        <v>2</v>
      </c>
      <c r="S126" s="2">
        <f>SUM(S109:S125)</f>
        <v>1</v>
      </c>
      <c r="T126" s="2">
        <f>SUM(T109:T125)</f>
        <v>1</v>
      </c>
      <c r="U126" s="2">
        <f>SUM(U109:U125)</f>
        <v>1</v>
      </c>
      <c r="V126" s="2">
        <f>SUM(V109:V125)</f>
        <v>1</v>
      </c>
      <c r="W126">
        <f>SUM(R126:V126)</f>
        <v>6</v>
      </c>
      <c r="Y126" s="4" t="s">
        <v>100</v>
      </c>
      <c r="Z126" s="2">
        <f>SUM(Z109:Z125)</f>
        <v>7</v>
      </c>
      <c r="AA126" s="2">
        <f>SUM(AA109:AA125)</f>
        <v>8</v>
      </c>
      <c r="AB126" s="2">
        <f>SUM(AB109:AB125)</f>
        <v>5</v>
      </c>
      <c r="AC126" s="2">
        <f>SUM(AC109:AC125)</f>
        <v>3</v>
      </c>
      <c r="AD126" s="2">
        <f>SUM(AD109:AD125)</f>
        <v>2</v>
      </c>
      <c r="AE126">
        <f>SUM(Z126:AD126)</f>
        <v>25</v>
      </c>
      <c r="AG126" s="4" t="s">
        <v>100</v>
      </c>
      <c r="AH126" s="2">
        <f>SUM(AH109:AH125)</f>
        <v>15</v>
      </c>
      <c r="AI126" s="2">
        <f>SUM(AI109:AI125)</f>
        <v>13</v>
      </c>
      <c r="AJ126" s="2">
        <f>SUM(AJ109:AJ125)</f>
        <v>7</v>
      </c>
      <c r="AK126" s="2">
        <f>SUM(AK109:AK125)</f>
        <v>25</v>
      </c>
      <c r="AL126" s="2">
        <f>SUM(AL109:AL125)</f>
        <v>7</v>
      </c>
      <c r="AM126">
        <f>SUM(AH126:AL126)</f>
        <v>67</v>
      </c>
      <c r="AO126" s="4" t="s">
        <v>100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98</v>
      </c>
      <c r="I128" s="4" t="s">
        <v>99</v>
      </c>
      <c r="Q128" s="4" t="s">
        <v>115</v>
      </c>
      <c r="Y128" s="4" t="s">
        <v>116</v>
      </c>
      <c r="AG128" s="4" t="s">
        <v>113</v>
      </c>
      <c r="AO128" s="4" t="s">
        <v>114</v>
      </c>
    </row>
    <row r="129" spans="1:47" ht="12.75">
      <c r="A129" s="4" t="s">
        <v>97</v>
      </c>
      <c r="B129" s="12" t="s">
        <v>87</v>
      </c>
      <c r="C129" s="12" t="s">
        <v>92</v>
      </c>
      <c r="D129" s="12" t="s">
        <v>93</v>
      </c>
      <c r="E129" s="12" t="s">
        <v>88</v>
      </c>
      <c r="F129" s="12" t="s">
        <v>91</v>
      </c>
      <c r="G129" s="12" t="s">
        <v>100</v>
      </c>
      <c r="I129" s="4" t="s">
        <v>97</v>
      </c>
      <c r="J129" s="12" t="s">
        <v>87</v>
      </c>
      <c r="K129" s="12" t="s">
        <v>92</v>
      </c>
      <c r="L129" s="12" t="s">
        <v>93</v>
      </c>
      <c r="M129" s="12" t="s">
        <v>88</v>
      </c>
      <c r="N129" s="12" t="s">
        <v>91</v>
      </c>
      <c r="O129" s="12" t="s">
        <v>100</v>
      </c>
      <c r="Q129" s="4" t="s">
        <v>97</v>
      </c>
      <c r="R129" s="12" t="s">
        <v>87</v>
      </c>
      <c r="S129" s="12" t="s">
        <v>92</v>
      </c>
      <c r="T129" s="12" t="s">
        <v>93</v>
      </c>
      <c r="U129" s="12" t="s">
        <v>88</v>
      </c>
      <c r="V129" s="12" t="s">
        <v>91</v>
      </c>
      <c r="W129" s="12" t="s">
        <v>100</v>
      </c>
      <c r="Y129" s="4" t="s">
        <v>97</v>
      </c>
      <c r="Z129" s="12" t="s">
        <v>87</v>
      </c>
      <c r="AA129" s="12" t="s">
        <v>92</v>
      </c>
      <c r="AB129" s="12" t="s">
        <v>93</v>
      </c>
      <c r="AC129" s="12" t="s">
        <v>88</v>
      </c>
      <c r="AD129" s="12" t="s">
        <v>91</v>
      </c>
      <c r="AE129" s="12" t="s">
        <v>100</v>
      </c>
      <c r="AG129" s="4" t="s">
        <v>97</v>
      </c>
      <c r="AH129" s="12" t="s">
        <v>87</v>
      </c>
      <c r="AI129" s="12" t="s">
        <v>92</v>
      </c>
      <c r="AJ129" s="12" t="s">
        <v>93</v>
      </c>
      <c r="AK129" s="12" t="s">
        <v>88</v>
      </c>
      <c r="AL129" s="12" t="s">
        <v>91</v>
      </c>
      <c r="AM129" s="12" t="s">
        <v>100</v>
      </c>
      <c r="AO129" s="4" t="s">
        <v>97</v>
      </c>
      <c r="AP129" s="12" t="s">
        <v>87</v>
      </c>
      <c r="AQ129" s="12" t="s">
        <v>92</v>
      </c>
      <c r="AR129" s="12" t="s">
        <v>93</v>
      </c>
      <c r="AS129" s="12" t="s">
        <v>88</v>
      </c>
      <c r="AT129" s="12" t="s">
        <v>91</v>
      </c>
      <c r="AU129" s="12" t="s">
        <v>100</v>
      </c>
    </row>
    <row r="130" spans="1:41" ht="12.75">
      <c r="A130" s="4">
        <v>1983</v>
      </c>
      <c r="I130" s="4">
        <v>1983</v>
      </c>
      <c r="Q130" s="4">
        <v>1983</v>
      </c>
      <c r="Y130" s="4">
        <v>1983</v>
      </c>
      <c r="AG130" s="4">
        <v>1983</v>
      </c>
      <c r="AO130" s="4">
        <v>1983</v>
      </c>
    </row>
    <row r="131" spans="1:41" ht="12.75">
      <c r="A131" s="4">
        <v>1984</v>
      </c>
      <c r="I131" s="4">
        <v>1984</v>
      </c>
      <c r="Q131" s="4">
        <v>1984</v>
      </c>
      <c r="Y131" s="4">
        <v>1984</v>
      </c>
      <c r="AG131" s="4">
        <v>1984</v>
      </c>
      <c r="AO131" s="4">
        <v>1984</v>
      </c>
    </row>
    <row r="132" spans="1:41" ht="12.75">
      <c r="A132" s="4">
        <v>1985</v>
      </c>
      <c r="B132">
        <f aca="true" t="shared" si="153" ref="B132:G139">B6+B27+B48+B90</f>
        <v>388</v>
      </c>
      <c r="C132">
        <f t="shared" si="153"/>
        <v>677</v>
      </c>
      <c r="D132">
        <f t="shared" si="153"/>
        <v>432</v>
      </c>
      <c r="E132">
        <f t="shared" si="153"/>
        <v>269</v>
      </c>
      <c r="F132">
        <f t="shared" si="153"/>
        <v>315</v>
      </c>
      <c r="G132">
        <f t="shared" si="153"/>
        <v>2081</v>
      </c>
      <c r="I132" s="4">
        <v>1985</v>
      </c>
      <c r="J132">
        <f aca="true" t="shared" si="154" ref="J132:O132">J6+J27+J48+J90</f>
        <v>530</v>
      </c>
      <c r="K132">
        <f t="shared" si="154"/>
        <v>1031</v>
      </c>
      <c r="L132">
        <f t="shared" si="154"/>
        <v>549</v>
      </c>
      <c r="M132">
        <f t="shared" si="154"/>
        <v>292</v>
      </c>
      <c r="N132">
        <f t="shared" si="154"/>
        <v>255</v>
      </c>
      <c r="O132">
        <f t="shared" si="154"/>
        <v>2657</v>
      </c>
      <c r="Q132" s="4">
        <v>1985</v>
      </c>
      <c r="R132">
        <f aca="true" t="shared" si="155" ref="R132:W132">R6+R27+R48+R90</f>
        <v>0</v>
      </c>
      <c r="S132">
        <f t="shared" si="155"/>
        <v>1</v>
      </c>
      <c r="T132">
        <f t="shared" si="155"/>
        <v>0</v>
      </c>
      <c r="U132">
        <f t="shared" si="155"/>
        <v>0</v>
      </c>
      <c r="V132">
        <f t="shared" si="155"/>
        <v>0</v>
      </c>
      <c r="W132">
        <f t="shared" si="155"/>
        <v>1</v>
      </c>
      <c r="Y132" s="4">
        <v>1985</v>
      </c>
      <c r="Z132">
        <f aca="true" t="shared" si="156" ref="Z132:AE132">Z6+Z27+Z48+Z90</f>
        <v>0</v>
      </c>
      <c r="AA132">
        <f t="shared" si="156"/>
        <v>2</v>
      </c>
      <c r="AB132">
        <f t="shared" si="156"/>
        <v>0</v>
      </c>
      <c r="AC132">
        <f t="shared" si="156"/>
        <v>1</v>
      </c>
      <c r="AD132">
        <f t="shared" si="156"/>
        <v>0</v>
      </c>
      <c r="AE132">
        <f t="shared" si="156"/>
        <v>3</v>
      </c>
      <c r="AG132" s="4">
        <v>1985</v>
      </c>
      <c r="AH132">
        <f aca="true" t="shared" si="157" ref="AH132:AM132">AH6+AH27+AH48+AH90</f>
        <v>5</v>
      </c>
      <c r="AI132">
        <f t="shared" si="157"/>
        <v>6</v>
      </c>
      <c r="AJ132">
        <f t="shared" si="157"/>
        <v>2</v>
      </c>
      <c r="AK132">
        <f t="shared" si="157"/>
        <v>7</v>
      </c>
      <c r="AL132">
        <f t="shared" si="157"/>
        <v>0</v>
      </c>
      <c r="AM132">
        <f t="shared" si="157"/>
        <v>20</v>
      </c>
      <c r="AO132" s="4">
        <v>1985</v>
      </c>
    </row>
    <row r="133" spans="1:41" ht="12.75">
      <c r="A133" s="4">
        <v>1986</v>
      </c>
      <c r="B133">
        <f t="shared" si="153"/>
        <v>346</v>
      </c>
      <c r="C133">
        <f t="shared" si="153"/>
        <v>690</v>
      </c>
      <c r="D133">
        <f t="shared" si="153"/>
        <v>480</v>
      </c>
      <c r="E133">
        <f t="shared" si="153"/>
        <v>288</v>
      </c>
      <c r="F133">
        <f t="shared" si="153"/>
        <v>332</v>
      </c>
      <c r="G133">
        <f t="shared" si="153"/>
        <v>2136</v>
      </c>
      <c r="I133" s="4">
        <v>1986</v>
      </c>
      <c r="J133">
        <f aca="true" t="shared" si="158" ref="J133:O133">J7+J28+J49+J91</f>
        <v>519</v>
      </c>
      <c r="K133">
        <f t="shared" si="158"/>
        <v>990</v>
      </c>
      <c r="L133">
        <f t="shared" si="158"/>
        <v>645</v>
      </c>
      <c r="M133">
        <f t="shared" si="158"/>
        <v>326</v>
      </c>
      <c r="N133">
        <f t="shared" si="158"/>
        <v>295</v>
      </c>
      <c r="O133">
        <f t="shared" si="158"/>
        <v>2775</v>
      </c>
      <c r="Q133" s="4">
        <v>1986</v>
      </c>
      <c r="R133">
        <f aca="true" t="shared" si="159" ref="R133:W133">R7+R28+R49+R91</f>
        <v>0</v>
      </c>
      <c r="S133">
        <f t="shared" si="159"/>
        <v>0</v>
      </c>
      <c r="T133">
        <f t="shared" si="159"/>
        <v>0</v>
      </c>
      <c r="U133">
        <f t="shared" si="159"/>
        <v>0</v>
      </c>
      <c r="V133">
        <f t="shared" si="159"/>
        <v>1</v>
      </c>
      <c r="W133">
        <f t="shared" si="159"/>
        <v>1</v>
      </c>
      <c r="Y133" s="4">
        <v>1986</v>
      </c>
      <c r="Z133">
        <f aca="true" t="shared" si="160" ref="Z133:AE133">Z7+Z28+Z49+Z91</f>
        <v>4</v>
      </c>
      <c r="AA133">
        <f t="shared" si="160"/>
        <v>0</v>
      </c>
      <c r="AB133">
        <f t="shared" si="160"/>
        <v>0</v>
      </c>
      <c r="AC133">
        <f t="shared" si="160"/>
        <v>0</v>
      </c>
      <c r="AD133">
        <f t="shared" si="160"/>
        <v>1</v>
      </c>
      <c r="AE133">
        <f t="shared" si="160"/>
        <v>5</v>
      </c>
      <c r="AG133" s="4">
        <v>1986</v>
      </c>
      <c r="AH133">
        <f aca="true" t="shared" si="161" ref="AH133:AM133">AH7+AH28+AH49+AH91</f>
        <v>11</v>
      </c>
      <c r="AI133">
        <f t="shared" si="161"/>
        <v>5</v>
      </c>
      <c r="AJ133">
        <f t="shared" si="161"/>
        <v>2</v>
      </c>
      <c r="AK133">
        <f t="shared" si="161"/>
        <v>8</v>
      </c>
      <c r="AL133">
        <f t="shared" si="161"/>
        <v>3</v>
      </c>
      <c r="AM133">
        <f t="shared" si="161"/>
        <v>29</v>
      </c>
      <c r="AO133" s="4">
        <v>1986</v>
      </c>
    </row>
    <row r="134" spans="1:41" ht="12.75">
      <c r="A134" s="4">
        <v>1987</v>
      </c>
      <c r="B134">
        <f t="shared" si="153"/>
        <v>421</v>
      </c>
      <c r="C134">
        <f t="shared" si="153"/>
        <v>699</v>
      </c>
      <c r="D134">
        <f t="shared" si="153"/>
        <v>443</v>
      </c>
      <c r="E134">
        <f t="shared" si="153"/>
        <v>344</v>
      </c>
      <c r="F134">
        <f t="shared" si="153"/>
        <v>364</v>
      </c>
      <c r="G134">
        <f t="shared" si="153"/>
        <v>2271</v>
      </c>
      <c r="I134" s="4">
        <v>1987</v>
      </c>
      <c r="J134">
        <f aca="true" t="shared" si="162" ref="J134:O134">J8+J29+J50+J92</f>
        <v>528</v>
      </c>
      <c r="K134">
        <f t="shared" si="162"/>
        <v>1000</v>
      </c>
      <c r="L134">
        <f t="shared" si="162"/>
        <v>688</v>
      </c>
      <c r="M134">
        <f t="shared" si="162"/>
        <v>371</v>
      </c>
      <c r="N134">
        <f t="shared" si="162"/>
        <v>298</v>
      </c>
      <c r="O134">
        <f t="shared" si="162"/>
        <v>2885</v>
      </c>
      <c r="Q134" s="4">
        <v>1987</v>
      </c>
      <c r="R134">
        <f aca="true" t="shared" si="163" ref="R134:W134">R8+R29+R50+R92</f>
        <v>0</v>
      </c>
      <c r="S134">
        <f t="shared" si="163"/>
        <v>0</v>
      </c>
      <c r="T134">
        <f t="shared" si="163"/>
        <v>0</v>
      </c>
      <c r="U134">
        <f t="shared" si="163"/>
        <v>0</v>
      </c>
      <c r="V134">
        <f t="shared" si="163"/>
        <v>2</v>
      </c>
      <c r="W134">
        <f t="shared" si="163"/>
        <v>2</v>
      </c>
      <c r="Y134" s="4">
        <v>1987</v>
      </c>
      <c r="Z134">
        <f aca="true" t="shared" si="164" ref="Z134:AE134">Z8+Z29+Z50+Z92</f>
        <v>2</v>
      </c>
      <c r="AA134">
        <f t="shared" si="164"/>
        <v>3</v>
      </c>
      <c r="AB134">
        <f t="shared" si="164"/>
        <v>0</v>
      </c>
      <c r="AC134">
        <f t="shared" si="164"/>
        <v>1</v>
      </c>
      <c r="AD134">
        <f t="shared" si="164"/>
        <v>0</v>
      </c>
      <c r="AE134">
        <f t="shared" si="164"/>
        <v>6</v>
      </c>
      <c r="AG134" s="4">
        <v>1987</v>
      </c>
      <c r="AH134">
        <f aca="true" t="shared" si="165" ref="AH134:AM134">AH8+AH29+AH50+AH92</f>
        <v>3</v>
      </c>
      <c r="AI134">
        <f t="shared" si="165"/>
        <v>5</v>
      </c>
      <c r="AJ134">
        <f t="shared" si="165"/>
        <v>0</v>
      </c>
      <c r="AK134">
        <f t="shared" si="165"/>
        <v>6</v>
      </c>
      <c r="AL134">
        <f t="shared" si="165"/>
        <v>1</v>
      </c>
      <c r="AM134">
        <f t="shared" si="165"/>
        <v>15</v>
      </c>
      <c r="AO134" s="4">
        <v>1987</v>
      </c>
    </row>
    <row r="135" spans="1:41" ht="12.75">
      <c r="A135" s="4">
        <v>1988</v>
      </c>
      <c r="B135">
        <f t="shared" si="153"/>
        <v>467</v>
      </c>
      <c r="C135">
        <f t="shared" si="153"/>
        <v>687</v>
      </c>
      <c r="D135">
        <f t="shared" si="153"/>
        <v>539</v>
      </c>
      <c r="E135">
        <f t="shared" si="153"/>
        <v>433</v>
      </c>
      <c r="F135">
        <f t="shared" si="153"/>
        <v>349</v>
      </c>
      <c r="G135">
        <f t="shared" si="153"/>
        <v>2475</v>
      </c>
      <c r="I135" s="4">
        <v>1988</v>
      </c>
      <c r="J135">
        <f aca="true" t="shared" si="166" ref="J135:O135">J9+J30+J51+J93</f>
        <v>578</v>
      </c>
      <c r="K135">
        <f t="shared" si="166"/>
        <v>1136</v>
      </c>
      <c r="L135">
        <f t="shared" si="166"/>
        <v>720</v>
      </c>
      <c r="M135">
        <f t="shared" si="166"/>
        <v>719</v>
      </c>
      <c r="N135">
        <f t="shared" si="166"/>
        <v>326</v>
      </c>
      <c r="O135">
        <f t="shared" si="166"/>
        <v>3479</v>
      </c>
      <c r="Q135" s="4">
        <v>1988</v>
      </c>
      <c r="R135">
        <f aca="true" t="shared" si="167" ref="R135:W135">R9+R30+R51+R93</f>
        <v>0</v>
      </c>
      <c r="S135">
        <f t="shared" si="167"/>
        <v>0</v>
      </c>
      <c r="T135">
        <f t="shared" si="167"/>
        <v>0</v>
      </c>
      <c r="U135">
        <f t="shared" si="167"/>
        <v>0</v>
      </c>
      <c r="V135">
        <f t="shared" si="167"/>
        <v>0</v>
      </c>
      <c r="W135">
        <f t="shared" si="167"/>
        <v>0</v>
      </c>
      <c r="Y135" s="4">
        <v>1988</v>
      </c>
      <c r="Z135">
        <f aca="true" t="shared" si="168" ref="Z135:AE135">Z9+Z30+Z51+Z93</f>
        <v>2</v>
      </c>
      <c r="AA135">
        <f t="shared" si="168"/>
        <v>6</v>
      </c>
      <c r="AB135">
        <f t="shared" si="168"/>
        <v>2</v>
      </c>
      <c r="AC135">
        <f t="shared" si="168"/>
        <v>4</v>
      </c>
      <c r="AD135">
        <f t="shared" si="168"/>
        <v>1</v>
      </c>
      <c r="AE135">
        <f t="shared" si="168"/>
        <v>15</v>
      </c>
      <c r="AG135" s="4">
        <v>1988</v>
      </c>
      <c r="AH135">
        <f aca="true" t="shared" si="169" ref="AH135:AM135">AH9+AH30+AH51+AH93</f>
        <v>3</v>
      </c>
      <c r="AI135">
        <f t="shared" si="169"/>
        <v>3</v>
      </c>
      <c r="AJ135">
        <f t="shared" si="169"/>
        <v>2</v>
      </c>
      <c r="AK135">
        <f t="shared" si="169"/>
        <v>15</v>
      </c>
      <c r="AL135">
        <f t="shared" si="169"/>
        <v>1</v>
      </c>
      <c r="AM135">
        <f t="shared" si="169"/>
        <v>24</v>
      </c>
      <c r="AO135" s="4">
        <v>1988</v>
      </c>
    </row>
    <row r="136" spans="1:41" ht="12.75">
      <c r="A136" s="4">
        <v>1989</v>
      </c>
      <c r="B136">
        <f t="shared" si="153"/>
        <v>502</v>
      </c>
      <c r="C136">
        <f t="shared" si="153"/>
        <v>741</v>
      </c>
      <c r="D136">
        <f t="shared" si="153"/>
        <v>585</v>
      </c>
      <c r="E136">
        <f t="shared" si="153"/>
        <v>579</v>
      </c>
      <c r="F136">
        <f t="shared" si="153"/>
        <v>399</v>
      </c>
      <c r="G136">
        <f t="shared" si="153"/>
        <v>2806</v>
      </c>
      <c r="I136" s="4">
        <v>1989</v>
      </c>
      <c r="J136">
        <f aca="true" t="shared" si="170" ref="J136:O136">J10+J31+J52+J94</f>
        <v>619</v>
      </c>
      <c r="K136">
        <f t="shared" si="170"/>
        <v>1225</v>
      </c>
      <c r="L136">
        <f t="shared" si="170"/>
        <v>919</v>
      </c>
      <c r="M136">
        <f t="shared" si="170"/>
        <v>1443</v>
      </c>
      <c r="N136">
        <f t="shared" si="170"/>
        <v>377</v>
      </c>
      <c r="O136">
        <f t="shared" si="170"/>
        <v>4583</v>
      </c>
      <c r="Q136" s="4">
        <v>1989</v>
      </c>
      <c r="R136">
        <f aca="true" t="shared" si="171" ref="R136:W136">R10+R31+R52+R94</f>
        <v>0</v>
      </c>
      <c r="S136">
        <f t="shared" si="171"/>
        <v>0</v>
      </c>
      <c r="T136">
        <f t="shared" si="171"/>
        <v>0</v>
      </c>
      <c r="U136">
        <f t="shared" si="171"/>
        <v>1</v>
      </c>
      <c r="V136">
        <f t="shared" si="171"/>
        <v>1</v>
      </c>
      <c r="W136">
        <f t="shared" si="171"/>
        <v>2</v>
      </c>
      <c r="Y136" s="4">
        <v>1989</v>
      </c>
      <c r="Z136">
        <f aca="true" t="shared" si="172" ref="Z136:AE136">Z10+Z31+Z52+Z94</f>
        <v>2</v>
      </c>
      <c r="AA136">
        <f t="shared" si="172"/>
        <v>3</v>
      </c>
      <c r="AB136">
        <f t="shared" si="172"/>
        <v>3</v>
      </c>
      <c r="AC136">
        <f t="shared" si="172"/>
        <v>3</v>
      </c>
      <c r="AD136">
        <f t="shared" si="172"/>
        <v>0</v>
      </c>
      <c r="AE136">
        <f t="shared" si="172"/>
        <v>11</v>
      </c>
      <c r="AG136" s="4">
        <v>1989</v>
      </c>
      <c r="AH136">
        <f aca="true" t="shared" si="173" ref="AH136:AM136">AH10+AH31+AH52+AH94</f>
        <v>7</v>
      </c>
      <c r="AI136">
        <f t="shared" si="173"/>
        <v>5</v>
      </c>
      <c r="AJ136">
        <f t="shared" si="173"/>
        <v>1</v>
      </c>
      <c r="AK136">
        <f t="shared" si="173"/>
        <v>24</v>
      </c>
      <c r="AL136">
        <f t="shared" si="173"/>
        <v>4</v>
      </c>
      <c r="AM136">
        <f t="shared" si="173"/>
        <v>41</v>
      </c>
      <c r="AO136" s="4">
        <v>1989</v>
      </c>
    </row>
    <row r="137" spans="1:41" ht="12.75">
      <c r="A137" s="4">
        <v>1990</v>
      </c>
      <c r="B137">
        <f t="shared" si="153"/>
        <v>469</v>
      </c>
      <c r="C137">
        <f t="shared" si="153"/>
        <v>670</v>
      </c>
      <c r="D137">
        <f t="shared" si="153"/>
        <v>654</v>
      </c>
      <c r="E137">
        <f t="shared" si="153"/>
        <v>615</v>
      </c>
      <c r="F137">
        <f t="shared" si="153"/>
        <v>449</v>
      </c>
      <c r="G137">
        <f t="shared" si="153"/>
        <v>2857</v>
      </c>
      <c r="I137" s="4">
        <v>1990</v>
      </c>
      <c r="J137">
        <f aca="true" t="shared" si="174" ref="J137:O137">J11+J32+J53+J95</f>
        <v>641</v>
      </c>
      <c r="K137">
        <f t="shared" si="174"/>
        <v>1160</v>
      </c>
      <c r="L137">
        <f t="shared" si="174"/>
        <v>949</v>
      </c>
      <c r="M137">
        <f t="shared" si="174"/>
        <v>2087</v>
      </c>
      <c r="N137">
        <f t="shared" si="174"/>
        <v>522</v>
      </c>
      <c r="O137">
        <f t="shared" si="174"/>
        <v>5359</v>
      </c>
      <c r="Q137" s="4">
        <v>1990</v>
      </c>
      <c r="R137">
        <f aca="true" t="shared" si="175" ref="R137:W137">R11+R32+R53+R95</f>
        <v>0</v>
      </c>
      <c r="S137">
        <f t="shared" si="175"/>
        <v>1</v>
      </c>
      <c r="T137">
        <f t="shared" si="175"/>
        <v>0</v>
      </c>
      <c r="U137">
        <f t="shared" si="175"/>
        <v>0</v>
      </c>
      <c r="V137">
        <f t="shared" si="175"/>
        <v>0</v>
      </c>
      <c r="W137">
        <f t="shared" si="175"/>
        <v>1</v>
      </c>
      <c r="Y137" s="4">
        <v>1990</v>
      </c>
      <c r="Z137">
        <f aca="true" t="shared" si="176" ref="Z137:AE137">Z11+Z32+Z53+Z95</f>
        <v>10</v>
      </c>
      <c r="AA137">
        <f t="shared" si="176"/>
        <v>4</v>
      </c>
      <c r="AB137">
        <f t="shared" si="176"/>
        <v>1</v>
      </c>
      <c r="AC137">
        <f t="shared" si="176"/>
        <v>2</v>
      </c>
      <c r="AD137">
        <f t="shared" si="176"/>
        <v>1</v>
      </c>
      <c r="AE137">
        <f t="shared" si="176"/>
        <v>18</v>
      </c>
      <c r="AG137" s="4">
        <v>1990</v>
      </c>
      <c r="AH137">
        <f aca="true" t="shared" si="177" ref="AH137:AM137">AH11+AH32+AH53+AH95</f>
        <v>12</v>
      </c>
      <c r="AI137">
        <f t="shared" si="177"/>
        <v>7</v>
      </c>
      <c r="AJ137">
        <f t="shared" si="177"/>
        <v>3</v>
      </c>
      <c r="AK137">
        <f t="shared" si="177"/>
        <v>14</v>
      </c>
      <c r="AL137">
        <f t="shared" si="177"/>
        <v>1</v>
      </c>
      <c r="AM137">
        <f t="shared" si="177"/>
        <v>37</v>
      </c>
      <c r="AO137" s="4">
        <v>1990</v>
      </c>
    </row>
    <row r="138" spans="1:41" ht="12.75">
      <c r="A138" s="4">
        <v>1991</v>
      </c>
      <c r="B138">
        <f t="shared" si="153"/>
        <v>628</v>
      </c>
      <c r="C138">
        <f t="shared" si="153"/>
        <v>829</v>
      </c>
      <c r="D138">
        <f t="shared" si="153"/>
        <v>759</v>
      </c>
      <c r="E138">
        <f t="shared" si="153"/>
        <v>598</v>
      </c>
      <c r="F138">
        <f t="shared" si="153"/>
        <v>474</v>
      </c>
      <c r="G138">
        <f t="shared" si="153"/>
        <v>3288</v>
      </c>
      <c r="I138" s="4">
        <v>1991</v>
      </c>
      <c r="J138">
        <f aca="true" t="shared" si="178" ref="J138:O138">J12+J33+J54+J96</f>
        <v>842</v>
      </c>
      <c r="K138">
        <f t="shared" si="178"/>
        <v>1295</v>
      </c>
      <c r="L138">
        <f t="shared" si="178"/>
        <v>1160</v>
      </c>
      <c r="M138">
        <f t="shared" si="178"/>
        <v>2394</v>
      </c>
      <c r="N138">
        <f t="shared" si="178"/>
        <v>528</v>
      </c>
      <c r="O138">
        <f t="shared" si="178"/>
        <v>6219</v>
      </c>
      <c r="Q138" s="4">
        <v>1991</v>
      </c>
      <c r="R138">
        <f aca="true" t="shared" si="179" ref="R138:W138">R12+R33+R54+R96</f>
        <v>0</v>
      </c>
      <c r="S138">
        <f t="shared" si="179"/>
        <v>0</v>
      </c>
      <c r="T138">
        <f t="shared" si="179"/>
        <v>0</v>
      </c>
      <c r="U138">
        <f t="shared" si="179"/>
        <v>0</v>
      </c>
      <c r="V138">
        <f t="shared" si="179"/>
        <v>0</v>
      </c>
      <c r="W138">
        <f t="shared" si="179"/>
        <v>0</v>
      </c>
      <c r="Y138" s="4">
        <v>1991</v>
      </c>
      <c r="Z138">
        <f aca="true" t="shared" si="180" ref="Z138:AE138">Z12+Z33+Z54+Z96</f>
        <v>12</v>
      </c>
      <c r="AA138">
        <f t="shared" si="180"/>
        <v>11</v>
      </c>
      <c r="AB138">
        <f t="shared" si="180"/>
        <v>5</v>
      </c>
      <c r="AC138">
        <f t="shared" si="180"/>
        <v>0</v>
      </c>
      <c r="AD138">
        <f t="shared" si="180"/>
        <v>3</v>
      </c>
      <c r="AE138">
        <f t="shared" si="180"/>
        <v>31</v>
      </c>
      <c r="AG138" s="4">
        <v>1991</v>
      </c>
      <c r="AH138">
        <f aca="true" t="shared" si="181" ref="AH138:AM138">AH12+AH33+AH54+AH96</f>
        <v>9</v>
      </c>
      <c r="AI138">
        <f t="shared" si="181"/>
        <v>4</v>
      </c>
      <c r="AJ138">
        <f t="shared" si="181"/>
        <v>3</v>
      </c>
      <c r="AK138">
        <f t="shared" si="181"/>
        <v>7</v>
      </c>
      <c r="AL138">
        <f t="shared" si="181"/>
        <v>6</v>
      </c>
      <c r="AM138">
        <f t="shared" si="181"/>
        <v>29</v>
      </c>
      <c r="AO138" s="4">
        <v>1991</v>
      </c>
    </row>
    <row r="139" spans="1:41" ht="12.75">
      <c r="A139" s="4">
        <v>1992</v>
      </c>
      <c r="B139">
        <f t="shared" si="153"/>
        <v>558</v>
      </c>
      <c r="C139">
        <f t="shared" si="153"/>
        <v>724</v>
      </c>
      <c r="D139">
        <f t="shared" si="153"/>
        <v>843</v>
      </c>
      <c r="E139">
        <f t="shared" si="153"/>
        <v>606</v>
      </c>
      <c r="F139">
        <f t="shared" si="153"/>
        <v>510</v>
      </c>
      <c r="G139">
        <f t="shared" si="153"/>
        <v>3241</v>
      </c>
      <c r="I139" s="4">
        <v>1992</v>
      </c>
      <c r="J139">
        <f aca="true" t="shared" si="182" ref="J139:O139">J13+J34+J55+J97</f>
        <v>790</v>
      </c>
      <c r="K139">
        <f t="shared" si="182"/>
        <v>1206</v>
      </c>
      <c r="L139">
        <f t="shared" si="182"/>
        <v>1187</v>
      </c>
      <c r="M139">
        <f t="shared" si="182"/>
        <v>2586</v>
      </c>
      <c r="N139">
        <f t="shared" si="182"/>
        <v>607</v>
      </c>
      <c r="O139">
        <f t="shared" si="182"/>
        <v>6376</v>
      </c>
      <c r="Q139" s="4">
        <v>1992</v>
      </c>
      <c r="R139">
        <f aca="true" t="shared" si="183" ref="R139:W139">R13+R34+R55+R97</f>
        <v>0</v>
      </c>
      <c r="S139">
        <f t="shared" si="183"/>
        <v>0</v>
      </c>
      <c r="T139">
        <f t="shared" si="183"/>
        <v>1</v>
      </c>
      <c r="U139">
        <f t="shared" si="183"/>
        <v>0</v>
      </c>
      <c r="V139">
        <f t="shared" si="183"/>
        <v>0</v>
      </c>
      <c r="W139">
        <f t="shared" si="183"/>
        <v>1</v>
      </c>
      <c r="Y139" s="4">
        <v>1992</v>
      </c>
      <c r="Z139">
        <f aca="true" t="shared" si="184" ref="Z139:AE139">Z13+Z34+Z55+Z97</f>
        <v>7</v>
      </c>
      <c r="AA139">
        <f t="shared" si="184"/>
        <v>7</v>
      </c>
      <c r="AB139">
        <f t="shared" si="184"/>
        <v>5</v>
      </c>
      <c r="AC139">
        <f t="shared" si="184"/>
        <v>1</v>
      </c>
      <c r="AD139">
        <f t="shared" si="184"/>
        <v>1</v>
      </c>
      <c r="AE139">
        <f t="shared" si="184"/>
        <v>21</v>
      </c>
      <c r="AG139" s="4">
        <v>1992</v>
      </c>
      <c r="AH139">
        <f aca="true" t="shared" si="185" ref="AH139:AM139">AH13+AH34+AH55+AH97</f>
        <v>11</v>
      </c>
      <c r="AI139">
        <f t="shared" si="185"/>
        <v>4</v>
      </c>
      <c r="AJ139">
        <f t="shared" si="185"/>
        <v>7</v>
      </c>
      <c r="AK139">
        <f t="shared" si="185"/>
        <v>11</v>
      </c>
      <c r="AL139">
        <f t="shared" si="185"/>
        <v>2</v>
      </c>
      <c r="AM139">
        <f t="shared" si="185"/>
        <v>35</v>
      </c>
      <c r="AO139" s="4">
        <v>1992</v>
      </c>
    </row>
    <row r="140" spans="1:41" ht="12.75">
      <c r="A140" s="4">
        <v>1993</v>
      </c>
      <c r="B140">
        <f aca="true" t="shared" si="186" ref="B140:G145">B14+B35+B56+B98</f>
        <v>550</v>
      </c>
      <c r="C140">
        <f t="shared" si="186"/>
        <v>703</v>
      </c>
      <c r="D140">
        <f t="shared" si="186"/>
        <v>770</v>
      </c>
      <c r="E140">
        <f t="shared" si="186"/>
        <v>570</v>
      </c>
      <c r="F140">
        <f t="shared" si="186"/>
        <v>545</v>
      </c>
      <c r="G140">
        <f t="shared" si="186"/>
        <v>3138</v>
      </c>
      <c r="I140" s="4">
        <v>1993</v>
      </c>
      <c r="J140">
        <f aca="true" t="shared" si="187" ref="J140:O140">J14+J35+J56+J98</f>
        <v>794</v>
      </c>
      <c r="K140">
        <f t="shared" si="187"/>
        <v>1185</v>
      </c>
      <c r="L140">
        <f t="shared" si="187"/>
        <v>1196</v>
      </c>
      <c r="M140">
        <f t="shared" si="187"/>
        <v>2681</v>
      </c>
      <c r="N140">
        <f t="shared" si="187"/>
        <v>586</v>
      </c>
      <c r="O140">
        <f t="shared" si="187"/>
        <v>6442</v>
      </c>
      <c r="Q140" s="4">
        <v>1993</v>
      </c>
      <c r="R140">
        <f aca="true" t="shared" si="188" ref="R140:W140">R14+R35+R56+R98</f>
        <v>1</v>
      </c>
      <c r="S140">
        <f t="shared" si="188"/>
        <v>0</v>
      </c>
      <c r="T140">
        <f t="shared" si="188"/>
        <v>0</v>
      </c>
      <c r="U140">
        <f t="shared" si="188"/>
        <v>0</v>
      </c>
      <c r="V140">
        <f t="shared" si="188"/>
        <v>0</v>
      </c>
      <c r="W140">
        <f t="shared" si="188"/>
        <v>1</v>
      </c>
      <c r="Y140" s="4">
        <v>1993</v>
      </c>
      <c r="Z140">
        <f aca="true" t="shared" si="189" ref="Z140:AE140">Z14+Z35+Z56+Z98</f>
        <v>7</v>
      </c>
      <c r="AA140">
        <f t="shared" si="189"/>
        <v>8</v>
      </c>
      <c r="AB140">
        <f t="shared" si="189"/>
        <v>2</v>
      </c>
      <c r="AC140">
        <f t="shared" si="189"/>
        <v>3</v>
      </c>
      <c r="AD140">
        <f t="shared" si="189"/>
        <v>2</v>
      </c>
      <c r="AE140">
        <f t="shared" si="189"/>
        <v>22</v>
      </c>
      <c r="AG140" s="4">
        <v>1993</v>
      </c>
      <c r="AH140">
        <f aca="true" t="shared" si="190" ref="AH140:AM140">AH14+AH35+AH56+AH98</f>
        <v>12</v>
      </c>
      <c r="AI140">
        <f t="shared" si="190"/>
        <v>12</v>
      </c>
      <c r="AJ140">
        <f t="shared" si="190"/>
        <v>4</v>
      </c>
      <c r="AK140">
        <f t="shared" si="190"/>
        <v>7</v>
      </c>
      <c r="AL140">
        <f t="shared" si="190"/>
        <v>5</v>
      </c>
      <c r="AM140">
        <f t="shared" si="190"/>
        <v>40</v>
      </c>
      <c r="AO140" s="4">
        <v>1993</v>
      </c>
    </row>
    <row r="141" spans="1:41" ht="12.75">
      <c r="A141" s="4">
        <v>1994</v>
      </c>
      <c r="B141">
        <f t="shared" si="186"/>
        <v>530</v>
      </c>
      <c r="C141">
        <f t="shared" si="186"/>
        <v>674</v>
      </c>
      <c r="D141">
        <f t="shared" si="186"/>
        <v>739</v>
      </c>
      <c r="E141">
        <f t="shared" si="186"/>
        <v>563</v>
      </c>
      <c r="F141">
        <f t="shared" si="186"/>
        <v>473</v>
      </c>
      <c r="G141">
        <f t="shared" si="186"/>
        <v>2979</v>
      </c>
      <c r="I141" s="4">
        <v>1994</v>
      </c>
      <c r="J141">
        <f aca="true" t="shared" si="191" ref="J141:O141">J15+J36+J57+J99</f>
        <v>841</v>
      </c>
      <c r="K141">
        <f t="shared" si="191"/>
        <v>1181</v>
      </c>
      <c r="L141">
        <f t="shared" si="191"/>
        <v>1211</v>
      </c>
      <c r="M141">
        <f t="shared" si="191"/>
        <v>2894</v>
      </c>
      <c r="N141">
        <f t="shared" si="191"/>
        <v>539</v>
      </c>
      <c r="O141">
        <f t="shared" si="191"/>
        <v>6666</v>
      </c>
      <c r="Q141" s="4">
        <v>1994</v>
      </c>
      <c r="R141">
        <f aca="true" t="shared" si="192" ref="R141:W141">R15+R36+R57+R99</f>
        <v>1</v>
      </c>
      <c r="S141">
        <f t="shared" si="192"/>
        <v>0</v>
      </c>
      <c r="T141">
        <f t="shared" si="192"/>
        <v>0</v>
      </c>
      <c r="U141">
        <f t="shared" si="192"/>
        <v>0</v>
      </c>
      <c r="V141">
        <f t="shared" si="192"/>
        <v>0</v>
      </c>
      <c r="W141">
        <f t="shared" si="192"/>
        <v>1</v>
      </c>
      <c r="Y141" s="4">
        <v>1994</v>
      </c>
      <c r="Z141">
        <f aca="true" t="shared" si="193" ref="Z141:AE141">Z15+Z36+Z57+Z99</f>
        <v>6</v>
      </c>
      <c r="AA141">
        <f t="shared" si="193"/>
        <v>8</v>
      </c>
      <c r="AB141">
        <f t="shared" si="193"/>
        <v>6</v>
      </c>
      <c r="AC141">
        <f t="shared" si="193"/>
        <v>1</v>
      </c>
      <c r="AD141">
        <f t="shared" si="193"/>
        <v>3</v>
      </c>
      <c r="AE141">
        <f t="shared" si="193"/>
        <v>24</v>
      </c>
      <c r="AG141" s="4">
        <v>1994</v>
      </c>
      <c r="AH141">
        <f aca="true" t="shared" si="194" ref="AH141:AM141">AH15+AH36+AH57+AH99</f>
        <v>10</v>
      </c>
      <c r="AI141">
        <f t="shared" si="194"/>
        <v>8</v>
      </c>
      <c r="AJ141">
        <f t="shared" si="194"/>
        <v>2</v>
      </c>
      <c r="AK141">
        <f t="shared" si="194"/>
        <v>13</v>
      </c>
      <c r="AL141">
        <f t="shared" si="194"/>
        <v>3</v>
      </c>
      <c r="AM141">
        <f t="shared" si="194"/>
        <v>36</v>
      </c>
      <c r="AO141" s="4">
        <v>1994</v>
      </c>
    </row>
    <row r="142" spans="1:41" ht="12.75">
      <c r="A142" s="4">
        <v>1995</v>
      </c>
      <c r="B142">
        <f t="shared" si="186"/>
        <v>653</v>
      </c>
      <c r="C142">
        <f t="shared" si="186"/>
        <v>713</v>
      </c>
      <c r="D142">
        <f t="shared" si="186"/>
        <v>772</v>
      </c>
      <c r="E142">
        <f t="shared" si="186"/>
        <v>576</v>
      </c>
      <c r="F142">
        <f t="shared" si="186"/>
        <v>463</v>
      </c>
      <c r="G142">
        <f t="shared" si="186"/>
        <v>3177</v>
      </c>
      <c r="I142" s="4">
        <v>1995</v>
      </c>
      <c r="J142">
        <f aca="true" t="shared" si="195" ref="J142:O142">J16+J37+J58+J100</f>
        <v>993</v>
      </c>
      <c r="K142">
        <f t="shared" si="195"/>
        <v>1174</v>
      </c>
      <c r="L142">
        <f t="shared" si="195"/>
        <v>1286</v>
      </c>
      <c r="M142">
        <f t="shared" si="195"/>
        <v>2651</v>
      </c>
      <c r="N142">
        <f t="shared" si="195"/>
        <v>523</v>
      </c>
      <c r="O142">
        <f t="shared" si="195"/>
        <v>6627</v>
      </c>
      <c r="Q142" s="4">
        <v>1995</v>
      </c>
      <c r="R142">
        <f aca="true" t="shared" si="196" ref="R142:W142">R16+R37+R58+R100</f>
        <v>1</v>
      </c>
      <c r="S142">
        <f t="shared" si="196"/>
        <v>1</v>
      </c>
      <c r="T142">
        <f t="shared" si="196"/>
        <v>1</v>
      </c>
      <c r="U142">
        <f t="shared" si="196"/>
        <v>0</v>
      </c>
      <c r="V142">
        <f t="shared" si="196"/>
        <v>0</v>
      </c>
      <c r="W142">
        <f t="shared" si="196"/>
        <v>3</v>
      </c>
      <c r="Y142" s="4">
        <v>1995</v>
      </c>
      <c r="Z142">
        <f aca="true" t="shared" si="197" ref="Z142:AE142">Z16+Z37+Z58+Z100</f>
        <v>10</v>
      </c>
      <c r="AA142">
        <f t="shared" si="197"/>
        <v>7</v>
      </c>
      <c r="AB142">
        <f t="shared" si="197"/>
        <v>5</v>
      </c>
      <c r="AC142">
        <f t="shared" si="197"/>
        <v>4</v>
      </c>
      <c r="AD142">
        <f t="shared" si="197"/>
        <v>3</v>
      </c>
      <c r="AE142">
        <f t="shared" si="197"/>
        <v>29</v>
      </c>
      <c r="AG142" s="4">
        <v>1995</v>
      </c>
      <c r="AH142">
        <f aca="true" t="shared" si="198" ref="AH142:AM142">AH16+AH37+AH58+AH100</f>
        <v>20</v>
      </c>
      <c r="AI142">
        <f t="shared" si="198"/>
        <v>7</v>
      </c>
      <c r="AJ142">
        <f t="shared" si="198"/>
        <v>4</v>
      </c>
      <c r="AK142">
        <f t="shared" si="198"/>
        <v>12</v>
      </c>
      <c r="AL142">
        <f t="shared" si="198"/>
        <v>2</v>
      </c>
      <c r="AM142">
        <f t="shared" si="198"/>
        <v>45</v>
      </c>
      <c r="AO142" s="4">
        <v>1995</v>
      </c>
    </row>
    <row r="143" spans="1:41" ht="12.75">
      <c r="A143" s="4">
        <v>1996</v>
      </c>
      <c r="B143">
        <f t="shared" si="186"/>
        <v>559</v>
      </c>
      <c r="C143">
        <f t="shared" si="186"/>
        <v>500</v>
      </c>
      <c r="D143">
        <f t="shared" si="186"/>
        <v>595</v>
      </c>
      <c r="E143">
        <f t="shared" si="186"/>
        <v>423</v>
      </c>
      <c r="F143">
        <f t="shared" si="186"/>
        <v>363</v>
      </c>
      <c r="G143">
        <f t="shared" si="186"/>
        <v>2440</v>
      </c>
      <c r="I143" s="4">
        <v>1996</v>
      </c>
      <c r="J143">
        <f aca="true" t="shared" si="199" ref="J143:O143">J17+J38+J59+J101</f>
        <v>687</v>
      </c>
      <c r="K143">
        <f t="shared" si="199"/>
        <v>967</v>
      </c>
      <c r="L143">
        <f t="shared" si="199"/>
        <v>1059</v>
      </c>
      <c r="M143">
        <f t="shared" si="199"/>
        <v>2139</v>
      </c>
      <c r="N143">
        <f t="shared" si="199"/>
        <v>451</v>
      </c>
      <c r="O143">
        <f t="shared" si="199"/>
        <v>5303</v>
      </c>
      <c r="Q143" s="4">
        <v>1996</v>
      </c>
      <c r="R143">
        <f aca="true" t="shared" si="200" ref="R143:W143">R17+R38+R59+R101</f>
        <v>1</v>
      </c>
      <c r="S143">
        <f t="shared" si="200"/>
        <v>0</v>
      </c>
      <c r="T143">
        <f t="shared" si="200"/>
        <v>0</v>
      </c>
      <c r="U143">
        <f t="shared" si="200"/>
        <v>0</v>
      </c>
      <c r="V143">
        <f t="shared" si="200"/>
        <v>0</v>
      </c>
      <c r="W143">
        <f t="shared" si="200"/>
        <v>1</v>
      </c>
      <c r="Y143" s="4">
        <v>1996</v>
      </c>
      <c r="Z143">
        <f aca="true" t="shared" si="201" ref="Z143:AE143">Z17+Z38+Z59+Z101</f>
        <v>7</v>
      </c>
      <c r="AA143">
        <f t="shared" si="201"/>
        <v>9</v>
      </c>
      <c r="AB143">
        <f t="shared" si="201"/>
        <v>1</v>
      </c>
      <c r="AC143">
        <f t="shared" si="201"/>
        <v>1</v>
      </c>
      <c r="AD143">
        <f t="shared" si="201"/>
        <v>1</v>
      </c>
      <c r="AE143">
        <f t="shared" si="201"/>
        <v>19</v>
      </c>
      <c r="AG143" s="4">
        <v>1996</v>
      </c>
      <c r="AH143">
        <f aca="true" t="shared" si="202" ref="AH143:AM143">AH17+AH38+AH59+AH101</f>
        <v>11</v>
      </c>
      <c r="AI143">
        <f t="shared" si="202"/>
        <v>6</v>
      </c>
      <c r="AJ143">
        <f t="shared" si="202"/>
        <v>5</v>
      </c>
      <c r="AK143">
        <f t="shared" si="202"/>
        <v>15</v>
      </c>
      <c r="AL143">
        <f t="shared" si="202"/>
        <v>3</v>
      </c>
      <c r="AM143">
        <f t="shared" si="202"/>
        <v>40</v>
      </c>
      <c r="AO143" s="4">
        <v>1996</v>
      </c>
    </row>
    <row r="144" spans="1:41" ht="12.75">
      <c r="A144" s="4">
        <v>1997</v>
      </c>
      <c r="B144">
        <f t="shared" si="186"/>
        <v>596</v>
      </c>
      <c r="C144">
        <f t="shared" si="186"/>
        <v>533</v>
      </c>
      <c r="D144">
        <f t="shared" si="186"/>
        <v>634</v>
      </c>
      <c r="E144">
        <f t="shared" si="186"/>
        <v>400</v>
      </c>
      <c r="F144">
        <f t="shared" si="186"/>
        <v>367</v>
      </c>
      <c r="G144">
        <f t="shared" si="186"/>
        <v>2530</v>
      </c>
      <c r="I144" s="4">
        <v>1997</v>
      </c>
      <c r="J144">
        <f aca="true" t="shared" si="203" ref="J144:O144">J18+J39+J60+J102</f>
        <v>835</v>
      </c>
      <c r="K144">
        <f t="shared" si="203"/>
        <v>949</v>
      </c>
      <c r="L144">
        <f t="shared" si="203"/>
        <v>1074</v>
      </c>
      <c r="M144">
        <f t="shared" si="203"/>
        <v>1983</v>
      </c>
      <c r="N144">
        <f t="shared" si="203"/>
        <v>550</v>
      </c>
      <c r="O144">
        <f t="shared" si="203"/>
        <v>5391</v>
      </c>
      <c r="Q144" s="4">
        <v>1997</v>
      </c>
      <c r="R144">
        <f aca="true" t="shared" si="204" ref="R144:W144">R18+R39+R60+R102</f>
        <v>1</v>
      </c>
      <c r="S144">
        <f t="shared" si="204"/>
        <v>0</v>
      </c>
      <c r="T144">
        <f t="shared" si="204"/>
        <v>0</v>
      </c>
      <c r="U144">
        <f t="shared" si="204"/>
        <v>0</v>
      </c>
      <c r="V144">
        <f t="shared" si="204"/>
        <v>0</v>
      </c>
      <c r="W144">
        <f t="shared" si="204"/>
        <v>1</v>
      </c>
      <c r="Y144" s="4">
        <v>1997</v>
      </c>
      <c r="Z144">
        <f aca="true" t="shared" si="205" ref="Z144:AE144">Z18+Z39+Z60+Z102</f>
        <v>10</v>
      </c>
      <c r="AA144">
        <f t="shared" si="205"/>
        <v>4</v>
      </c>
      <c r="AB144">
        <f t="shared" si="205"/>
        <v>6</v>
      </c>
      <c r="AC144">
        <f t="shared" si="205"/>
        <v>1</v>
      </c>
      <c r="AD144">
        <f t="shared" si="205"/>
        <v>4</v>
      </c>
      <c r="AE144">
        <f t="shared" si="205"/>
        <v>25</v>
      </c>
      <c r="AG144" s="4">
        <v>1997</v>
      </c>
      <c r="AH144">
        <f aca="true" t="shared" si="206" ref="AH144:AM144">AH18+AH39+AH60+AH102</f>
        <v>9</v>
      </c>
      <c r="AI144">
        <f t="shared" si="206"/>
        <v>3</v>
      </c>
      <c r="AJ144">
        <f t="shared" si="206"/>
        <v>1</v>
      </c>
      <c r="AK144">
        <f t="shared" si="206"/>
        <v>10</v>
      </c>
      <c r="AL144">
        <f t="shared" si="206"/>
        <v>2</v>
      </c>
      <c r="AM144">
        <f t="shared" si="206"/>
        <v>25</v>
      </c>
      <c r="AO144" s="4">
        <v>1997</v>
      </c>
    </row>
    <row r="145" spans="1:41" ht="12.75">
      <c r="A145" s="4">
        <v>1998</v>
      </c>
      <c r="B145">
        <f t="shared" si="186"/>
        <v>1301</v>
      </c>
      <c r="C145">
        <f t="shared" si="186"/>
        <v>651</v>
      </c>
      <c r="D145">
        <f t="shared" si="186"/>
        <v>654</v>
      </c>
      <c r="E145">
        <f t="shared" si="186"/>
        <v>382</v>
      </c>
      <c r="F145">
        <f t="shared" si="186"/>
        <v>458</v>
      </c>
      <c r="G145">
        <f t="shared" si="186"/>
        <v>3446</v>
      </c>
      <c r="I145" s="4">
        <v>1998</v>
      </c>
      <c r="J145">
        <f aca="true" t="shared" si="207" ref="J145:O145">J19+J40+J61+J103</f>
        <v>1373</v>
      </c>
      <c r="K145">
        <f t="shared" si="207"/>
        <v>1141</v>
      </c>
      <c r="L145">
        <f t="shared" si="207"/>
        <v>1007</v>
      </c>
      <c r="M145">
        <f t="shared" si="207"/>
        <v>1944</v>
      </c>
      <c r="N145">
        <f t="shared" si="207"/>
        <v>615</v>
      </c>
      <c r="O145">
        <f t="shared" si="207"/>
        <v>6080</v>
      </c>
      <c r="Q145" s="4">
        <v>1998</v>
      </c>
      <c r="R145">
        <f aca="true" t="shared" si="208" ref="R145:W145">R19+R40+R61+R103</f>
        <v>5</v>
      </c>
      <c r="S145">
        <f t="shared" si="208"/>
        <v>1</v>
      </c>
      <c r="T145">
        <f t="shared" si="208"/>
        <v>1</v>
      </c>
      <c r="U145">
        <f t="shared" si="208"/>
        <v>0</v>
      </c>
      <c r="V145">
        <f t="shared" si="208"/>
        <v>2</v>
      </c>
      <c r="W145">
        <f t="shared" si="208"/>
        <v>9</v>
      </c>
      <c r="Y145" s="4">
        <v>1998</v>
      </c>
      <c r="Z145">
        <f aca="true" t="shared" si="209" ref="Z145:AE145">Z19+Z40+Z61+Z103</f>
        <v>13</v>
      </c>
      <c r="AA145">
        <f t="shared" si="209"/>
        <v>11</v>
      </c>
      <c r="AB145">
        <f t="shared" si="209"/>
        <v>5</v>
      </c>
      <c r="AC145">
        <f t="shared" si="209"/>
        <v>6</v>
      </c>
      <c r="AD145">
        <f t="shared" si="209"/>
        <v>6</v>
      </c>
      <c r="AE145">
        <f t="shared" si="209"/>
        <v>41</v>
      </c>
      <c r="AG145" s="4">
        <v>1998</v>
      </c>
      <c r="AH145">
        <f aca="true" t="shared" si="210" ref="AH145:AM145">AH19+AH40+AH61+AH103</f>
        <v>35</v>
      </c>
      <c r="AI145">
        <f t="shared" si="210"/>
        <v>13</v>
      </c>
      <c r="AJ145">
        <f t="shared" si="210"/>
        <v>9</v>
      </c>
      <c r="AK145">
        <f t="shared" si="210"/>
        <v>9</v>
      </c>
      <c r="AL145">
        <f t="shared" si="210"/>
        <v>5</v>
      </c>
      <c r="AM145">
        <f t="shared" si="210"/>
        <v>71</v>
      </c>
      <c r="AO145" s="4">
        <v>1998</v>
      </c>
    </row>
    <row r="146" spans="1:41" ht="12.75">
      <c r="A146" s="4">
        <v>1999</v>
      </c>
      <c r="I146" s="4">
        <v>1999</v>
      </c>
      <c r="Q146" s="4">
        <v>1999</v>
      </c>
      <c r="Y146" s="4">
        <v>1999</v>
      </c>
      <c r="AG146" s="4">
        <v>1999</v>
      </c>
      <c r="AO146" s="4">
        <v>1999</v>
      </c>
    </row>
    <row r="147" spans="1:47" ht="12.75">
      <c r="A147" s="4" t="s">
        <v>100</v>
      </c>
      <c r="B147" s="2">
        <f>SUM(B130:B146)</f>
        <v>7968</v>
      </c>
      <c r="C147" s="2">
        <f>SUM(C130:C146)</f>
        <v>9491</v>
      </c>
      <c r="D147" s="2">
        <f>SUM(D130:D146)</f>
        <v>8899</v>
      </c>
      <c r="E147" s="2">
        <f>SUM(E130:E146)</f>
        <v>6646</v>
      </c>
      <c r="F147" s="2">
        <f>SUM(F130:F146)</f>
        <v>5861</v>
      </c>
      <c r="G147">
        <f>SUM(B147:F147)</f>
        <v>38865</v>
      </c>
      <c r="I147" s="4" t="s">
        <v>100</v>
      </c>
      <c r="J147" s="2">
        <f>SUM(J130:J146)</f>
        <v>10570</v>
      </c>
      <c r="K147" s="2">
        <f>SUM(K130:K146)</f>
        <v>15640</v>
      </c>
      <c r="L147" s="2">
        <f>SUM(L130:L146)</f>
        <v>13650</v>
      </c>
      <c r="M147" s="2">
        <f>SUM(M130:M146)</f>
        <v>24510</v>
      </c>
      <c r="N147" s="2">
        <f>SUM(N130:N146)</f>
        <v>6472</v>
      </c>
      <c r="O147">
        <f>SUM(J147:N147)</f>
        <v>70842</v>
      </c>
      <c r="Q147" s="4" t="s">
        <v>100</v>
      </c>
      <c r="R147" s="2">
        <f>SUM(R130:R146)</f>
        <v>10</v>
      </c>
      <c r="S147" s="2">
        <f>SUM(S130:S146)</f>
        <v>4</v>
      </c>
      <c r="T147" s="2">
        <f>SUM(T130:T146)</f>
        <v>3</v>
      </c>
      <c r="U147" s="2">
        <f>SUM(U130:U146)</f>
        <v>1</v>
      </c>
      <c r="V147" s="2">
        <f>SUM(V130:V146)</f>
        <v>6</v>
      </c>
      <c r="W147">
        <f>SUM(R147:V147)</f>
        <v>24</v>
      </c>
      <c r="Y147" s="4" t="s">
        <v>100</v>
      </c>
      <c r="Z147" s="2">
        <f>SUM(Z130:Z146)</f>
        <v>92</v>
      </c>
      <c r="AA147" s="2">
        <f>SUM(AA130:AA146)</f>
        <v>83</v>
      </c>
      <c r="AB147" s="2">
        <f>SUM(AB130:AB146)</f>
        <v>41</v>
      </c>
      <c r="AC147" s="2">
        <f>SUM(AC130:AC146)</f>
        <v>28</v>
      </c>
      <c r="AD147" s="2">
        <f>SUM(AD130:AD146)</f>
        <v>26</v>
      </c>
      <c r="AE147">
        <f>SUM(Z147:AD147)</f>
        <v>270</v>
      </c>
      <c r="AG147" s="4" t="s">
        <v>100</v>
      </c>
      <c r="AH147" s="2">
        <f>SUM(AH130:AH146)</f>
        <v>158</v>
      </c>
      <c r="AI147" s="2">
        <f>SUM(AI130:AI146)</f>
        <v>88</v>
      </c>
      <c r="AJ147" s="2">
        <f>SUM(AJ130:AJ146)</f>
        <v>45</v>
      </c>
      <c r="AK147" s="2">
        <f>SUM(AK130:AK146)</f>
        <v>158</v>
      </c>
      <c r="AL147" s="2">
        <f>SUM(AL130:AL146)</f>
        <v>38</v>
      </c>
      <c r="AM147">
        <f>SUM(AH147:AL147)</f>
        <v>487</v>
      </c>
      <c r="AO147" s="4" t="s">
        <v>100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2"/>
  <sheetViews>
    <sheetView workbookViewId="0" topLeftCell="A1045">
      <selection activeCell="K1075" sqref="K1075"/>
    </sheetView>
  </sheetViews>
  <sheetFormatPr defaultColWidth="9.140625" defaultRowHeight="12.75"/>
  <sheetData>
    <row r="1" spans="1:19" ht="12.75">
      <c r="A1" s="2" t="s">
        <v>132</v>
      </c>
      <c r="B1" s="2"/>
      <c r="C1" s="2"/>
      <c r="D1" s="2"/>
      <c r="E1" s="2"/>
      <c r="F1" s="2"/>
      <c r="G1" s="2"/>
      <c r="H1" s="2"/>
      <c r="J1" s="2"/>
      <c r="Q1" s="2"/>
      <c r="R1" s="2"/>
      <c r="S1" s="2"/>
    </row>
    <row r="2" spans="1:19" ht="12.75">
      <c r="A2" s="2" t="s">
        <v>162</v>
      </c>
      <c r="B2" s="2"/>
      <c r="C2" s="2"/>
      <c r="D2" s="2"/>
      <c r="E2" s="2"/>
      <c r="F2" s="2"/>
      <c r="G2" s="2"/>
      <c r="H2" s="2"/>
      <c r="J2" s="2"/>
      <c r="Q2" s="2"/>
      <c r="R2" s="2"/>
      <c r="S2" s="2"/>
    </row>
    <row r="3" spans="1:19" ht="12.7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M3" s="2"/>
      <c r="Q3" s="2"/>
      <c r="R3" s="2"/>
      <c r="S3" s="2"/>
    </row>
    <row r="4" spans="1:19" ht="12.75">
      <c r="A4" s="2" t="s">
        <v>163</v>
      </c>
      <c r="B4" s="2"/>
      <c r="C4" s="2"/>
      <c r="D4" s="2"/>
      <c r="E4" s="2"/>
      <c r="F4" s="2"/>
      <c r="G4" s="2"/>
      <c r="H4" s="2"/>
      <c r="I4" s="2"/>
      <c r="J4" s="2"/>
      <c r="M4" s="2"/>
      <c r="N4" s="2"/>
      <c r="P4" s="2"/>
      <c r="Q4" s="2"/>
      <c r="R4" s="2"/>
      <c r="S4" s="2"/>
    </row>
    <row r="5" spans="1:19" ht="12.75">
      <c r="A5" s="2" t="s">
        <v>134</v>
      </c>
      <c r="B5" s="2"/>
      <c r="C5" s="2"/>
      <c r="D5" s="2"/>
      <c r="E5" s="2"/>
      <c r="F5" s="2"/>
      <c r="G5" s="2"/>
      <c r="H5" s="2"/>
      <c r="I5" s="2"/>
      <c r="J5" s="2"/>
      <c r="M5" s="2"/>
      <c r="N5" s="2"/>
      <c r="O5" s="2"/>
      <c r="P5" s="2"/>
      <c r="Q5" s="2"/>
      <c r="R5" s="2"/>
      <c r="S5" s="2"/>
    </row>
    <row r="6" spans="1:19" ht="12.75">
      <c r="A6" s="2" t="s">
        <v>134</v>
      </c>
      <c r="B6" s="2"/>
      <c r="C6" s="2"/>
      <c r="D6" s="2"/>
      <c r="E6" s="2"/>
      <c r="F6" s="2"/>
      <c r="G6" s="2"/>
      <c r="H6" s="2"/>
      <c r="I6" s="2"/>
      <c r="J6" s="2"/>
      <c r="L6" s="2"/>
      <c r="M6" s="2"/>
      <c r="O6" s="2"/>
      <c r="P6" s="2"/>
      <c r="Q6" s="2"/>
      <c r="R6" s="2"/>
      <c r="S6" s="2"/>
    </row>
    <row r="7" spans="1:19" ht="12.75">
      <c r="A7" s="2" t="s">
        <v>164</v>
      </c>
      <c r="B7" s="2"/>
      <c r="C7" s="2"/>
      <c r="D7" s="2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</row>
    <row r="8" spans="1:19" ht="12.75">
      <c r="A8" s="2" t="s">
        <v>134</v>
      </c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</row>
    <row r="9" spans="1:19" ht="12.75">
      <c r="A9" s="2" t="s">
        <v>134</v>
      </c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 t="s">
        <v>165</v>
      </c>
      <c r="B11" s="2"/>
      <c r="C11" s="2"/>
      <c r="D11" s="2"/>
      <c r="E11" s="2"/>
      <c r="F11" s="2"/>
      <c r="G11" s="2"/>
      <c r="H11" s="2"/>
      <c r="I11" s="2"/>
      <c r="J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 t="s">
        <v>166</v>
      </c>
      <c r="B12" s="2"/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 t="s">
        <v>167</v>
      </c>
      <c r="B13" s="2"/>
      <c r="C13" s="2"/>
      <c r="D13" s="2"/>
      <c r="E13" s="2"/>
      <c r="F13" s="2"/>
      <c r="G13" s="2"/>
      <c r="H13" s="2"/>
      <c r="I13" s="2"/>
      <c r="J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 t="s">
        <v>168</v>
      </c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 t="s">
        <v>169</v>
      </c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170</v>
      </c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 t="s">
        <v>171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6" ht="12.75">
      <c r="A18" t="s">
        <v>172</v>
      </c>
      <c r="C18" s="2"/>
      <c r="F18" s="2"/>
    </row>
    <row r="19" spans="1:6" ht="12.75">
      <c r="A19" t="s">
        <v>173</v>
      </c>
      <c r="B19" s="2"/>
      <c r="C19" s="2"/>
      <c r="D19" s="2"/>
      <c r="E19" s="2"/>
      <c r="F19" s="2"/>
    </row>
    <row r="20" spans="1:6" ht="12.75">
      <c r="A20" t="s">
        <v>174</v>
      </c>
      <c r="B20" s="2"/>
      <c r="C20" s="2"/>
      <c r="D20" s="2"/>
      <c r="E20" s="2"/>
      <c r="F20" s="2"/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spans="1:7" ht="12.75">
      <c r="A27" t="s">
        <v>181</v>
      </c>
      <c r="B27" s="2"/>
      <c r="C27" s="2"/>
      <c r="D27" s="2"/>
      <c r="G27" s="2"/>
    </row>
    <row r="28" spans="1:7" ht="12.75">
      <c r="A28" t="s">
        <v>167</v>
      </c>
      <c r="B28" s="2"/>
      <c r="C28" s="2"/>
      <c r="D28" s="2"/>
      <c r="G28" s="2"/>
    </row>
    <row r="29" spans="1:7" ht="12.75">
      <c r="A29" t="s">
        <v>182</v>
      </c>
      <c r="B29" s="2"/>
      <c r="C29" s="2"/>
      <c r="D29" s="2"/>
      <c r="G29" s="2"/>
    </row>
    <row r="30" spans="2:7" ht="12.75">
      <c r="B30" s="2"/>
      <c r="C30" s="2"/>
      <c r="D30" s="2"/>
      <c r="G30" s="2"/>
    </row>
    <row r="31" spans="1:7" ht="12.75">
      <c r="A31" t="s">
        <v>135</v>
      </c>
      <c r="B31" s="2"/>
      <c r="C31" s="2"/>
      <c r="D31" s="2"/>
      <c r="G31" s="2"/>
    </row>
    <row r="32" spans="1:7" ht="12.75">
      <c r="A32" t="s">
        <v>135</v>
      </c>
      <c r="B32" s="2"/>
      <c r="C32" s="2"/>
      <c r="D32" s="2"/>
      <c r="G32" s="2"/>
    </row>
    <row r="33" spans="1:7" ht="12.75">
      <c r="A33" t="s">
        <v>183</v>
      </c>
      <c r="B33" s="2"/>
      <c r="C33" s="2"/>
      <c r="D33" s="2"/>
      <c r="G33" s="2"/>
    </row>
    <row r="34" spans="1:7" ht="12.75">
      <c r="A34" t="s">
        <v>136</v>
      </c>
      <c r="B34" s="2"/>
      <c r="C34" s="2"/>
      <c r="D34" s="2"/>
      <c r="G34" s="2"/>
    </row>
    <row r="35" spans="2:7" ht="12.75">
      <c r="B35" s="2"/>
      <c r="C35" s="2"/>
      <c r="D35" s="2"/>
      <c r="G35" s="2"/>
    </row>
    <row r="36" spans="1:7" ht="12.75">
      <c r="A36" t="s">
        <v>137</v>
      </c>
      <c r="B36" s="2"/>
      <c r="C36" s="2"/>
      <c r="D36" s="2"/>
      <c r="G36" s="2"/>
    </row>
    <row r="37" spans="1:7" ht="12.75">
      <c r="A37" t="s">
        <v>138</v>
      </c>
      <c r="B37" s="2"/>
      <c r="C37" s="2"/>
      <c r="D37" s="2"/>
      <c r="G37" s="2"/>
    </row>
    <row r="38" spans="1:7" ht="12.75">
      <c r="A38" t="s">
        <v>139</v>
      </c>
      <c r="B38" s="2"/>
      <c r="C38" s="2"/>
      <c r="D38" s="2"/>
      <c r="G38" s="2"/>
    </row>
    <row r="39" spans="1:7" ht="12.75">
      <c r="A39" t="s">
        <v>140</v>
      </c>
      <c r="B39" s="2"/>
      <c r="C39" s="2"/>
      <c r="D39" s="2"/>
      <c r="G39" s="2"/>
    </row>
    <row r="40" spans="1:7" ht="12.75">
      <c r="A40" t="s">
        <v>141</v>
      </c>
      <c r="B40" s="2"/>
      <c r="C40" s="2"/>
      <c r="D40" s="2"/>
      <c r="E40" s="2"/>
      <c r="F40" s="2"/>
      <c r="G40" s="2"/>
    </row>
    <row r="41" spans="1:7" ht="12.75">
      <c r="A41">
        <v>1985</v>
      </c>
      <c r="B41" s="2">
        <v>368</v>
      </c>
      <c r="C41" s="2">
        <v>479</v>
      </c>
      <c r="D41" s="2">
        <v>847</v>
      </c>
      <c r="E41">
        <v>573</v>
      </c>
      <c r="F41">
        <v>727</v>
      </c>
      <c r="G41" s="2">
        <v>1300</v>
      </c>
    </row>
    <row r="42" spans="1:8" ht="12.75">
      <c r="A42">
        <v>1986</v>
      </c>
      <c r="B42" s="2">
        <v>358</v>
      </c>
      <c r="C42" s="2">
        <v>465</v>
      </c>
      <c r="D42" s="2">
        <v>823</v>
      </c>
      <c r="E42">
        <v>564</v>
      </c>
      <c r="F42">
        <v>666</v>
      </c>
      <c r="G42" s="2">
        <v>1230</v>
      </c>
      <c r="H42" s="2"/>
    </row>
    <row r="43" spans="1:8" ht="12.75">
      <c r="A43">
        <v>1987</v>
      </c>
      <c r="B43" s="2">
        <v>450</v>
      </c>
      <c r="C43" s="2">
        <v>501</v>
      </c>
      <c r="D43" s="2">
        <v>951</v>
      </c>
      <c r="E43">
        <v>621</v>
      </c>
      <c r="F43" s="2">
        <v>690</v>
      </c>
      <c r="G43" s="2">
        <v>1311</v>
      </c>
      <c r="H43" s="2"/>
    </row>
    <row r="44" spans="1:7" ht="12.75">
      <c r="A44">
        <v>1988</v>
      </c>
      <c r="B44">
        <v>488</v>
      </c>
      <c r="C44">
        <v>565</v>
      </c>
      <c r="D44" s="2">
        <v>1053</v>
      </c>
      <c r="E44">
        <v>618</v>
      </c>
      <c r="F44">
        <v>878</v>
      </c>
      <c r="G44" s="2">
        <v>1496</v>
      </c>
    </row>
    <row r="45" spans="1:7" ht="12.75">
      <c r="A45">
        <v>1989</v>
      </c>
      <c r="B45">
        <v>509</v>
      </c>
      <c r="C45">
        <v>598</v>
      </c>
      <c r="D45" s="2">
        <v>1107</v>
      </c>
      <c r="E45">
        <v>654</v>
      </c>
      <c r="F45">
        <v>959</v>
      </c>
      <c r="G45" s="2">
        <v>1613</v>
      </c>
    </row>
    <row r="46" spans="1:7" ht="12.75">
      <c r="A46">
        <v>1990</v>
      </c>
      <c r="B46">
        <v>510</v>
      </c>
      <c r="C46">
        <v>651</v>
      </c>
      <c r="D46" s="2">
        <v>1161</v>
      </c>
      <c r="E46">
        <v>605</v>
      </c>
      <c r="F46">
        <v>908</v>
      </c>
      <c r="G46" s="2">
        <v>1513</v>
      </c>
    </row>
    <row r="47" spans="1:7" ht="12.75">
      <c r="A47">
        <v>1991</v>
      </c>
      <c r="B47">
        <v>637</v>
      </c>
      <c r="C47">
        <v>830</v>
      </c>
      <c r="D47" s="2">
        <v>1467</v>
      </c>
      <c r="E47">
        <v>730</v>
      </c>
      <c r="F47">
        <v>989</v>
      </c>
      <c r="G47" s="2">
        <v>1719</v>
      </c>
    </row>
    <row r="48" spans="1:7" ht="12.75">
      <c r="A48">
        <v>1992</v>
      </c>
      <c r="B48">
        <v>592</v>
      </c>
      <c r="C48">
        <v>781</v>
      </c>
      <c r="D48" s="2">
        <v>1373</v>
      </c>
      <c r="E48">
        <v>649</v>
      </c>
      <c r="F48">
        <v>919</v>
      </c>
      <c r="G48" s="2">
        <v>1568</v>
      </c>
    </row>
    <row r="49" spans="1:7" ht="12.75">
      <c r="A49">
        <v>1993</v>
      </c>
      <c r="B49">
        <v>589</v>
      </c>
      <c r="C49">
        <v>737</v>
      </c>
      <c r="D49" s="2">
        <v>1326</v>
      </c>
      <c r="E49">
        <v>608</v>
      </c>
      <c r="F49">
        <v>898</v>
      </c>
      <c r="G49" s="2">
        <v>1506</v>
      </c>
    </row>
    <row r="50" spans="1:7" ht="12.75">
      <c r="A50">
        <v>1994</v>
      </c>
      <c r="B50">
        <v>561</v>
      </c>
      <c r="C50">
        <v>834</v>
      </c>
      <c r="D50" s="2">
        <v>1395</v>
      </c>
      <c r="E50">
        <v>596</v>
      </c>
      <c r="F50">
        <v>939</v>
      </c>
      <c r="G50" s="2">
        <v>1535</v>
      </c>
    </row>
    <row r="51" spans="1:7" ht="12.75">
      <c r="A51">
        <v>1995</v>
      </c>
      <c r="B51">
        <v>698</v>
      </c>
      <c r="C51">
        <v>956</v>
      </c>
      <c r="D51" s="2">
        <v>1654</v>
      </c>
      <c r="E51">
        <v>668</v>
      </c>
      <c r="F51">
        <v>960</v>
      </c>
      <c r="G51" s="2">
        <v>1628</v>
      </c>
    </row>
    <row r="52" spans="1:7" ht="12.75">
      <c r="A52">
        <v>1996</v>
      </c>
      <c r="B52">
        <v>637</v>
      </c>
      <c r="C52">
        <v>734</v>
      </c>
      <c r="D52" s="2">
        <v>1371</v>
      </c>
      <c r="E52">
        <v>536</v>
      </c>
      <c r="F52">
        <v>867</v>
      </c>
      <c r="G52" s="2">
        <v>1403</v>
      </c>
    </row>
    <row r="53" spans="1:7" ht="12.75">
      <c r="A53">
        <v>1997</v>
      </c>
      <c r="B53">
        <v>718</v>
      </c>
      <c r="C53">
        <v>930</v>
      </c>
      <c r="D53" s="2">
        <v>1648</v>
      </c>
      <c r="E53">
        <v>587</v>
      </c>
      <c r="F53">
        <v>865</v>
      </c>
      <c r="G53" s="2">
        <v>1452</v>
      </c>
    </row>
    <row r="54" spans="1:7" ht="12.75">
      <c r="A54">
        <v>1998</v>
      </c>
      <c r="B54" s="2">
        <v>1409</v>
      </c>
      <c r="C54" s="2">
        <v>1430</v>
      </c>
      <c r="D54" s="2">
        <v>2839</v>
      </c>
      <c r="E54">
        <v>672</v>
      </c>
      <c r="F54" s="2">
        <v>1014</v>
      </c>
      <c r="G54" s="2">
        <v>1686</v>
      </c>
    </row>
    <row r="55" spans="1:7" ht="12.75">
      <c r="A55">
        <v>1999</v>
      </c>
      <c r="B55" s="2">
        <v>1159</v>
      </c>
      <c r="C55" s="2">
        <v>2223</v>
      </c>
      <c r="D55" s="2">
        <v>3382</v>
      </c>
      <c r="E55">
        <v>697</v>
      </c>
      <c r="F55" s="2">
        <v>1500</v>
      </c>
      <c r="G55" s="2">
        <v>2197</v>
      </c>
    </row>
    <row r="56" spans="1:7" ht="12.75">
      <c r="A56" t="s">
        <v>22</v>
      </c>
      <c r="B56" t="s">
        <v>124</v>
      </c>
      <c r="C56" s="2" t="s">
        <v>125</v>
      </c>
      <c r="D56" s="2" t="s">
        <v>125</v>
      </c>
      <c r="E56" t="s">
        <v>126</v>
      </c>
      <c r="F56" t="s">
        <v>125</v>
      </c>
      <c r="G56" s="2" t="s">
        <v>125</v>
      </c>
    </row>
    <row r="57" spans="4:7" ht="12.75">
      <c r="D57" s="2"/>
      <c r="G57" s="2"/>
    </row>
    <row r="58" spans="1:7" ht="12.75">
      <c r="A58" t="s">
        <v>22</v>
      </c>
      <c r="B58" t="s">
        <v>124</v>
      </c>
      <c r="C58" s="2" t="s">
        <v>125</v>
      </c>
      <c r="D58" s="2" t="s">
        <v>125</v>
      </c>
      <c r="E58" s="2" t="s">
        <v>126</v>
      </c>
      <c r="F58" t="s">
        <v>125</v>
      </c>
      <c r="G58" s="2" t="s">
        <v>125</v>
      </c>
    </row>
    <row r="59" spans="3:7" ht="12.75">
      <c r="C59" s="2" t="s">
        <v>23</v>
      </c>
      <c r="D59" s="2" t="s">
        <v>24</v>
      </c>
      <c r="E59" s="2" t="s">
        <v>25</v>
      </c>
      <c r="F59" t="s">
        <v>26</v>
      </c>
      <c r="G59" s="2" t="s">
        <v>27</v>
      </c>
    </row>
    <row r="60" spans="2:7" ht="12.75">
      <c r="B60" s="2" t="s">
        <v>28</v>
      </c>
      <c r="C60" s="2" t="s">
        <v>29</v>
      </c>
      <c r="D60" s="2" t="s">
        <v>30</v>
      </c>
      <c r="E60" s="2" t="s">
        <v>22</v>
      </c>
      <c r="F60" t="s">
        <v>31</v>
      </c>
      <c r="G60" s="2" t="s">
        <v>125</v>
      </c>
    </row>
    <row r="61" spans="1:7" ht="12.75">
      <c r="A61" t="s">
        <v>112</v>
      </c>
      <c r="B61" s="2" t="s">
        <v>98</v>
      </c>
      <c r="C61" s="2" t="s">
        <v>99</v>
      </c>
      <c r="D61" s="2" t="s">
        <v>100</v>
      </c>
      <c r="E61" s="2" t="s">
        <v>98</v>
      </c>
      <c r="F61" s="2" t="s">
        <v>99</v>
      </c>
      <c r="G61" s="2" t="s">
        <v>100</v>
      </c>
    </row>
    <row r="62" spans="1:7" ht="12.75">
      <c r="A62" t="s">
        <v>22</v>
      </c>
      <c r="B62" s="2" t="s">
        <v>124</v>
      </c>
      <c r="C62" s="2" t="s">
        <v>125</v>
      </c>
      <c r="D62" s="2" t="s">
        <v>125</v>
      </c>
      <c r="E62" s="2" t="s">
        <v>126</v>
      </c>
      <c r="F62" t="s">
        <v>125</v>
      </c>
      <c r="G62" s="2" t="s">
        <v>125</v>
      </c>
    </row>
    <row r="63" spans="1:8" ht="12.75">
      <c r="A63">
        <v>1985</v>
      </c>
      <c r="B63" s="2">
        <v>479</v>
      </c>
      <c r="C63" s="2">
        <v>546</v>
      </c>
      <c r="D63" s="2">
        <v>1025</v>
      </c>
      <c r="E63" s="2">
        <v>274</v>
      </c>
      <c r="F63">
        <v>262</v>
      </c>
      <c r="G63" s="2">
        <v>536</v>
      </c>
      <c r="H63" s="2"/>
    </row>
    <row r="64" spans="1:8" ht="12.75">
      <c r="A64">
        <v>1986</v>
      </c>
      <c r="B64" s="2">
        <v>500</v>
      </c>
      <c r="C64" s="2">
        <v>646</v>
      </c>
      <c r="D64" s="2">
        <v>1146</v>
      </c>
      <c r="E64" s="2">
        <v>303</v>
      </c>
      <c r="F64">
        <v>268</v>
      </c>
      <c r="G64" s="2">
        <v>571</v>
      </c>
      <c r="H64" s="2"/>
    </row>
    <row r="65" spans="1:8" ht="12.75">
      <c r="A65">
        <v>1987</v>
      </c>
      <c r="B65" s="2">
        <v>541</v>
      </c>
      <c r="C65" s="2">
        <v>745</v>
      </c>
      <c r="D65" s="2">
        <v>1286</v>
      </c>
      <c r="E65" s="2">
        <v>379</v>
      </c>
      <c r="F65">
        <v>342</v>
      </c>
      <c r="G65" s="2">
        <v>721</v>
      </c>
      <c r="H65" s="2"/>
    </row>
    <row r="66" spans="1:8" ht="12.75">
      <c r="A66">
        <v>1988</v>
      </c>
      <c r="B66" s="2">
        <v>656</v>
      </c>
      <c r="C66" s="2">
        <v>808</v>
      </c>
      <c r="D66" s="2">
        <v>1464</v>
      </c>
      <c r="E66" s="2">
        <v>457</v>
      </c>
      <c r="F66" s="2">
        <v>715</v>
      </c>
      <c r="G66" s="2">
        <v>1172</v>
      </c>
      <c r="H66" s="2"/>
    </row>
    <row r="67" spans="1:8" ht="12.75">
      <c r="A67">
        <v>1989</v>
      </c>
      <c r="B67" s="2">
        <v>692</v>
      </c>
      <c r="C67" s="2">
        <v>979</v>
      </c>
      <c r="D67" s="2">
        <v>1671</v>
      </c>
      <c r="E67" s="2">
        <v>603</v>
      </c>
      <c r="F67" s="2">
        <v>1379</v>
      </c>
      <c r="G67" s="2">
        <v>1982</v>
      </c>
      <c r="H67" s="2"/>
    </row>
    <row r="68" spans="1:8" ht="12.75">
      <c r="A68">
        <v>1990</v>
      </c>
      <c r="B68" s="2">
        <v>799</v>
      </c>
      <c r="C68" s="2">
        <v>1056</v>
      </c>
      <c r="D68" s="2">
        <v>1855</v>
      </c>
      <c r="E68" s="2">
        <v>694</v>
      </c>
      <c r="F68" s="2">
        <v>2171</v>
      </c>
      <c r="G68" s="2">
        <v>2865</v>
      </c>
      <c r="H68" s="2"/>
    </row>
    <row r="69" spans="1:8" ht="12.75">
      <c r="A69">
        <v>1991</v>
      </c>
      <c r="B69" s="2">
        <v>856</v>
      </c>
      <c r="C69" s="2">
        <v>1181</v>
      </c>
      <c r="D69" s="2">
        <v>2037</v>
      </c>
      <c r="E69" s="2">
        <v>628</v>
      </c>
      <c r="F69" s="2">
        <v>2176</v>
      </c>
      <c r="G69" s="2">
        <v>2804</v>
      </c>
      <c r="H69" s="2"/>
    </row>
    <row r="70" spans="1:7" ht="12.75">
      <c r="A70">
        <v>1992</v>
      </c>
      <c r="B70" s="2">
        <v>957</v>
      </c>
      <c r="C70" s="2">
        <v>1239</v>
      </c>
      <c r="D70" s="2">
        <v>2196</v>
      </c>
      <c r="E70" s="2">
        <v>646</v>
      </c>
      <c r="F70" s="2">
        <v>2463</v>
      </c>
      <c r="G70" s="2">
        <v>3109</v>
      </c>
    </row>
    <row r="71" spans="1:7" ht="12.75">
      <c r="A71">
        <v>1993</v>
      </c>
      <c r="B71">
        <v>858</v>
      </c>
      <c r="C71" s="2">
        <v>1208</v>
      </c>
      <c r="D71" s="2">
        <v>2066</v>
      </c>
      <c r="E71" s="2">
        <v>586</v>
      </c>
      <c r="F71" s="2">
        <v>2232</v>
      </c>
      <c r="G71" s="2">
        <v>2818</v>
      </c>
    </row>
    <row r="72" spans="1:7" ht="12.75">
      <c r="A72">
        <v>1994</v>
      </c>
      <c r="B72">
        <v>866</v>
      </c>
      <c r="C72" s="2">
        <v>1323</v>
      </c>
      <c r="D72" s="2">
        <v>2189</v>
      </c>
      <c r="E72" s="2">
        <v>600</v>
      </c>
      <c r="F72" s="2">
        <v>2513</v>
      </c>
      <c r="G72" s="2">
        <v>3113</v>
      </c>
    </row>
    <row r="73" spans="1:7" ht="12.75">
      <c r="A73">
        <v>1995</v>
      </c>
      <c r="B73" s="2">
        <v>934</v>
      </c>
      <c r="C73" s="2">
        <v>1425</v>
      </c>
      <c r="D73" s="2">
        <v>2359</v>
      </c>
      <c r="E73" s="2">
        <v>603</v>
      </c>
      <c r="F73" s="2">
        <v>2394</v>
      </c>
      <c r="G73" s="2">
        <v>2997</v>
      </c>
    </row>
    <row r="74" spans="1:7" ht="12.75">
      <c r="A74">
        <v>1996</v>
      </c>
      <c r="B74">
        <v>850</v>
      </c>
      <c r="C74" s="2">
        <v>1336</v>
      </c>
      <c r="D74" s="2">
        <v>2186</v>
      </c>
      <c r="E74" s="2">
        <v>540</v>
      </c>
      <c r="F74" s="2">
        <v>2321</v>
      </c>
      <c r="G74" s="2">
        <v>2861</v>
      </c>
    </row>
    <row r="75" spans="1:7" ht="12.75">
      <c r="A75">
        <v>1997</v>
      </c>
      <c r="B75" s="2">
        <v>980</v>
      </c>
      <c r="C75" s="2">
        <v>1484</v>
      </c>
      <c r="D75" s="2">
        <v>2464</v>
      </c>
      <c r="E75" s="2">
        <v>575</v>
      </c>
      <c r="F75" s="2">
        <v>2296</v>
      </c>
      <c r="G75" s="2">
        <v>2871</v>
      </c>
    </row>
    <row r="76" spans="1:7" ht="12.75">
      <c r="A76">
        <v>1998</v>
      </c>
      <c r="B76" s="2">
        <v>915</v>
      </c>
      <c r="C76" s="2">
        <v>1356</v>
      </c>
      <c r="D76" s="2">
        <v>2271</v>
      </c>
      <c r="E76" s="2">
        <v>476</v>
      </c>
      <c r="F76" s="2">
        <v>2154</v>
      </c>
      <c r="G76" s="2">
        <v>2630</v>
      </c>
    </row>
    <row r="77" spans="1:7" ht="12.75">
      <c r="A77">
        <v>1999</v>
      </c>
      <c r="B77" s="2">
        <v>913</v>
      </c>
      <c r="C77" s="2">
        <v>1328</v>
      </c>
      <c r="D77" s="2">
        <v>2241</v>
      </c>
      <c r="E77" s="2">
        <v>532</v>
      </c>
      <c r="F77" s="2">
        <v>2627</v>
      </c>
      <c r="G77" s="2">
        <v>3159</v>
      </c>
    </row>
    <row r="78" spans="1:7" ht="12.75">
      <c r="A78" t="s">
        <v>22</v>
      </c>
      <c r="B78" s="2" t="s">
        <v>124</v>
      </c>
      <c r="C78" s="2" t="s">
        <v>125</v>
      </c>
      <c r="D78" s="2" t="s">
        <v>125</v>
      </c>
      <c r="E78" s="2" t="s">
        <v>126</v>
      </c>
      <c r="F78" s="2" t="s">
        <v>125</v>
      </c>
      <c r="G78" s="2" t="s">
        <v>125</v>
      </c>
    </row>
    <row r="79" spans="2:7" ht="12.75">
      <c r="B79" s="2"/>
      <c r="C79" s="2"/>
      <c r="D79" s="2"/>
      <c r="E79" s="2"/>
      <c r="F79" s="2"/>
      <c r="G79" s="2"/>
    </row>
    <row r="80" spans="1:7" ht="12.75">
      <c r="A80" t="s">
        <v>22</v>
      </c>
      <c r="B80" s="2" t="s">
        <v>124</v>
      </c>
      <c r="C80" s="2" t="s">
        <v>125</v>
      </c>
      <c r="D80" s="2" t="s">
        <v>125</v>
      </c>
      <c r="E80" s="2" t="s">
        <v>126</v>
      </c>
      <c r="F80" s="2" t="s">
        <v>125</v>
      </c>
      <c r="G80" s="2" t="s">
        <v>125</v>
      </c>
    </row>
    <row r="81" spans="2:7" ht="12.75">
      <c r="B81" s="2"/>
      <c r="C81" s="2" t="s">
        <v>23</v>
      </c>
      <c r="D81" s="2" t="s">
        <v>24</v>
      </c>
      <c r="E81" s="2" t="s">
        <v>25</v>
      </c>
      <c r="F81" s="2" t="s">
        <v>26</v>
      </c>
      <c r="G81" s="2" t="s">
        <v>27</v>
      </c>
    </row>
    <row r="82" spans="2:7" ht="12.75">
      <c r="B82" s="2" t="s">
        <v>22</v>
      </c>
      <c r="C82" s="2" t="e">
        <f>-Other,NK</f>
        <v>#NAME?</v>
      </c>
      <c r="D82" s="2" t="s">
        <v>124</v>
      </c>
      <c r="E82" s="2" t="s">
        <v>22</v>
      </c>
      <c r="F82" s="2" t="s">
        <v>32</v>
      </c>
      <c r="G82" t="s">
        <v>125</v>
      </c>
    </row>
    <row r="83" spans="1:7" ht="12.75">
      <c r="A83" t="s">
        <v>112</v>
      </c>
      <c r="B83" s="2" t="s">
        <v>98</v>
      </c>
      <c r="C83" s="2" t="s">
        <v>99</v>
      </c>
      <c r="D83" s="2" t="s">
        <v>100</v>
      </c>
      <c r="E83" s="2" t="s">
        <v>98</v>
      </c>
      <c r="F83" s="2" t="s">
        <v>99</v>
      </c>
      <c r="G83" t="s">
        <v>100</v>
      </c>
    </row>
    <row r="84" spans="1:7" ht="12.75">
      <c r="A84" t="s">
        <v>22</v>
      </c>
      <c r="B84" s="2" t="s">
        <v>124</v>
      </c>
      <c r="C84" s="2" t="s">
        <v>125</v>
      </c>
      <c r="D84" s="2" t="s">
        <v>125</v>
      </c>
      <c r="E84" s="2" t="s">
        <v>126</v>
      </c>
      <c r="F84" s="2" t="s">
        <v>125</v>
      </c>
      <c r="G84" t="s">
        <v>125</v>
      </c>
    </row>
    <row r="85" spans="1:7" ht="12.75">
      <c r="A85">
        <v>1985</v>
      </c>
      <c r="B85" s="2">
        <v>601</v>
      </c>
      <c r="C85" s="2">
        <v>396</v>
      </c>
      <c r="D85" s="2">
        <v>997</v>
      </c>
      <c r="E85" s="2">
        <v>2295</v>
      </c>
      <c r="F85" s="2">
        <v>2410</v>
      </c>
      <c r="G85" s="2">
        <v>4705</v>
      </c>
    </row>
    <row r="86" spans="1:7" ht="12.75">
      <c r="A86">
        <v>1986</v>
      </c>
      <c r="B86" s="2">
        <v>657</v>
      </c>
      <c r="C86" s="2">
        <v>490</v>
      </c>
      <c r="D86" s="2">
        <v>1147</v>
      </c>
      <c r="E86" s="2">
        <v>2382</v>
      </c>
      <c r="F86" s="2">
        <v>2535</v>
      </c>
      <c r="G86" s="2">
        <v>4917</v>
      </c>
    </row>
    <row r="87" spans="1:7" ht="12.75">
      <c r="A87">
        <v>1987</v>
      </c>
      <c r="B87" s="2">
        <v>800</v>
      </c>
      <c r="C87" s="2">
        <v>494</v>
      </c>
      <c r="D87" s="2">
        <v>1294</v>
      </c>
      <c r="E87" s="2">
        <v>2791</v>
      </c>
      <c r="F87" s="2">
        <v>2772</v>
      </c>
      <c r="G87" s="2">
        <v>5563</v>
      </c>
    </row>
    <row r="88" spans="1:7" ht="12.75">
      <c r="A88">
        <v>1988</v>
      </c>
      <c r="B88" s="2">
        <v>837</v>
      </c>
      <c r="C88" s="2">
        <v>617</v>
      </c>
      <c r="D88" s="2">
        <v>1454</v>
      </c>
      <c r="E88" s="2">
        <v>3056</v>
      </c>
      <c r="F88" s="2">
        <v>3583</v>
      </c>
      <c r="G88" s="2">
        <v>6639</v>
      </c>
    </row>
    <row r="89" spans="1:7" ht="12.75">
      <c r="A89">
        <v>1989</v>
      </c>
      <c r="B89" s="2">
        <v>909</v>
      </c>
      <c r="C89" s="2">
        <v>709</v>
      </c>
      <c r="D89" s="2">
        <v>1618</v>
      </c>
      <c r="E89" s="2">
        <v>3367</v>
      </c>
      <c r="F89" s="2">
        <v>4624</v>
      </c>
      <c r="G89" s="2">
        <v>7991</v>
      </c>
    </row>
    <row r="90" spans="1:7" ht="12.75">
      <c r="A90">
        <v>1990</v>
      </c>
      <c r="B90" s="2">
        <v>993</v>
      </c>
      <c r="C90" s="2">
        <v>870</v>
      </c>
      <c r="D90" s="2">
        <v>1863</v>
      </c>
      <c r="E90" s="2">
        <v>3601</v>
      </c>
      <c r="F90" s="2">
        <v>5656</v>
      </c>
      <c r="G90" s="2">
        <v>9257</v>
      </c>
    </row>
    <row r="91" spans="1:7" ht="12.75">
      <c r="A91">
        <v>1991</v>
      </c>
      <c r="B91" s="2">
        <v>1097</v>
      </c>
      <c r="C91" s="2">
        <v>925</v>
      </c>
      <c r="D91" s="2">
        <v>2022</v>
      </c>
      <c r="E91" s="2">
        <v>3948</v>
      </c>
      <c r="F91" s="2">
        <v>6101</v>
      </c>
      <c r="G91" s="2">
        <v>10049</v>
      </c>
    </row>
    <row r="92" spans="1:7" ht="12.75">
      <c r="A92">
        <v>1992</v>
      </c>
      <c r="B92" s="2">
        <v>1220</v>
      </c>
      <c r="C92" s="2">
        <v>1042</v>
      </c>
      <c r="D92" s="2">
        <v>2262</v>
      </c>
      <c r="E92" s="2">
        <v>4064</v>
      </c>
      <c r="F92" s="2">
        <v>6444</v>
      </c>
      <c r="G92" s="2">
        <v>10508</v>
      </c>
    </row>
    <row r="93" spans="1:7" ht="12.75">
      <c r="A93">
        <v>1993</v>
      </c>
      <c r="B93" s="2">
        <v>1174</v>
      </c>
      <c r="C93" s="2">
        <v>976</v>
      </c>
      <c r="D93" s="2">
        <v>2150</v>
      </c>
      <c r="E93" s="2">
        <v>3815</v>
      </c>
      <c r="F93" s="2">
        <v>6051</v>
      </c>
      <c r="G93" s="2">
        <v>9866</v>
      </c>
    </row>
    <row r="94" spans="1:7" ht="12.75">
      <c r="A94">
        <v>1994</v>
      </c>
      <c r="B94">
        <v>877</v>
      </c>
      <c r="C94" s="2">
        <v>809</v>
      </c>
      <c r="D94" s="2">
        <v>1686</v>
      </c>
      <c r="E94" s="2">
        <v>3500</v>
      </c>
      <c r="F94" s="2">
        <v>6418</v>
      </c>
      <c r="G94" s="2">
        <v>9918</v>
      </c>
    </row>
    <row r="95" spans="1:7" ht="12.75">
      <c r="A95">
        <v>1995</v>
      </c>
      <c r="B95">
        <v>759</v>
      </c>
      <c r="C95" s="2">
        <v>797</v>
      </c>
      <c r="D95" s="2">
        <v>1556</v>
      </c>
      <c r="E95" s="2">
        <v>3662</v>
      </c>
      <c r="F95" s="2">
        <v>6532</v>
      </c>
      <c r="G95" s="2">
        <v>10194</v>
      </c>
    </row>
    <row r="96" spans="1:7" ht="12.75">
      <c r="A96">
        <v>1996</v>
      </c>
      <c r="B96">
        <v>818</v>
      </c>
      <c r="C96" s="2">
        <v>878</v>
      </c>
      <c r="D96" s="2">
        <v>1696</v>
      </c>
      <c r="E96" s="2">
        <v>3381</v>
      </c>
      <c r="F96" s="2">
        <v>6136</v>
      </c>
      <c r="G96" s="2">
        <v>9517</v>
      </c>
    </row>
    <row r="97" spans="1:7" ht="12.75">
      <c r="A97">
        <v>1997</v>
      </c>
      <c r="B97">
        <v>934</v>
      </c>
      <c r="C97" s="2">
        <v>1066</v>
      </c>
      <c r="D97" s="2">
        <v>2000</v>
      </c>
      <c r="E97" s="2">
        <v>3794</v>
      </c>
      <c r="F97" s="2">
        <v>6641</v>
      </c>
      <c r="G97" s="2">
        <v>10435</v>
      </c>
    </row>
    <row r="98" spans="1:7" ht="12.75">
      <c r="A98">
        <v>1998</v>
      </c>
      <c r="B98" s="2">
        <v>949</v>
      </c>
      <c r="C98" s="2">
        <v>1059</v>
      </c>
      <c r="D98" s="2">
        <v>2008</v>
      </c>
      <c r="E98" s="2">
        <v>4421</v>
      </c>
      <c r="F98" s="2">
        <v>7013</v>
      </c>
      <c r="G98" s="2">
        <v>11434</v>
      </c>
    </row>
    <row r="99" spans="1:7" ht="12.75">
      <c r="A99">
        <v>1999</v>
      </c>
      <c r="B99" s="2">
        <v>848</v>
      </c>
      <c r="C99" s="2">
        <v>1234</v>
      </c>
      <c r="D99" s="2">
        <v>2082</v>
      </c>
      <c r="E99" s="2">
        <v>4149</v>
      </c>
      <c r="F99" s="2">
        <v>8912</v>
      </c>
      <c r="G99" s="2">
        <v>13061</v>
      </c>
    </row>
    <row r="100" spans="1:7" ht="12.75">
      <c r="A100" t="s">
        <v>137</v>
      </c>
      <c r="B100" s="2"/>
      <c r="C100" s="2"/>
      <c r="E100" s="2"/>
      <c r="G100" s="2"/>
    </row>
    <row r="101" spans="1:7" ht="12.75">
      <c r="A101" t="s">
        <v>135</v>
      </c>
      <c r="B101" s="2"/>
      <c r="C101" s="2"/>
      <c r="D101" s="2"/>
      <c r="E101" s="2"/>
      <c r="G101" s="2"/>
    </row>
    <row r="102" spans="1:7" ht="12.75">
      <c r="A102" t="s">
        <v>135</v>
      </c>
      <c r="B102" s="2"/>
      <c r="C102" s="2"/>
      <c r="D102" s="2"/>
      <c r="E102" s="2"/>
      <c r="G102" s="2"/>
    </row>
    <row r="103" spans="1:7" ht="12.75">
      <c r="A103" t="s">
        <v>184</v>
      </c>
      <c r="B103" s="2"/>
      <c r="C103" s="2"/>
      <c r="D103" s="2"/>
      <c r="E103" s="2"/>
      <c r="G103" s="2"/>
    </row>
    <row r="104" spans="2:7" ht="12.75">
      <c r="B104" s="2"/>
      <c r="C104" s="2"/>
      <c r="D104" s="2"/>
      <c r="E104" s="2"/>
      <c r="G104" s="2"/>
    </row>
    <row r="105" spans="1:7" ht="12.75">
      <c r="A105" t="s">
        <v>132</v>
      </c>
      <c r="B105" s="2"/>
      <c r="C105" s="2"/>
      <c r="D105" s="2"/>
      <c r="E105" s="2"/>
      <c r="F105" s="2"/>
      <c r="G105" s="2"/>
    </row>
    <row r="106" spans="1:7" ht="12.75">
      <c r="A106" t="s">
        <v>142</v>
      </c>
      <c r="B106" s="2"/>
      <c r="C106" s="2"/>
      <c r="D106" s="2"/>
      <c r="E106" s="2"/>
      <c r="F106" s="2"/>
      <c r="G106" s="2"/>
    </row>
    <row r="107" spans="1:5" ht="12.75">
      <c r="A107" t="s">
        <v>143</v>
      </c>
      <c r="C107" s="2"/>
      <c r="D107" s="2"/>
      <c r="E107" s="2"/>
    </row>
    <row r="108" spans="1:5" ht="12.75">
      <c r="A108" t="s">
        <v>144</v>
      </c>
      <c r="C108" s="2"/>
      <c r="D108" s="2"/>
      <c r="E108" s="2"/>
    </row>
    <row r="109" spans="1:7" ht="12.75">
      <c r="A109">
        <v>1985</v>
      </c>
      <c r="B109">
        <v>853</v>
      </c>
      <c r="C109" s="2">
        <v>1309</v>
      </c>
      <c r="D109" s="2">
        <v>1028</v>
      </c>
      <c r="E109" s="2">
        <v>545</v>
      </c>
      <c r="F109">
        <v>997</v>
      </c>
      <c r="G109" s="2">
        <v>4732</v>
      </c>
    </row>
    <row r="110" spans="1:7" ht="12.75">
      <c r="A110">
        <v>1986</v>
      </c>
      <c r="B110" s="2">
        <v>837</v>
      </c>
      <c r="C110" s="2">
        <v>1236</v>
      </c>
      <c r="D110" s="2">
        <v>1150</v>
      </c>
      <c r="E110" s="2">
        <v>579</v>
      </c>
      <c r="F110" s="2">
        <v>1152</v>
      </c>
      <c r="G110" s="2">
        <v>4954</v>
      </c>
    </row>
    <row r="111" spans="1:7" ht="12.75">
      <c r="A111">
        <v>1987</v>
      </c>
      <c r="B111" s="2">
        <v>957</v>
      </c>
      <c r="C111" s="2">
        <v>1322</v>
      </c>
      <c r="D111" s="2">
        <v>1287</v>
      </c>
      <c r="E111" s="2">
        <v>728</v>
      </c>
      <c r="F111" s="2">
        <v>1298</v>
      </c>
      <c r="G111" s="2">
        <v>5592</v>
      </c>
    </row>
    <row r="112" spans="1:7" ht="12.75">
      <c r="A112">
        <v>1988</v>
      </c>
      <c r="B112" s="2">
        <v>1058</v>
      </c>
      <c r="C112" s="2">
        <v>1508</v>
      </c>
      <c r="D112" s="2">
        <v>1467</v>
      </c>
      <c r="E112" s="2">
        <v>1192</v>
      </c>
      <c r="F112" s="2">
        <v>1457</v>
      </c>
      <c r="G112" s="2">
        <v>6682</v>
      </c>
    </row>
    <row r="113" spans="1:7" ht="12.75">
      <c r="A113">
        <v>1989</v>
      </c>
      <c r="B113" s="2">
        <v>1115</v>
      </c>
      <c r="C113" s="2">
        <v>1622</v>
      </c>
      <c r="D113" s="2">
        <v>1675</v>
      </c>
      <c r="E113" s="2">
        <v>2005</v>
      </c>
      <c r="F113" s="2">
        <v>1624</v>
      </c>
      <c r="G113" s="2">
        <v>8041</v>
      </c>
    </row>
    <row r="114" spans="1:7" ht="12.75">
      <c r="A114">
        <v>1990</v>
      </c>
      <c r="B114" s="2">
        <v>1181</v>
      </c>
      <c r="C114" s="2">
        <v>1524</v>
      </c>
      <c r="D114" s="2">
        <v>1860</v>
      </c>
      <c r="E114" s="2">
        <v>2881</v>
      </c>
      <c r="F114" s="2">
        <v>1868</v>
      </c>
      <c r="G114" s="2">
        <v>9314</v>
      </c>
    </row>
    <row r="115" spans="1:7" ht="12.75">
      <c r="A115">
        <v>1991</v>
      </c>
      <c r="B115" s="2">
        <v>1488</v>
      </c>
      <c r="C115" s="2">
        <v>1735</v>
      </c>
      <c r="D115" s="2">
        <v>2046</v>
      </c>
      <c r="E115" s="2">
        <v>2811</v>
      </c>
      <c r="F115" s="2">
        <v>2037</v>
      </c>
      <c r="G115" s="2">
        <v>10117</v>
      </c>
    </row>
    <row r="116" spans="1:7" ht="12.75">
      <c r="A116">
        <v>1992</v>
      </c>
      <c r="B116" s="2">
        <v>1388</v>
      </c>
      <c r="C116" s="2">
        <v>1578</v>
      </c>
      <c r="D116" s="2">
        <v>2208</v>
      </c>
      <c r="E116" s="2">
        <v>3119</v>
      </c>
      <c r="F116" s="2">
        <v>2266</v>
      </c>
      <c r="G116" s="2">
        <v>10559</v>
      </c>
    </row>
    <row r="117" spans="1:7" ht="12.75">
      <c r="A117">
        <v>1993</v>
      </c>
      <c r="B117" s="2">
        <v>1346</v>
      </c>
      <c r="C117" s="2">
        <v>1525</v>
      </c>
      <c r="D117" s="2">
        <v>2076</v>
      </c>
      <c r="E117" s="2">
        <v>2826</v>
      </c>
      <c r="F117" s="2">
        <v>2163</v>
      </c>
      <c r="G117" s="2">
        <v>9936</v>
      </c>
    </row>
    <row r="118" spans="1:7" ht="12.75">
      <c r="A118">
        <v>1994</v>
      </c>
      <c r="B118" s="2">
        <v>1413</v>
      </c>
      <c r="C118" s="2">
        <v>1548</v>
      </c>
      <c r="D118" s="2">
        <v>2201</v>
      </c>
      <c r="E118" s="2">
        <v>3129</v>
      </c>
      <c r="F118" s="2">
        <v>1704</v>
      </c>
      <c r="G118" s="2">
        <v>9995</v>
      </c>
    </row>
    <row r="119" spans="1:7" ht="12.75">
      <c r="A119">
        <v>1995</v>
      </c>
      <c r="B119" s="2">
        <v>1687</v>
      </c>
      <c r="C119" s="2">
        <v>1645</v>
      </c>
      <c r="D119" s="2">
        <v>2369</v>
      </c>
      <c r="E119" s="2">
        <v>3013</v>
      </c>
      <c r="F119" s="2">
        <v>1563</v>
      </c>
      <c r="G119" s="2">
        <v>10277</v>
      </c>
    </row>
    <row r="120" spans="1:7" ht="12.75">
      <c r="A120">
        <v>1996</v>
      </c>
      <c r="B120" s="2">
        <v>1392</v>
      </c>
      <c r="C120" s="2">
        <v>1419</v>
      </c>
      <c r="D120" s="2">
        <v>2199</v>
      </c>
      <c r="E120" s="2">
        <v>2883</v>
      </c>
      <c r="F120" s="2">
        <v>1711</v>
      </c>
      <c r="G120" s="2">
        <v>9604</v>
      </c>
    </row>
    <row r="121" spans="1:7" ht="12.75">
      <c r="A121">
        <v>1997</v>
      </c>
      <c r="B121" s="2">
        <v>1672</v>
      </c>
      <c r="C121" s="2">
        <v>1458</v>
      </c>
      <c r="D121" s="2">
        <v>2482</v>
      </c>
      <c r="E121" s="2">
        <v>2882</v>
      </c>
      <c r="F121" s="2">
        <v>2017</v>
      </c>
      <c r="G121" s="2">
        <v>10511</v>
      </c>
    </row>
    <row r="122" spans="1:7" ht="12.75">
      <c r="A122">
        <v>1998</v>
      </c>
      <c r="B122" s="2">
        <v>2906</v>
      </c>
      <c r="C122" s="2">
        <v>1715</v>
      </c>
      <c r="D122" s="2">
        <v>2296</v>
      </c>
      <c r="E122" s="2">
        <v>2650</v>
      </c>
      <c r="F122" s="2">
        <v>2031</v>
      </c>
      <c r="G122" s="2">
        <v>11598</v>
      </c>
    </row>
    <row r="123" spans="1:7" ht="12.75">
      <c r="A123">
        <v>1999</v>
      </c>
      <c r="B123" s="2">
        <v>3522</v>
      </c>
      <c r="C123" s="2">
        <v>2260</v>
      </c>
      <c r="D123" s="2">
        <v>2260</v>
      </c>
      <c r="E123" s="2">
        <v>3211</v>
      </c>
      <c r="F123" s="2">
        <v>2140</v>
      </c>
      <c r="G123" s="2">
        <v>13393</v>
      </c>
    </row>
    <row r="124" spans="1:7" ht="12.75">
      <c r="A124" t="s">
        <v>33</v>
      </c>
      <c r="B124" t="s">
        <v>125</v>
      </c>
      <c r="C124" t="s">
        <v>127</v>
      </c>
      <c r="D124" t="s">
        <v>127</v>
      </c>
      <c r="E124" t="s">
        <v>127</v>
      </c>
      <c r="F124" t="s">
        <v>127</v>
      </c>
      <c r="G124" s="2" t="s">
        <v>127</v>
      </c>
    </row>
    <row r="125" spans="1:7" ht="12.75">
      <c r="A125" t="s">
        <v>34</v>
      </c>
      <c r="B125" t="s">
        <v>35</v>
      </c>
      <c r="C125" t="s">
        <v>36</v>
      </c>
      <c r="D125" t="s">
        <v>36</v>
      </c>
      <c r="E125" t="s">
        <v>36</v>
      </c>
      <c r="F125" t="s">
        <v>37</v>
      </c>
      <c r="G125" s="2"/>
    </row>
    <row r="126" spans="1:7" ht="12.75">
      <c r="A126" t="s">
        <v>34</v>
      </c>
      <c r="B126" t="s">
        <v>35</v>
      </c>
      <c r="C126" t="s">
        <v>36</v>
      </c>
      <c r="D126" t="s">
        <v>36</v>
      </c>
      <c r="E126" t="s">
        <v>36</v>
      </c>
      <c r="F126" t="s">
        <v>37</v>
      </c>
      <c r="G126" s="2"/>
    </row>
    <row r="127" spans="1:7" ht="12.75">
      <c r="A127" t="s">
        <v>0</v>
      </c>
      <c r="B127" s="2" t="s">
        <v>38</v>
      </c>
      <c r="C127" s="2" t="s">
        <v>39</v>
      </c>
      <c r="D127" s="2" t="s">
        <v>40</v>
      </c>
      <c r="E127" t="s">
        <v>41</v>
      </c>
      <c r="F127" t="s">
        <v>42</v>
      </c>
      <c r="G127" s="2" t="s">
        <v>43</v>
      </c>
    </row>
    <row r="128" spans="3:7" ht="12.75">
      <c r="C128" s="2"/>
      <c r="D128" s="2"/>
      <c r="G128" s="2"/>
    </row>
    <row r="129" spans="1:7" ht="12.75">
      <c r="A129" t="s">
        <v>33</v>
      </c>
      <c r="B129" s="2" t="s">
        <v>125</v>
      </c>
      <c r="C129" s="2" t="s">
        <v>127</v>
      </c>
      <c r="D129" s="2" t="s">
        <v>127</v>
      </c>
      <c r="E129" t="s">
        <v>127</v>
      </c>
      <c r="F129" t="s">
        <v>127</v>
      </c>
      <c r="G129" s="2" t="s">
        <v>127</v>
      </c>
    </row>
    <row r="130" spans="3:7" ht="12.75">
      <c r="C130" s="2" t="s">
        <v>44</v>
      </c>
      <c r="D130" s="2" t="s">
        <v>45</v>
      </c>
      <c r="E130" t="s">
        <v>46</v>
      </c>
      <c r="F130" t="s">
        <v>47</v>
      </c>
      <c r="G130" s="2"/>
    </row>
    <row r="131" spans="1:7" ht="12.75">
      <c r="A131" t="s">
        <v>112</v>
      </c>
      <c r="B131" s="2" t="s">
        <v>87</v>
      </c>
      <c r="C131" s="2" t="s">
        <v>128</v>
      </c>
      <c r="D131" s="2" t="s">
        <v>129</v>
      </c>
      <c r="E131" s="2" t="s">
        <v>88</v>
      </c>
      <c r="F131" s="2" t="s">
        <v>130</v>
      </c>
      <c r="G131" s="2" t="s">
        <v>100</v>
      </c>
    </row>
    <row r="132" spans="1:7" ht="12.75">
      <c r="A132" t="s">
        <v>33</v>
      </c>
      <c r="B132" s="2" t="s">
        <v>125</v>
      </c>
      <c r="C132" s="2" t="s">
        <v>127</v>
      </c>
      <c r="D132" s="2" t="s">
        <v>127</v>
      </c>
      <c r="E132" s="2" t="s">
        <v>127</v>
      </c>
      <c r="F132" s="2" t="s">
        <v>127</v>
      </c>
      <c r="G132" t="s">
        <v>127</v>
      </c>
    </row>
    <row r="133" spans="1:7" ht="12.75">
      <c r="A133">
        <v>1985</v>
      </c>
      <c r="B133" s="2">
        <v>368</v>
      </c>
      <c r="C133" s="2">
        <v>573</v>
      </c>
      <c r="D133" s="2">
        <v>479</v>
      </c>
      <c r="E133" s="2">
        <v>274</v>
      </c>
      <c r="F133">
        <v>601</v>
      </c>
      <c r="G133" s="2">
        <v>2295</v>
      </c>
    </row>
    <row r="134" spans="1:7" ht="12.75">
      <c r="A134">
        <v>1986</v>
      </c>
      <c r="B134" s="2">
        <v>358</v>
      </c>
      <c r="C134" s="2">
        <v>564</v>
      </c>
      <c r="D134" s="2">
        <v>500</v>
      </c>
      <c r="E134" s="2">
        <v>303</v>
      </c>
      <c r="F134">
        <v>657</v>
      </c>
      <c r="G134" s="2">
        <v>2382</v>
      </c>
    </row>
    <row r="135" spans="1:7" ht="12.75">
      <c r="A135">
        <v>1987</v>
      </c>
      <c r="B135" s="2">
        <v>450</v>
      </c>
      <c r="C135" s="2">
        <v>621</v>
      </c>
      <c r="D135" s="2">
        <v>541</v>
      </c>
      <c r="E135" s="2">
        <v>379</v>
      </c>
      <c r="F135">
        <v>800</v>
      </c>
      <c r="G135" s="2">
        <v>2791</v>
      </c>
    </row>
    <row r="136" spans="1:7" ht="12.75">
      <c r="A136">
        <v>1988</v>
      </c>
      <c r="B136" s="2">
        <v>488</v>
      </c>
      <c r="C136" s="2">
        <v>618</v>
      </c>
      <c r="D136" s="2">
        <v>656</v>
      </c>
      <c r="E136" s="2">
        <v>457</v>
      </c>
      <c r="F136">
        <v>837</v>
      </c>
      <c r="G136" s="2">
        <v>3056</v>
      </c>
    </row>
    <row r="137" spans="1:7" ht="12.75">
      <c r="A137">
        <v>1989</v>
      </c>
      <c r="B137" s="2">
        <v>509</v>
      </c>
      <c r="C137" s="2">
        <v>654</v>
      </c>
      <c r="D137" s="2">
        <v>692</v>
      </c>
      <c r="E137" s="2">
        <v>603</v>
      </c>
      <c r="F137">
        <v>909</v>
      </c>
      <c r="G137" s="2">
        <v>3367</v>
      </c>
    </row>
    <row r="138" spans="1:7" ht="12.75">
      <c r="A138">
        <v>1990</v>
      </c>
      <c r="B138" s="2">
        <v>510</v>
      </c>
      <c r="C138" s="2">
        <v>605</v>
      </c>
      <c r="D138" s="2">
        <v>799</v>
      </c>
      <c r="E138" s="2">
        <v>694</v>
      </c>
      <c r="F138" s="2">
        <v>993</v>
      </c>
      <c r="G138" s="2">
        <v>3601</v>
      </c>
    </row>
    <row r="139" spans="1:7" ht="12.75">
      <c r="A139">
        <v>1991</v>
      </c>
      <c r="B139" s="2">
        <v>637</v>
      </c>
      <c r="C139" s="2">
        <v>730</v>
      </c>
      <c r="D139" s="2">
        <v>856</v>
      </c>
      <c r="E139" s="2">
        <v>628</v>
      </c>
      <c r="F139" s="2">
        <v>1097</v>
      </c>
      <c r="G139" s="2">
        <v>3948</v>
      </c>
    </row>
    <row r="140" spans="1:7" ht="12.75">
      <c r="A140">
        <v>1992</v>
      </c>
      <c r="B140" s="2">
        <v>592</v>
      </c>
      <c r="C140" s="2">
        <v>649</v>
      </c>
      <c r="D140" s="2">
        <v>957</v>
      </c>
      <c r="E140" s="2">
        <v>646</v>
      </c>
      <c r="F140" s="2">
        <v>1220</v>
      </c>
      <c r="G140" s="2">
        <v>4064</v>
      </c>
    </row>
    <row r="141" spans="1:7" ht="12.75">
      <c r="A141">
        <v>1993</v>
      </c>
      <c r="B141" s="2">
        <v>589</v>
      </c>
      <c r="C141" s="2">
        <v>608</v>
      </c>
      <c r="D141" s="2">
        <v>858</v>
      </c>
      <c r="E141" s="2">
        <v>586</v>
      </c>
      <c r="F141" s="2">
        <v>1174</v>
      </c>
      <c r="G141" s="2">
        <v>3815</v>
      </c>
    </row>
    <row r="142" spans="1:7" ht="12.75">
      <c r="A142">
        <v>1994</v>
      </c>
      <c r="B142" s="2">
        <v>561</v>
      </c>
      <c r="C142" s="2">
        <v>596</v>
      </c>
      <c r="D142" s="2">
        <v>866</v>
      </c>
      <c r="E142" s="2">
        <v>600</v>
      </c>
      <c r="F142" s="2">
        <v>877</v>
      </c>
      <c r="G142" s="2">
        <v>3500</v>
      </c>
    </row>
    <row r="143" spans="1:7" ht="12.75">
      <c r="A143">
        <v>1995</v>
      </c>
      <c r="B143" s="2">
        <v>698</v>
      </c>
      <c r="C143" s="2">
        <v>668</v>
      </c>
      <c r="D143" s="2">
        <v>934</v>
      </c>
      <c r="E143" s="2">
        <v>603</v>
      </c>
      <c r="F143" s="2">
        <v>759</v>
      </c>
      <c r="G143" s="2">
        <v>3662</v>
      </c>
    </row>
    <row r="144" spans="1:7" ht="12.75">
      <c r="A144">
        <v>1996</v>
      </c>
      <c r="B144" s="2">
        <v>637</v>
      </c>
      <c r="C144" s="2">
        <v>536</v>
      </c>
      <c r="D144" s="2">
        <v>850</v>
      </c>
      <c r="E144">
        <v>540</v>
      </c>
      <c r="F144">
        <v>818</v>
      </c>
      <c r="G144" s="2">
        <v>3381</v>
      </c>
    </row>
    <row r="145" spans="1:7" ht="12.75">
      <c r="A145">
        <v>1997</v>
      </c>
      <c r="B145" s="2">
        <v>718</v>
      </c>
      <c r="C145" s="2">
        <v>587</v>
      </c>
      <c r="D145" s="2">
        <v>980</v>
      </c>
      <c r="E145">
        <v>575</v>
      </c>
      <c r="F145">
        <v>934</v>
      </c>
      <c r="G145" s="2">
        <v>3794</v>
      </c>
    </row>
    <row r="146" spans="1:7" ht="12.75">
      <c r="A146">
        <v>1998</v>
      </c>
      <c r="B146" s="2">
        <v>1409</v>
      </c>
      <c r="C146" s="2">
        <v>672</v>
      </c>
      <c r="D146" s="2">
        <v>915</v>
      </c>
      <c r="E146">
        <v>476</v>
      </c>
      <c r="F146">
        <v>949</v>
      </c>
      <c r="G146" s="2">
        <v>4421</v>
      </c>
    </row>
    <row r="147" spans="1:7" ht="12.75">
      <c r="A147">
        <v>1999</v>
      </c>
      <c r="B147" s="2">
        <v>1159</v>
      </c>
      <c r="C147" s="2">
        <v>697</v>
      </c>
      <c r="D147" s="2">
        <v>913</v>
      </c>
      <c r="E147">
        <v>532</v>
      </c>
      <c r="F147">
        <v>848</v>
      </c>
      <c r="G147" s="2">
        <v>4149</v>
      </c>
    </row>
    <row r="148" spans="1:7" ht="12.75">
      <c r="A148" t="s">
        <v>33</v>
      </c>
      <c r="B148" t="s">
        <v>125</v>
      </c>
      <c r="C148" t="s">
        <v>127</v>
      </c>
      <c r="D148" t="s">
        <v>127</v>
      </c>
      <c r="E148" t="s">
        <v>127</v>
      </c>
      <c r="F148" t="s">
        <v>127</v>
      </c>
      <c r="G148" t="s">
        <v>127</v>
      </c>
    </row>
    <row r="149" spans="1:7" ht="12.75">
      <c r="A149" t="s">
        <v>34</v>
      </c>
      <c r="B149" t="s">
        <v>35</v>
      </c>
      <c r="C149" t="s">
        <v>36</v>
      </c>
      <c r="D149" t="s">
        <v>36</v>
      </c>
      <c r="E149" t="s">
        <v>36</v>
      </c>
      <c r="F149" t="s">
        <v>37</v>
      </c>
      <c r="G149" s="2"/>
    </row>
    <row r="150" spans="1:7" ht="12.75">
      <c r="A150" t="s">
        <v>34</v>
      </c>
      <c r="B150" t="s">
        <v>35</v>
      </c>
      <c r="C150" t="s">
        <v>36</v>
      </c>
      <c r="D150" t="s">
        <v>36</v>
      </c>
      <c r="E150" t="s">
        <v>36</v>
      </c>
      <c r="F150" t="s">
        <v>37</v>
      </c>
      <c r="G150" s="2"/>
    </row>
    <row r="151" spans="1:7" ht="12.75">
      <c r="A151" t="s">
        <v>0</v>
      </c>
      <c r="B151" t="s">
        <v>38</v>
      </c>
      <c r="C151" t="s">
        <v>39</v>
      </c>
      <c r="D151" t="s">
        <v>40</v>
      </c>
      <c r="E151" t="s">
        <v>48</v>
      </c>
      <c r="F151" t="s">
        <v>42</v>
      </c>
      <c r="G151" s="2" t="s">
        <v>43</v>
      </c>
    </row>
    <row r="152" ht="12.75">
      <c r="G152" s="2"/>
    </row>
    <row r="153" spans="1:7" ht="12.75">
      <c r="A153" t="s">
        <v>33</v>
      </c>
      <c r="B153" t="s">
        <v>125</v>
      </c>
      <c r="C153" t="s">
        <v>127</v>
      </c>
      <c r="D153" t="s">
        <v>127</v>
      </c>
      <c r="E153" t="s">
        <v>127</v>
      </c>
      <c r="F153" t="s">
        <v>127</v>
      </c>
      <c r="G153" s="2" t="s">
        <v>127</v>
      </c>
    </row>
    <row r="154" spans="3:7" ht="12.75">
      <c r="C154" t="s">
        <v>44</v>
      </c>
      <c r="D154" t="s">
        <v>45</v>
      </c>
      <c r="E154" t="s">
        <v>46</v>
      </c>
      <c r="F154" t="s">
        <v>47</v>
      </c>
      <c r="G154" s="2"/>
    </row>
    <row r="155" spans="1:7" ht="12.75">
      <c r="A155" t="s">
        <v>112</v>
      </c>
      <c r="B155" t="s">
        <v>87</v>
      </c>
      <c r="C155" t="s">
        <v>128</v>
      </c>
      <c r="D155" t="s">
        <v>129</v>
      </c>
      <c r="E155" t="s">
        <v>88</v>
      </c>
      <c r="F155" t="s">
        <v>130</v>
      </c>
      <c r="G155" s="2" t="s">
        <v>100</v>
      </c>
    </row>
    <row r="156" spans="1:7" ht="12.75">
      <c r="A156" t="s">
        <v>33</v>
      </c>
      <c r="B156" t="s">
        <v>125</v>
      </c>
      <c r="C156" t="s">
        <v>127</v>
      </c>
      <c r="D156" t="s">
        <v>127</v>
      </c>
      <c r="E156" t="s">
        <v>127</v>
      </c>
      <c r="F156" t="s">
        <v>127</v>
      </c>
      <c r="G156" s="2" t="s">
        <v>127</v>
      </c>
    </row>
    <row r="157" spans="1:7" ht="12.75">
      <c r="A157">
        <v>1985</v>
      </c>
      <c r="B157">
        <v>479</v>
      </c>
      <c r="C157">
        <v>727</v>
      </c>
      <c r="D157">
        <v>546</v>
      </c>
      <c r="E157">
        <v>262</v>
      </c>
      <c r="F157">
        <v>396</v>
      </c>
      <c r="G157" s="2">
        <v>2410</v>
      </c>
    </row>
    <row r="158" spans="1:7" ht="12.75">
      <c r="A158">
        <v>1986</v>
      </c>
      <c r="B158">
        <v>465</v>
      </c>
      <c r="C158">
        <v>666</v>
      </c>
      <c r="D158">
        <v>646</v>
      </c>
      <c r="E158">
        <v>268</v>
      </c>
      <c r="F158">
        <v>490</v>
      </c>
      <c r="G158" s="2">
        <v>2535</v>
      </c>
    </row>
    <row r="159" spans="1:7" ht="12.75">
      <c r="A159">
        <v>1987</v>
      </c>
      <c r="B159">
        <v>501</v>
      </c>
      <c r="C159">
        <v>690</v>
      </c>
      <c r="D159">
        <v>745</v>
      </c>
      <c r="E159">
        <v>342</v>
      </c>
      <c r="F159">
        <v>494</v>
      </c>
      <c r="G159" s="2">
        <v>2772</v>
      </c>
    </row>
    <row r="160" spans="1:7" ht="12.75">
      <c r="A160">
        <v>1988</v>
      </c>
      <c r="B160">
        <v>565</v>
      </c>
      <c r="C160">
        <v>878</v>
      </c>
      <c r="D160">
        <v>808</v>
      </c>
      <c r="E160">
        <v>715</v>
      </c>
      <c r="F160">
        <v>617</v>
      </c>
      <c r="G160" s="2">
        <v>3583</v>
      </c>
    </row>
    <row r="161" spans="1:7" ht="12.75">
      <c r="A161">
        <v>1989</v>
      </c>
      <c r="B161">
        <v>598</v>
      </c>
      <c r="C161">
        <v>959</v>
      </c>
      <c r="D161">
        <v>979</v>
      </c>
      <c r="E161" s="2">
        <v>1379</v>
      </c>
      <c r="F161">
        <v>709</v>
      </c>
      <c r="G161" s="2">
        <v>4624</v>
      </c>
    </row>
    <row r="162" spans="1:7" ht="12.75">
      <c r="A162">
        <v>1990</v>
      </c>
      <c r="B162">
        <v>651</v>
      </c>
      <c r="C162">
        <v>908</v>
      </c>
      <c r="D162" s="2">
        <v>1056</v>
      </c>
      <c r="E162" s="2">
        <v>2171</v>
      </c>
      <c r="F162">
        <v>870</v>
      </c>
      <c r="G162" s="2">
        <v>5656</v>
      </c>
    </row>
    <row r="163" spans="1:7" ht="12.75">
      <c r="A163">
        <v>1991</v>
      </c>
      <c r="B163">
        <v>830</v>
      </c>
      <c r="C163" s="2">
        <v>989</v>
      </c>
      <c r="D163" s="2">
        <v>1181</v>
      </c>
      <c r="E163" s="2">
        <v>2176</v>
      </c>
      <c r="F163">
        <v>925</v>
      </c>
      <c r="G163" s="2">
        <v>6101</v>
      </c>
    </row>
    <row r="164" spans="1:7" ht="12.75">
      <c r="A164">
        <v>1992</v>
      </c>
      <c r="B164">
        <v>781</v>
      </c>
      <c r="C164" s="2">
        <v>919</v>
      </c>
      <c r="D164" s="2">
        <v>1239</v>
      </c>
      <c r="E164" s="2">
        <v>2463</v>
      </c>
      <c r="F164" s="2">
        <v>1042</v>
      </c>
      <c r="G164" s="2">
        <v>6444</v>
      </c>
    </row>
    <row r="165" spans="1:7" ht="12.75">
      <c r="A165">
        <v>1993</v>
      </c>
      <c r="B165">
        <v>737</v>
      </c>
      <c r="C165" s="2">
        <v>898</v>
      </c>
      <c r="D165" s="2">
        <v>1208</v>
      </c>
      <c r="E165" s="2">
        <v>2232</v>
      </c>
      <c r="F165">
        <v>976</v>
      </c>
      <c r="G165" s="2">
        <v>6051</v>
      </c>
    </row>
    <row r="166" spans="1:7" ht="12.75">
      <c r="A166">
        <v>1994</v>
      </c>
      <c r="B166" s="2">
        <v>834</v>
      </c>
      <c r="C166" s="2">
        <v>939</v>
      </c>
      <c r="D166" s="2">
        <v>1323</v>
      </c>
      <c r="E166" s="2">
        <v>2513</v>
      </c>
      <c r="F166">
        <v>809</v>
      </c>
      <c r="G166" s="2">
        <v>6418</v>
      </c>
    </row>
    <row r="167" spans="1:7" ht="12.75">
      <c r="A167">
        <v>1995</v>
      </c>
      <c r="B167" s="2">
        <v>956</v>
      </c>
      <c r="C167" s="2">
        <v>960</v>
      </c>
      <c r="D167" s="2">
        <v>1425</v>
      </c>
      <c r="E167" s="2">
        <v>2394</v>
      </c>
      <c r="F167">
        <v>797</v>
      </c>
      <c r="G167" s="2">
        <v>6532</v>
      </c>
    </row>
    <row r="168" spans="1:7" ht="12.75">
      <c r="A168">
        <v>1996</v>
      </c>
      <c r="B168" s="2">
        <v>734</v>
      </c>
      <c r="C168">
        <v>867</v>
      </c>
      <c r="D168" s="2">
        <v>1336</v>
      </c>
      <c r="E168" s="2">
        <v>2321</v>
      </c>
      <c r="F168" s="2">
        <v>878</v>
      </c>
      <c r="G168" s="2">
        <v>6136</v>
      </c>
    </row>
    <row r="169" spans="1:7" ht="12.75">
      <c r="A169">
        <v>1997</v>
      </c>
      <c r="B169" s="2">
        <v>930</v>
      </c>
      <c r="C169">
        <v>865</v>
      </c>
      <c r="D169" s="2">
        <v>1484</v>
      </c>
      <c r="E169" s="2">
        <v>2296</v>
      </c>
      <c r="F169" s="2">
        <v>1066</v>
      </c>
      <c r="G169" s="2">
        <v>6641</v>
      </c>
    </row>
    <row r="170" spans="1:7" ht="12.75">
      <c r="A170">
        <v>1998</v>
      </c>
      <c r="B170" s="2">
        <v>1430</v>
      </c>
      <c r="C170" s="2">
        <v>1014</v>
      </c>
      <c r="D170" s="2">
        <v>1356</v>
      </c>
      <c r="E170" s="2">
        <v>2154</v>
      </c>
      <c r="F170" s="2">
        <v>1059</v>
      </c>
      <c r="G170" s="2">
        <v>7013</v>
      </c>
    </row>
    <row r="171" spans="1:7" ht="12.75">
      <c r="A171">
        <v>1999</v>
      </c>
      <c r="B171" s="2">
        <v>2223</v>
      </c>
      <c r="C171" s="2">
        <v>1500</v>
      </c>
      <c r="D171" s="2">
        <v>1328</v>
      </c>
      <c r="E171" s="2">
        <v>2627</v>
      </c>
      <c r="F171" s="2">
        <v>1234</v>
      </c>
      <c r="G171" s="2">
        <v>8912</v>
      </c>
    </row>
    <row r="172" spans="1:6" ht="12.75">
      <c r="A172" t="s">
        <v>132</v>
      </c>
      <c r="B172" s="2"/>
      <c r="F172" s="2"/>
    </row>
    <row r="173" spans="1:6" ht="12.75">
      <c r="A173" t="s">
        <v>135</v>
      </c>
      <c r="B173" s="2"/>
      <c r="F173" s="2"/>
    </row>
    <row r="174" spans="1:6" ht="12.75">
      <c r="A174" t="s">
        <v>135</v>
      </c>
      <c r="B174" s="2"/>
      <c r="F174" s="2"/>
    </row>
    <row r="175" spans="1:6" ht="12.75">
      <c r="A175" t="s">
        <v>185</v>
      </c>
      <c r="B175" s="2"/>
      <c r="F175" s="2"/>
    </row>
    <row r="176" spans="2:6" ht="12.75">
      <c r="B176" s="2"/>
      <c r="F176" s="2"/>
    </row>
    <row r="177" spans="1:6" ht="12.75">
      <c r="A177" t="s">
        <v>132</v>
      </c>
      <c r="B177" s="2"/>
      <c r="F177" s="2"/>
    </row>
    <row r="178" spans="1:6" ht="12.75">
      <c r="A178" t="s">
        <v>81</v>
      </c>
      <c r="B178" s="2"/>
      <c r="F178" s="2"/>
    </row>
    <row r="179" spans="1:8" ht="12.75">
      <c r="A179" t="s">
        <v>112</v>
      </c>
      <c r="B179" s="2" t="s">
        <v>1</v>
      </c>
      <c r="C179" t="s">
        <v>2</v>
      </c>
      <c r="D179" t="s">
        <v>108</v>
      </c>
      <c r="E179" t="s">
        <v>89</v>
      </c>
      <c r="F179" s="2" t="s">
        <v>21</v>
      </c>
      <c r="G179" t="s">
        <v>109</v>
      </c>
      <c r="H179" t="s">
        <v>100</v>
      </c>
    </row>
    <row r="180" spans="1:8" ht="12.75">
      <c r="A180" t="s">
        <v>33</v>
      </c>
      <c r="B180" s="2" t="s">
        <v>3</v>
      </c>
      <c r="C180" t="s">
        <v>125</v>
      </c>
      <c r="D180" t="s">
        <v>127</v>
      </c>
      <c r="E180" t="s">
        <v>4</v>
      </c>
      <c r="F180" s="2" t="s">
        <v>125</v>
      </c>
      <c r="G180" t="s">
        <v>126</v>
      </c>
      <c r="H180" t="s">
        <v>124</v>
      </c>
    </row>
    <row r="181" spans="1:8" ht="12.75">
      <c r="A181">
        <v>1985</v>
      </c>
      <c r="B181" s="2" t="s">
        <v>1</v>
      </c>
      <c r="C181" s="2">
        <v>4732</v>
      </c>
      <c r="D181" s="2">
        <v>1182</v>
      </c>
      <c r="E181">
        <v>13</v>
      </c>
      <c r="F181" s="2"/>
      <c r="G181" s="2">
        <v>9</v>
      </c>
      <c r="H181" s="2">
        <v>5936</v>
      </c>
    </row>
    <row r="182" spans="1:8" ht="12.75">
      <c r="A182">
        <v>1986</v>
      </c>
      <c r="B182" s="2" t="s">
        <v>1</v>
      </c>
      <c r="C182" s="2">
        <v>4954</v>
      </c>
      <c r="D182" s="2">
        <v>1352</v>
      </c>
      <c r="E182">
        <v>4</v>
      </c>
      <c r="G182">
        <v>80</v>
      </c>
      <c r="H182" s="2">
        <v>6390</v>
      </c>
    </row>
    <row r="183" spans="1:8" ht="12.75">
      <c r="A183">
        <v>1987</v>
      </c>
      <c r="B183" s="2" t="s">
        <v>1</v>
      </c>
      <c r="C183" s="2">
        <v>5592</v>
      </c>
      <c r="D183" s="2">
        <v>1269</v>
      </c>
      <c r="E183">
        <v>4</v>
      </c>
      <c r="G183">
        <v>6</v>
      </c>
      <c r="H183" s="2">
        <v>6871</v>
      </c>
    </row>
    <row r="184" spans="1:8" ht="12.75">
      <c r="A184">
        <v>1988</v>
      </c>
      <c r="B184" s="2" t="s">
        <v>1</v>
      </c>
      <c r="C184" s="2">
        <v>6682</v>
      </c>
      <c r="D184">
        <v>669</v>
      </c>
      <c r="E184">
        <v>2</v>
      </c>
      <c r="G184">
        <v>606</v>
      </c>
      <c r="H184" s="2">
        <v>7959</v>
      </c>
    </row>
    <row r="185" spans="1:8" ht="12.75">
      <c r="A185">
        <v>1989</v>
      </c>
      <c r="B185" s="2" t="s">
        <v>1</v>
      </c>
      <c r="C185" s="2">
        <v>8041</v>
      </c>
      <c r="D185">
        <v>965</v>
      </c>
      <c r="G185">
        <v>632</v>
      </c>
      <c r="H185" s="2">
        <v>9638</v>
      </c>
    </row>
    <row r="186" spans="1:8" ht="12.75">
      <c r="A186">
        <v>1990</v>
      </c>
      <c r="B186" s="2" t="s">
        <v>1</v>
      </c>
      <c r="C186" s="2">
        <v>9314</v>
      </c>
      <c r="D186" s="2">
        <v>1136</v>
      </c>
      <c r="G186">
        <v>222</v>
      </c>
      <c r="H186" s="2">
        <v>10672</v>
      </c>
    </row>
    <row r="187" spans="1:8" ht="12.75">
      <c r="A187">
        <v>1991</v>
      </c>
      <c r="B187" s="2" t="s">
        <v>1</v>
      </c>
      <c r="C187" s="2">
        <v>10117</v>
      </c>
      <c r="D187" s="2">
        <v>1295</v>
      </c>
      <c r="G187">
        <v>637</v>
      </c>
      <c r="H187" s="2">
        <v>12049</v>
      </c>
    </row>
    <row r="188" spans="1:8" ht="12.75">
      <c r="A188">
        <v>1992</v>
      </c>
      <c r="B188" s="2" t="s">
        <v>1</v>
      </c>
      <c r="C188" s="2">
        <v>10559</v>
      </c>
      <c r="D188" s="2">
        <v>1212</v>
      </c>
      <c r="G188">
        <v>716</v>
      </c>
      <c r="H188" s="2">
        <v>12487</v>
      </c>
    </row>
    <row r="189" spans="1:8" ht="12.75">
      <c r="A189">
        <v>1993</v>
      </c>
      <c r="B189" s="2" t="s">
        <v>1</v>
      </c>
      <c r="C189" s="2">
        <v>9936</v>
      </c>
      <c r="D189" s="2">
        <v>1364</v>
      </c>
      <c r="F189">
        <v>860</v>
      </c>
      <c r="G189">
        <v>948</v>
      </c>
      <c r="H189" s="2">
        <v>12248</v>
      </c>
    </row>
    <row r="190" spans="1:8" ht="12.75">
      <c r="A190">
        <v>1994</v>
      </c>
      <c r="B190" s="2" t="s">
        <v>1</v>
      </c>
      <c r="C190" s="2">
        <v>9995</v>
      </c>
      <c r="D190" s="2">
        <v>1785</v>
      </c>
      <c r="G190">
        <v>345</v>
      </c>
      <c r="H190" s="2">
        <v>12125</v>
      </c>
    </row>
    <row r="191" spans="1:8" ht="12.75">
      <c r="A191">
        <v>1995</v>
      </c>
      <c r="B191" s="2" t="s">
        <v>1</v>
      </c>
      <c r="C191" s="2">
        <v>10277</v>
      </c>
      <c r="D191" s="2">
        <v>1871</v>
      </c>
      <c r="G191">
        <v>283</v>
      </c>
      <c r="H191" s="2">
        <v>12431</v>
      </c>
    </row>
    <row r="192" spans="1:8" ht="12.75">
      <c r="A192">
        <v>1996</v>
      </c>
      <c r="B192" s="2" t="s">
        <v>1</v>
      </c>
      <c r="C192" s="2">
        <v>9604</v>
      </c>
      <c r="D192" s="2">
        <v>1565</v>
      </c>
      <c r="G192">
        <v>258</v>
      </c>
      <c r="H192" s="2">
        <v>11427</v>
      </c>
    </row>
    <row r="193" spans="1:8" ht="12.75">
      <c r="A193">
        <v>1997</v>
      </c>
      <c r="B193" s="2" t="s">
        <v>1</v>
      </c>
      <c r="C193" s="2">
        <v>10511</v>
      </c>
      <c r="D193" s="2">
        <v>1478</v>
      </c>
      <c r="G193">
        <v>219</v>
      </c>
      <c r="H193" s="2">
        <v>12208</v>
      </c>
    </row>
    <row r="194" spans="1:8" ht="12.75">
      <c r="A194">
        <v>1998</v>
      </c>
      <c r="B194" s="2" t="s">
        <v>1</v>
      </c>
      <c r="C194" s="2">
        <v>11598</v>
      </c>
      <c r="D194" s="2">
        <v>1424</v>
      </c>
      <c r="G194">
        <v>210</v>
      </c>
      <c r="H194" s="2">
        <v>13232</v>
      </c>
    </row>
    <row r="195" spans="1:8" ht="12.75">
      <c r="A195">
        <v>1999</v>
      </c>
      <c r="B195" s="2" t="s">
        <v>1</v>
      </c>
      <c r="C195" s="2">
        <v>13393</v>
      </c>
      <c r="D195" s="2">
        <v>1327</v>
      </c>
      <c r="E195">
        <v>18</v>
      </c>
      <c r="G195">
        <v>220</v>
      </c>
      <c r="H195" s="2">
        <v>14958</v>
      </c>
    </row>
    <row r="196" spans="1:2" ht="12.75">
      <c r="A196" t="s">
        <v>132</v>
      </c>
      <c r="B196" s="2"/>
    </row>
    <row r="197" spans="1:2" ht="12.75">
      <c r="A197" t="s">
        <v>135</v>
      </c>
      <c r="B197" s="2"/>
    </row>
    <row r="198" spans="1:3" ht="12.75">
      <c r="A198" t="s">
        <v>135</v>
      </c>
      <c r="B198" s="2"/>
      <c r="C198" s="2"/>
    </row>
    <row r="199" spans="1:6" ht="12.75">
      <c r="A199" t="s">
        <v>186</v>
      </c>
      <c r="B199" s="2"/>
      <c r="C199" s="2"/>
      <c r="F199" s="2"/>
    </row>
    <row r="200" spans="2:6" ht="12.75">
      <c r="B200" s="2"/>
      <c r="C200" s="2"/>
      <c r="F200" s="2"/>
    </row>
    <row r="201" spans="1:6" ht="12.75">
      <c r="A201" t="s">
        <v>132</v>
      </c>
      <c r="B201" s="2"/>
      <c r="C201" s="2"/>
      <c r="F201" s="2"/>
    </row>
    <row r="202" spans="1:6" ht="12.75">
      <c r="A202" t="s">
        <v>145</v>
      </c>
      <c r="B202" s="2"/>
      <c r="C202" s="2"/>
      <c r="F202" s="2"/>
    </row>
    <row r="203" spans="1:6" ht="12.75">
      <c r="A203" t="s">
        <v>146</v>
      </c>
      <c r="B203" s="2"/>
      <c r="C203" s="2"/>
      <c r="F203" s="2"/>
    </row>
    <row r="204" spans="1:3" ht="12.75">
      <c r="A204" t="s">
        <v>144</v>
      </c>
      <c r="B204" s="2"/>
      <c r="C204" s="2"/>
    </row>
    <row r="205" spans="1:7" ht="12.75">
      <c r="A205">
        <v>1985</v>
      </c>
      <c r="B205" s="2">
        <v>2731</v>
      </c>
      <c r="C205" s="2">
        <v>3176</v>
      </c>
      <c r="D205">
        <v>1</v>
      </c>
      <c r="E205">
        <v>3</v>
      </c>
      <c r="F205">
        <v>21</v>
      </c>
      <c r="G205">
        <v>4</v>
      </c>
    </row>
    <row r="206" spans="1:7" ht="12.75">
      <c r="A206">
        <v>1986</v>
      </c>
      <c r="B206" s="2">
        <v>2886</v>
      </c>
      <c r="C206" s="2">
        <v>3463</v>
      </c>
      <c r="D206">
        <v>1</v>
      </c>
      <c r="E206">
        <v>6</v>
      </c>
      <c r="F206">
        <v>32</v>
      </c>
      <c r="G206">
        <v>2</v>
      </c>
    </row>
    <row r="207" spans="1:7" ht="12.75">
      <c r="A207">
        <v>1987</v>
      </c>
      <c r="B207" s="2">
        <v>3223</v>
      </c>
      <c r="C207" s="2">
        <v>3617</v>
      </c>
      <c r="D207">
        <v>2</v>
      </c>
      <c r="E207">
        <v>9</v>
      </c>
      <c r="F207">
        <v>16</v>
      </c>
      <c r="G207">
        <v>4</v>
      </c>
    </row>
    <row r="208" spans="1:7" ht="12.75">
      <c r="A208">
        <v>1988</v>
      </c>
      <c r="B208" s="2">
        <v>3517</v>
      </c>
      <c r="C208" s="2">
        <v>4397</v>
      </c>
      <c r="E208">
        <v>17</v>
      </c>
      <c r="F208">
        <v>27</v>
      </c>
      <c r="G208">
        <v>1</v>
      </c>
    </row>
    <row r="209" spans="1:7" ht="12.75">
      <c r="A209">
        <v>1989</v>
      </c>
      <c r="B209" s="2">
        <v>3876</v>
      </c>
      <c r="C209" s="2">
        <v>5694</v>
      </c>
      <c r="D209">
        <v>3</v>
      </c>
      <c r="E209">
        <v>14</v>
      </c>
      <c r="F209">
        <v>44</v>
      </c>
      <c r="G209">
        <v>7</v>
      </c>
    </row>
    <row r="210" spans="1:7" ht="12.75">
      <c r="A210">
        <v>1990</v>
      </c>
      <c r="B210" s="2">
        <v>4034</v>
      </c>
      <c r="C210" s="2">
        <v>6574</v>
      </c>
      <c r="D210">
        <v>1</v>
      </c>
      <c r="E210">
        <v>20</v>
      </c>
      <c r="F210">
        <v>40</v>
      </c>
      <c r="G210">
        <v>3</v>
      </c>
    </row>
    <row r="211" spans="1:7" ht="12.75">
      <c r="A211">
        <v>1991</v>
      </c>
      <c r="B211" s="2">
        <v>4535</v>
      </c>
      <c r="C211" s="2">
        <v>7440</v>
      </c>
      <c r="D211">
        <v>1</v>
      </c>
      <c r="E211">
        <v>33</v>
      </c>
      <c r="F211">
        <v>38</v>
      </c>
      <c r="G211">
        <v>2</v>
      </c>
    </row>
    <row r="212" spans="1:6" ht="12.75">
      <c r="A212">
        <v>1992</v>
      </c>
      <c r="B212" s="2">
        <v>4642</v>
      </c>
      <c r="C212" s="2">
        <v>7778</v>
      </c>
      <c r="D212">
        <v>1</v>
      </c>
      <c r="E212">
        <v>22</v>
      </c>
      <c r="F212">
        <v>44</v>
      </c>
    </row>
    <row r="213" spans="1:7" ht="12.75">
      <c r="A213">
        <v>1993</v>
      </c>
      <c r="B213" s="2">
        <v>4405</v>
      </c>
      <c r="C213" s="2">
        <v>7758</v>
      </c>
      <c r="D213">
        <v>1</v>
      </c>
      <c r="E213">
        <v>28</v>
      </c>
      <c r="F213">
        <v>55</v>
      </c>
      <c r="G213">
        <v>1</v>
      </c>
    </row>
    <row r="214" spans="1:7" ht="12.75">
      <c r="A214">
        <v>1994</v>
      </c>
      <c r="B214" s="2">
        <v>4031</v>
      </c>
      <c r="C214" s="2">
        <v>8007</v>
      </c>
      <c r="D214">
        <v>2</v>
      </c>
      <c r="E214">
        <v>26</v>
      </c>
      <c r="F214">
        <v>57</v>
      </c>
      <c r="G214">
        <v>2</v>
      </c>
    </row>
    <row r="215" spans="1:7" ht="12.75">
      <c r="A215">
        <v>1995</v>
      </c>
      <c r="B215" s="2">
        <v>4248</v>
      </c>
      <c r="C215" s="2">
        <v>8092</v>
      </c>
      <c r="D215">
        <v>3</v>
      </c>
      <c r="E215">
        <v>33</v>
      </c>
      <c r="F215">
        <v>54</v>
      </c>
      <c r="G215">
        <v>1</v>
      </c>
    </row>
    <row r="216" spans="1:7" ht="12.75">
      <c r="A216">
        <v>1996</v>
      </c>
      <c r="B216" s="2">
        <v>3850</v>
      </c>
      <c r="C216" s="2">
        <v>7480</v>
      </c>
      <c r="D216">
        <v>5</v>
      </c>
      <c r="E216">
        <v>27</v>
      </c>
      <c r="F216">
        <v>60</v>
      </c>
      <c r="G216">
        <v>5</v>
      </c>
    </row>
    <row r="217" spans="1:7" ht="12.75">
      <c r="A217">
        <v>1997</v>
      </c>
      <c r="B217" s="2">
        <v>4229</v>
      </c>
      <c r="C217" s="2">
        <v>7895</v>
      </c>
      <c r="D217">
        <v>2</v>
      </c>
      <c r="E217">
        <v>34</v>
      </c>
      <c r="F217">
        <v>45</v>
      </c>
      <c r="G217">
        <v>3</v>
      </c>
    </row>
    <row r="218" spans="1:7" ht="12.75">
      <c r="A218">
        <v>1998</v>
      </c>
      <c r="B218" s="2">
        <v>4867</v>
      </c>
      <c r="C218" s="2">
        <v>8191</v>
      </c>
      <c r="D218">
        <v>10</v>
      </c>
      <c r="E218">
        <v>51</v>
      </c>
      <c r="F218">
        <v>93</v>
      </c>
      <c r="G218">
        <v>20</v>
      </c>
    </row>
    <row r="219" spans="1:7" ht="12.75">
      <c r="A219">
        <v>1999</v>
      </c>
      <c r="B219" s="2">
        <v>4550</v>
      </c>
      <c r="C219" s="2">
        <v>10068</v>
      </c>
      <c r="D219">
        <v>3</v>
      </c>
      <c r="E219">
        <v>25</v>
      </c>
      <c r="F219">
        <v>303</v>
      </c>
      <c r="G219">
        <v>9</v>
      </c>
    </row>
    <row r="220" spans="1:7" ht="12.75">
      <c r="A220" t="s">
        <v>33</v>
      </c>
      <c r="B220" s="2" t="s">
        <v>125</v>
      </c>
      <c r="C220" t="s">
        <v>127</v>
      </c>
      <c r="D220" t="s">
        <v>127</v>
      </c>
      <c r="E220" t="s">
        <v>127</v>
      </c>
      <c r="F220" t="s">
        <v>127</v>
      </c>
      <c r="G220" t="s">
        <v>127</v>
      </c>
    </row>
    <row r="221" spans="1:6" ht="12.75">
      <c r="A221" t="s">
        <v>34</v>
      </c>
      <c r="B221" s="2" t="s">
        <v>35</v>
      </c>
      <c r="C221" t="s">
        <v>36</v>
      </c>
      <c r="D221" t="s">
        <v>36</v>
      </c>
      <c r="E221" t="s">
        <v>36</v>
      </c>
      <c r="F221" t="s">
        <v>37</v>
      </c>
    </row>
    <row r="222" spans="1:6" ht="12.75">
      <c r="A222" t="s">
        <v>34</v>
      </c>
      <c r="B222" s="2" t="s">
        <v>35</v>
      </c>
      <c r="C222" t="s">
        <v>36</v>
      </c>
      <c r="D222" t="s">
        <v>36</v>
      </c>
      <c r="E222" t="s">
        <v>36</v>
      </c>
      <c r="F222" t="s">
        <v>37</v>
      </c>
    </row>
    <row r="223" spans="1:7" ht="12.75">
      <c r="A223" t="s">
        <v>0</v>
      </c>
      <c r="B223" s="2" t="s">
        <v>49</v>
      </c>
      <c r="C223" t="s">
        <v>50</v>
      </c>
      <c r="D223" t="s">
        <v>51</v>
      </c>
      <c r="E223" t="s">
        <v>52</v>
      </c>
      <c r="F223" t="s">
        <v>53</v>
      </c>
      <c r="G223" t="s">
        <v>54</v>
      </c>
    </row>
    <row r="224" spans="2:3" ht="12.75">
      <c r="B224" s="2"/>
      <c r="C224" s="2"/>
    </row>
    <row r="225" spans="1:7" ht="12.75">
      <c r="A225" t="s">
        <v>33</v>
      </c>
      <c r="B225" s="2" t="s">
        <v>125</v>
      </c>
      <c r="C225" s="2" t="s">
        <v>127</v>
      </c>
      <c r="D225" t="s">
        <v>127</v>
      </c>
      <c r="E225" t="s">
        <v>127</v>
      </c>
      <c r="F225" t="s">
        <v>127</v>
      </c>
      <c r="G225" t="s">
        <v>127</v>
      </c>
    </row>
    <row r="226" spans="2:5" ht="12.75">
      <c r="B226" s="2"/>
      <c r="C226" s="2"/>
      <c r="D226" t="s">
        <v>131</v>
      </c>
      <c r="E226" t="s">
        <v>55</v>
      </c>
    </row>
    <row r="227" spans="1:7" ht="12.75">
      <c r="A227" t="s">
        <v>112</v>
      </c>
      <c r="B227" s="2" t="s">
        <v>98</v>
      </c>
      <c r="C227" s="2" t="s">
        <v>99</v>
      </c>
      <c r="D227" t="s">
        <v>56</v>
      </c>
      <c r="E227" t="s">
        <v>57</v>
      </c>
      <c r="F227" t="s">
        <v>113</v>
      </c>
      <c r="G227" t="s">
        <v>58</v>
      </c>
    </row>
    <row r="228" spans="1:7" ht="12.75">
      <c r="A228" t="s">
        <v>33</v>
      </c>
      <c r="B228" s="2" t="s">
        <v>125</v>
      </c>
      <c r="C228" s="2" t="s">
        <v>127</v>
      </c>
      <c r="D228" t="s">
        <v>127</v>
      </c>
      <c r="E228" t="s">
        <v>127</v>
      </c>
      <c r="F228" t="s">
        <v>127</v>
      </c>
      <c r="G228" t="s">
        <v>127</v>
      </c>
    </row>
    <row r="229" spans="1:7" ht="12.75">
      <c r="A229">
        <v>1985</v>
      </c>
      <c r="B229" s="2">
        <v>2295</v>
      </c>
      <c r="C229" s="2">
        <v>2410</v>
      </c>
      <c r="D229">
        <v>1</v>
      </c>
      <c r="E229">
        <v>3</v>
      </c>
      <c r="F229">
        <v>20</v>
      </c>
      <c r="G229">
        <v>3</v>
      </c>
    </row>
    <row r="230" spans="1:7" ht="12.75">
      <c r="A230">
        <v>1986</v>
      </c>
      <c r="B230" s="2">
        <v>2382</v>
      </c>
      <c r="C230" s="2">
        <v>2535</v>
      </c>
      <c r="D230">
        <v>1</v>
      </c>
      <c r="E230">
        <v>6</v>
      </c>
      <c r="F230">
        <v>28</v>
      </c>
      <c r="G230">
        <v>2</v>
      </c>
    </row>
    <row r="231" spans="1:7" ht="12.75">
      <c r="A231">
        <v>1987</v>
      </c>
      <c r="B231" s="2">
        <v>2791</v>
      </c>
      <c r="C231" s="2">
        <v>2772</v>
      </c>
      <c r="D231">
        <v>2</v>
      </c>
      <c r="E231">
        <v>9</v>
      </c>
      <c r="F231">
        <v>15</v>
      </c>
      <c r="G231">
        <v>3</v>
      </c>
    </row>
    <row r="232" spans="1:7" ht="12.75">
      <c r="A232">
        <v>1988</v>
      </c>
      <c r="B232" s="2">
        <v>3056</v>
      </c>
      <c r="C232" s="2">
        <v>3583</v>
      </c>
      <c r="E232">
        <v>16</v>
      </c>
      <c r="F232">
        <v>26</v>
      </c>
      <c r="G232">
        <v>1</v>
      </c>
    </row>
    <row r="233" spans="1:7" ht="12.75">
      <c r="A233">
        <v>1989</v>
      </c>
      <c r="B233" s="2">
        <v>3367</v>
      </c>
      <c r="C233" s="2">
        <v>4624</v>
      </c>
      <c r="D233">
        <v>1</v>
      </c>
      <c r="E233">
        <v>13</v>
      </c>
      <c r="F233">
        <v>33</v>
      </c>
      <c r="G233">
        <v>3</v>
      </c>
    </row>
    <row r="234" spans="1:7" ht="12.75">
      <c r="A234">
        <v>1990</v>
      </c>
      <c r="B234" s="2">
        <v>3601</v>
      </c>
      <c r="C234" s="2">
        <v>5656</v>
      </c>
      <c r="E234">
        <v>20</v>
      </c>
      <c r="F234">
        <v>35</v>
      </c>
      <c r="G234">
        <v>2</v>
      </c>
    </row>
    <row r="235" spans="1:7" ht="12.75">
      <c r="A235">
        <v>1991</v>
      </c>
      <c r="B235" s="2">
        <v>3948</v>
      </c>
      <c r="C235" s="2">
        <v>6101</v>
      </c>
      <c r="D235">
        <v>1</v>
      </c>
      <c r="E235">
        <v>32</v>
      </c>
      <c r="F235">
        <v>33</v>
      </c>
      <c r="G235">
        <v>2</v>
      </c>
    </row>
    <row r="236" spans="1:6" ht="12.75">
      <c r="A236">
        <v>1992</v>
      </c>
      <c r="B236" s="2">
        <v>4064</v>
      </c>
      <c r="C236" s="2">
        <v>6444</v>
      </c>
      <c r="E236">
        <v>13</v>
      </c>
      <c r="F236">
        <v>38</v>
      </c>
    </row>
    <row r="237" spans="1:7" ht="12.75">
      <c r="A237">
        <v>1993</v>
      </c>
      <c r="B237" s="2">
        <v>3815</v>
      </c>
      <c r="C237" s="2">
        <v>6051</v>
      </c>
      <c r="D237">
        <v>1</v>
      </c>
      <c r="E237">
        <v>23</v>
      </c>
      <c r="F237">
        <v>45</v>
      </c>
      <c r="G237">
        <v>1</v>
      </c>
    </row>
    <row r="238" spans="1:7" ht="12.75">
      <c r="A238">
        <v>1994</v>
      </c>
      <c r="B238" s="2">
        <v>3500</v>
      </c>
      <c r="C238" s="2">
        <v>6418</v>
      </c>
      <c r="D238">
        <v>2</v>
      </c>
      <c r="E238">
        <v>20</v>
      </c>
      <c r="F238">
        <v>53</v>
      </c>
      <c r="G238">
        <v>2</v>
      </c>
    </row>
    <row r="239" spans="1:7" ht="12.75">
      <c r="A239">
        <v>1995</v>
      </c>
      <c r="B239" s="2">
        <v>3662</v>
      </c>
      <c r="C239" s="2">
        <v>6532</v>
      </c>
      <c r="D239">
        <v>2</v>
      </c>
      <c r="E239">
        <v>32</v>
      </c>
      <c r="F239">
        <v>48</v>
      </c>
      <c r="G239">
        <v>1</v>
      </c>
    </row>
    <row r="240" spans="1:7" ht="12.75">
      <c r="A240">
        <v>1996</v>
      </c>
      <c r="B240" s="2">
        <v>3381</v>
      </c>
      <c r="C240" s="2">
        <v>6136</v>
      </c>
      <c r="D240">
        <v>5</v>
      </c>
      <c r="E240">
        <v>25</v>
      </c>
      <c r="F240">
        <v>53</v>
      </c>
      <c r="G240">
        <v>4</v>
      </c>
    </row>
    <row r="241" spans="1:7" ht="12.75">
      <c r="A241">
        <v>1997</v>
      </c>
      <c r="B241" s="2">
        <v>3794</v>
      </c>
      <c r="C241" s="2">
        <v>6641</v>
      </c>
      <c r="D241">
        <v>1</v>
      </c>
      <c r="E241">
        <v>33</v>
      </c>
      <c r="F241">
        <v>40</v>
      </c>
      <c r="G241">
        <v>2</v>
      </c>
    </row>
    <row r="242" spans="1:7" ht="12.75">
      <c r="A242">
        <v>1998</v>
      </c>
      <c r="B242" s="2">
        <v>4421</v>
      </c>
      <c r="C242" s="2">
        <v>7013</v>
      </c>
      <c r="D242">
        <v>9</v>
      </c>
      <c r="E242">
        <v>47</v>
      </c>
      <c r="F242">
        <v>88</v>
      </c>
      <c r="G242">
        <v>20</v>
      </c>
    </row>
    <row r="243" spans="1:7" ht="12.75">
      <c r="A243">
        <v>1999</v>
      </c>
      <c r="B243" s="2">
        <v>4149</v>
      </c>
      <c r="C243" s="2">
        <v>8912</v>
      </c>
      <c r="D243">
        <v>3</v>
      </c>
      <c r="E243">
        <v>25</v>
      </c>
      <c r="F243">
        <v>295</v>
      </c>
      <c r="G243">
        <v>9</v>
      </c>
    </row>
    <row r="244" spans="1:7" ht="12.75">
      <c r="A244" t="s">
        <v>33</v>
      </c>
      <c r="B244" t="s">
        <v>125</v>
      </c>
      <c r="C244" t="s">
        <v>127</v>
      </c>
      <c r="D244" t="s">
        <v>127</v>
      </c>
      <c r="E244" t="s">
        <v>127</v>
      </c>
      <c r="F244" t="s">
        <v>127</v>
      </c>
      <c r="G244" t="s">
        <v>127</v>
      </c>
    </row>
    <row r="245" spans="1:6" ht="12.75">
      <c r="A245" t="s">
        <v>34</v>
      </c>
      <c r="B245" t="s">
        <v>35</v>
      </c>
      <c r="C245" t="s">
        <v>36</v>
      </c>
      <c r="D245" t="s">
        <v>36</v>
      </c>
      <c r="E245" t="s">
        <v>36</v>
      </c>
      <c r="F245" t="s">
        <v>37</v>
      </c>
    </row>
    <row r="246" spans="1:6" ht="12.75">
      <c r="A246" t="s">
        <v>34</v>
      </c>
      <c r="B246" t="s">
        <v>35</v>
      </c>
      <c r="C246" t="s">
        <v>36</v>
      </c>
      <c r="D246" t="s">
        <v>36</v>
      </c>
      <c r="E246" t="s">
        <v>36</v>
      </c>
      <c r="F246" t="s">
        <v>37</v>
      </c>
    </row>
    <row r="247" spans="1:7" ht="12.75">
      <c r="A247" t="s">
        <v>0</v>
      </c>
      <c r="B247" t="s">
        <v>49</v>
      </c>
      <c r="C247" t="s">
        <v>50</v>
      </c>
      <c r="D247" t="s">
        <v>59</v>
      </c>
      <c r="E247" t="s">
        <v>60</v>
      </c>
      <c r="F247" t="s">
        <v>61</v>
      </c>
      <c r="G247" t="s">
        <v>62</v>
      </c>
    </row>
    <row r="248" spans="1:2" ht="12.75">
      <c r="A248" t="s">
        <v>63</v>
      </c>
      <c r="B248" t="s">
        <v>64</v>
      </c>
    </row>
    <row r="250" spans="1:7" ht="12.75">
      <c r="A250" t="s">
        <v>33</v>
      </c>
      <c r="B250" t="s">
        <v>125</v>
      </c>
      <c r="C250" t="s">
        <v>127</v>
      </c>
      <c r="D250" t="s">
        <v>127</v>
      </c>
      <c r="E250" t="s">
        <v>127</v>
      </c>
      <c r="F250" t="s">
        <v>127</v>
      </c>
      <c r="G250" t="s">
        <v>127</v>
      </c>
    </row>
    <row r="251" spans="4:5" ht="12.75">
      <c r="D251" t="s">
        <v>131</v>
      </c>
      <c r="E251" t="s">
        <v>55</v>
      </c>
    </row>
    <row r="252" spans="1:7" ht="12.75">
      <c r="A252" t="s">
        <v>112</v>
      </c>
      <c r="B252" t="s">
        <v>98</v>
      </c>
      <c r="C252" t="s">
        <v>99</v>
      </c>
      <c r="D252" t="s">
        <v>56</v>
      </c>
      <c r="E252" t="s">
        <v>57</v>
      </c>
      <c r="F252" t="s">
        <v>113</v>
      </c>
      <c r="G252" t="s">
        <v>58</v>
      </c>
    </row>
    <row r="253" spans="1:7" ht="12.75">
      <c r="A253" t="s">
        <v>33</v>
      </c>
      <c r="B253" t="s">
        <v>125</v>
      </c>
      <c r="C253" t="s">
        <v>127</v>
      </c>
      <c r="D253" t="s">
        <v>127</v>
      </c>
      <c r="E253" t="s">
        <v>127</v>
      </c>
      <c r="F253" t="s">
        <v>127</v>
      </c>
      <c r="G253" t="s">
        <v>127</v>
      </c>
    </row>
    <row r="254" spans="1:6" ht="12.75">
      <c r="A254">
        <v>1985</v>
      </c>
      <c r="B254">
        <v>430</v>
      </c>
      <c r="C254">
        <v>764</v>
      </c>
      <c r="F254">
        <v>1</v>
      </c>
    </row>
    <row r="255" spans="1:6" ht="12.75">
      <c r="A255">
        <v>1986</v>
      </c>
      <c r="B255">
        <v>494</v>
      </c>
      <c r="C255">
        <v>859</v>
      </c>
      <c r="F255">
        <v>3</v>
      </c>
    </row>
    <row r="256" spans="1:7" ht="12.75">
      <c r="A256">
        <v>1987</v>
      </c>
      <c r="B256">
        <v>428</v>
      </c>
      <c r="C256">
        <v>843</v>
      </c>
      <c r="F256">
        <v>1</v>
      </c>
      <c r="G256">
        <v>1</v>
      </c>
    </row>
    <row r="257" spans="1:3" ht="12.75">
      <c r="A257">
        <v>1988</v>
      </c>
      <c r="B257">
        <v>193</v>
      </c>
      <c r="C257">
        <v>478</v>
      </c>
    </row>
    <row r="258" spans="1:3" ht="12.75">
      <c r="A258">
        <v>1989</v>
      </c>
      <c r="B258">
        <v>268</v>
      </c>
      <c r="C258">
        <v>697</v>
      </c>
    </row>
    <row r="259" spans="1:7" ht="12.75">
      <c r="A259">
        <v>1990</v>
      </c>
      <c r="B259">
        <v>346</v>
      </c>
      <c r="C259">
        <v>787</v>
      </c>
      <c r="F259">
        <v>2</v>
      </c>
      <c r="G259">
        <v>1</v>
      </c>
    </row>
    <row r="260" spans="1:6" ht="12.75">
      <c r="A260">
        <v>1991</v>
      </c>
      <c r="B260">
        <v>375</v>
      </c>
      <c r="C260">
        <v>918</v>
      </c>
      <c r="F260">
        <v>2</v>
      </c>
    </row>
    <row r="261" spans="1:6" ht="12.75">
      <c r="A261">
        <v>1992</v>
      </c>
      <c r="B261">
        <v>335</v>
      </c>
      <c r="C261">
        <v>875</v>
      </c>
      <c r="F261">
        <v>2</v>
      </c>
    </row>
    <row r="262" spans="1:6" ht="12.75">
      <c r="A262">
        <v>1993</v>
      </c>
      <c r="B262">
        <v>329</v>
      </c>
      <c r="C262" s="2">
        <v>1031</v>
      </c>
      <c r="F262">
        <v>4</v>
      </c>
    </row>
    <row r="263" spans="1:6" ht="12.75">
      <c r="A263">
        <v>1994</v>
      </c>
      <c r="B263">
        <v>430</v>
      </c>
      <c r="C263" s="2">
        <v>1346</v>
      </c>
      <c r="E263">
        <v>5</v>
      </c>
      <c r="F263">
        <v>4</v>
      </c>
    </row>
    <row r="264" spans="1:6" ht="12.75">
      <c r="A264">
        <v>1995</v>
      </c>
      <c r="B264">
        <v>490</v>
      </c>
      <c r="C264" s="2">
        <v>1375</v>
      </c>
      <c r="E264">
        <v>1</v>
      </c>
      <c r="F264">
        <v>5</v>
      </c>
    </row>
    <row r="265" spans="1:7" ht="12.75">
      <c r="A265">
        <v>1996</v>
      </c>
      <c r="B265">
        <v>389</v>
      </c>
      <c r="C265" s="2">
        <v>1170</v>
      </c>
      <c r="E265">
        <v>1</v>
      </c>
      <c r="F265">
        <v>4</v>
      </c>
      <c r="G265">
        <v>1</v>
      </c>
    </row>
    <row r="266" spans="1:6" ht="12.75">
      <c r="A266">
        <v>1997</v>
      </c>
      <c r="B266">
        <v>378</v>
      </c>
      <c r="C266" s="2">
        <v>1096</v>
      </c>
      <c r="D266">
        <v>1</v>
      </c>
      <c r="E266">
        <v>1</v>
      </c>
      <c r="F266">
        <v>2</v>
      </c>
    </row>
    <row r="267" spans="1:6" ht="12.75">
      <c r="A267">
        <v>1998</v>
      </c>
      <c r="B267">
        <v>374</v>
      </c>
      <c r="C267" s="2">
        <v>1043</v>
      </c>
      <c r="D267">
        <v>1</v>
      </c>
      <c r="E267">
        <v>4</v>
      </c>
      <c r="F267">
        <v>2</v>
      </c>
    </row>
    <row r="268" spans="1:6" ht="12.75">
      <c r="A268">
        <v>1999</v>
      </c>
      <c r="B268">
        <v>326</v>
      </c>
      <c r="C268" s="2">
        <v>1014</v>
      </c>
      <c r="F268">
        <v>5</v>
      </c>
    </row>
    <row r="269" spans="1:7" ht="12.75">
      <c r="A269" t="s">
        <v>33</v>
      </c>
      <c r="B269" t="s">
        <v>125</v>
      </c>
      <c r="C269" t="s">
        <v>127</v>
      </c>
      <c r="D269" t="s">
        <v>127</v>
      </c>
      <c r="E269" t="s">
        <v>127</v>
      </c>
      <c r="F269" t="s">
        <v>127</v>
      </c>
      <c r="G269" t="s">
        <v>127</v>
      </c>
    </row>
    <row r="270" spans="1:6" ht="12.75">
      <c r="A270" t="s">
        <v>34</v>
      </c>
      <c r="B270" t="s">
        <v>35</v>
      </c>
      <c r="C270" t="s">
        <v>36</v>
      </c>
      <c r="D270" t="s">
        <v>36</v>
      </c>
      <c r="E270" t="s">
        <v>36</v>
      </c>
      <c r="F270" t="s">
        <v>37</v>
      </c>
    </row>
    <row r="271" spans="1:6" ht="12.75">
      <c r="A271" t="s">
        <v>34</v>
      </c>
      <c r="B271" t="s">
        <v>35</v>
      </c>
      <c r="C271" t="s">
        <v>36</v>
      </c>
      <c r="D271" t="s">
        <v>36</v>
      </c>
      <c r="E271" t="s">
        <v>36</v>
      </c>
      <c r="F271" t="s">
        <v>37</v>
      </c>
    </row>
    <row r="272" spans="1:7" ht="12.75">
      <c r="A272" t="s">
        <v>0</v>
      </c>
      <c r="B272" t="s">
        <v>49</v>
      </c>
      <c r="C272" t="s">
        <v>50</v>
      </c>
      <c r="D272" t="s">
        <v>65</v>
      </c>
      <c r="E272" t="s">
        <v>52</v>
      </c>
      <c r="F272" t="s">
        <v>53</v>
      </c>
      <c r="G272" t="s">
        <v>54</v>
      </c>
    </row>
    <row r="274" spans="1:7" ht="12.75">
      <c r="A274" t="s">
        <v>33</v>
      </c>
      <c r="B274" t="s">
        <v>125</v>
      </c>
      <c r="C274" t="s">
        <v>127</v>
      </c>
      <c r="D274" t="s">
        <v>127</v>
      </c>
      <c r="E274" t="s">
        <v>127</v>
      </c>
      <c r="F274" t="s">
        <v>127</v>
      </c>
      <c r="G274" t="s">
        <v>127</v>
      </c>
    </row>
    <row r="275" spans="4:5" ht="12.75">
      <c r="D275" t="s">
        <v>131</v>
      </c>
      <c r="E275" t="s">
        <v>55</v>
      </c>
    </row>
    <row r="276" spans="1:7" ht="12.75">
      <c r="A276" t="s">
        <v>112</v>
      </c>
      <c r="B276" t="s">
        <v>98</v>
      </c>
      <c r="C276" t="s">
        <v>99</v>
      </c>
      <c r="D276" t="s">
        <v>56</v>
      </c>
      <c r="E276" t="s">
        <v>57</v>
      </c>
      <c r="F276" t="s">
        <v>113</v>
      </c>
      <c r="G276" t="s">
        <v>58</v>
      </c>
    </row>
    <row r="277" spans="1:7" ht="12.75">
      <c r="A277" t="s">
        <v>33</v>
      </c>
      <c r="B277" t="s">
        <v>125</v>
      </c>
      <c r="C277" t="s">
        <v>127</v>
      </c>
      <c r="D277" t="s">
        <v>127</v>
      </c>
      <c r="E277" t="s">
        <v>127</v>
      </c>
      <c r="F277" t="s">
        <v>127</v>
      </c>
      <c r="G277" t="s">
        <v>127</v>
      </c>
    </row>
    <row r="278" spans="1:7" ht="12.75">
      <c r="A278">
        <v>1985</v>
      </c>
      <c r="B278">
        <v>6</v>
      </c>
      <c r="C278">
        <v>2</v>
      </c>
      <c r="G278">
        <v>1</v>
      </c>
    </row>
    <row r="279" spans="1:6" ht="12.75">
      <c r="A279">
        <v>1986</v>
      </c>
      <c r="B279">
        <v>10</v>
      </c>
      <c r="C279">
        <v>69</v>
      </c>
      <c r="F279">
        <v>1</v>
      </c>
    </row>
    <row r="280" spans="1:3" ht="12.75">
      <c r="A280">
        <v>1987</v>
      </c>
      <c r="B280">
        <v>4</v>
      </c>
      <c r="C280">
        <v>2</v>
      </c>
    </row>
    <row r="281" spans="1:6" ht="12.75">
      <c r="A281">
        <v>1988</v>
      </c>
      <c r="B281">
        <v>268</v>
      </c>
      <c r="C281">
        <v>336</v>
      </c>
      <c r="E281">
        <v>1</v>
      </c>
      <c r="F281">
        <v>1</v>
      </c>
    </row>
    <row r="282" spans="1:7" ht="12.75">
      <c r="A282">
        <v>1989</v>
      </c>
      <c r="B282">
        <v>241</v>
      </c>
      <c r="C282">
        <v>373</v>
      </c>
      <c r="D282">
        <v>2</v>
      </c>
      <c r="E282">
        <v>1</v>
      </c>
      <c r="F282">
        <v>11</v>
      </c>
      <c r="G282">
        <v>4</v>
      </c>
    </row>
    <row r="283" spans="1:6" ht="12.75">
      <c r="A283">
        <v>1990</v>
      </c>
      <c r="B283">
        <v>87</v>
      </c>
      <c r="C283">
        <v>131</v>
      </c>
      <c r="D283">
        <v>1</v>
      </c>
      <c r="F283">
        <v>3</v>
      </c>
    </row>
    <row r="284" spans="1:6" ht="12.75">
      <c r="A284">
        <v>1991</v>
      </c>
      <c r="B284">
        <v>212</v>
      </c>
      <c r="C284">
        <v>421</v>
      </c>
      <c r="E284">
        <v>1</v>
      </c>
      <c r="F284">
        <v>3</v>
      </c>
    </row>
    <row r="285" spans="1:6" ht="12.75">
      <c r="A285">
        <v>1992</v>
      </c>
      <c r="B285">
        <v>243</v>
      </c>
      <c r="C285">
        <v>459</v>
      </c>
      <c r="D285">
        <v>1</v>
      </c>
      <c r="E285">
        <v>9</v>
      </c>
      <c r="F285">
        <v>4</v>
      </c>
    </row>
    <row r="286" spans="1:6" ht="12.75">
      <c r="A286">
        <v>1993</v>
      </c>
      <c r="B286">
        <v>40</v>
      </c>
      <c r="C286">
        <v>45</v>
      </c>
      <c r="F286">
        <v>3</v>
      </c>
    </row>
    <row r="287" spans="1:5" ht="12.75">
      <c r="A287">
        <v>1994</v>
      </c>
      <c r="B287">
        <v>101</v>
      </c>
      <c r="C287">
        <v>243</v>
      </c>
      <c r="E287">
        <v>1</v>
      </c>
    </row>
    <row r="288" spans="1:6" ht="12.75">
      <c r="A288">
        <v>1995</v>
      </c>
      <c r="B288">
        <v>96</v>
      </c>
      <c r="C288">
        <v>185</v>
      </c>
      <c r="D288">
        <v>1</v>
      </c>
      <c r="F288">
        <v>1</v>
      </c>
    </row>
    <row r="289" spans="1:6" ht="12.75">
      <c r="A289">
        <v>1996</v>
      </c>
      <c r="B289">
        <v>80</v>
      </c>
      <c r="C289">
        <v>174</v>
      </c>
      <c r="E289">
        <v>1</v>
      </c>
      <c r="F289">
        <v>3</v>
      </c>
    </row>
    <row r="290" spans="1:7" ht="12.75">
      <c r="A290">
        <v>1997</v>
      </c>
      <c r="B290">
        <v>57</v>
      </c>
      <c r="C290">
        <v>158</v>
      </c>
      <c r="F290">
        <v>3</v>
      </c>
      <c r="G290">
        <v>1</v>
      </c>
    </row>
    <row r="291" spans="1:6" ht="12.75">
      <c r="A291">
        <v>1998</v>
      </c>
      <c r="B291">
        <v>72</v>
      </c>
      <c r="C291">
        <v>135</v>
      </c>
      <c r="F291">
        <v>3</v>
      </c>
    </row>
    <row r="292" spans="1:6" ht="12.75">
      <c r="A292">
        <v>1999</v>
      </c>
      <c r="B292">
        <v>75</v>
      </c>
      <c r="C292">
        <v>142</v>
      </c>
      <c r="F292">
        <v>3</v>
      </c>
    </row>
    <row r="293" ht="12.75">
      <c r="A293" t="s">
        <v>132</v>
      </c>
    </row>
    <row r="294" ht="12.75">
      <c r="A294" t="s">
        <v>135</v>
      </c>
    </row>
    <row r="295" ht="12.75">
      <c r="A295" t="s">
        <v>135</v>
      </c>
    </row>
    <row r="296" ht="12.75">
      <c r="A296" t="s">
        <v>187</v>
      </c>
    </row>
    <row r="298" ht="12.75">
      <c r="A298" t="s">
        <v>132</v>
      </c>
    </row>
    <row r="299" ht="12.75">
      <c r="A299" t="s">
        <v>147</v>
      </c>
    </row>
    <row r="300" ht="12.75">
      <c r="A300" t="s">
        <v>148</v>
      </c>
    </row>
    <row r="301" spans="1:6" ht="12.75">
      <c r="A301" t="s">
        <v>149</v>
      </c>
      <c r="B301" s="2"/>
      <c r="C301" s="2"/>
      <c r="E301" s="2"/>
      <c r="F301" s="2"/>
    </row>
    <row r="302" spans="1:6" ht="12.75">
      <c r="A302">
        <v>1983</v>
      </c>
      <c r="B302">
        <v>4315211</v>
      </c>
      <c r="C302">
        <v>1042185</v>
      </c>
      <c r="D302">
        <v>10862</v>
      </c>
      <c r="E302">
        <v>94789</v>
      </c>
      <c r="F302">
        <v>101618</v>
      </c>
    </row>
    <row r="303" spans="1:6" ht="12.75">
      <c r="A303">
        <v>1984</v>
      </c>
      <c r="B303">
        <v>4364654</v>
      </c>
      <c r="C303">
        <v>1055167</v>
      </c>
      <c r="D303">
        <v>11453</v>
      </c>
      <c r="E303">
        <v>103103</v>
      </c>
      <c r="F303">
        <v>109491</v>
      </c>
    </row>
    <row r="304" spans="1:6" ht="12.75">
      <c r="A304">
        <v>1985</v>
      </c>
      <c r="B304">
        <v>4409909</v>
      </c>
      <c r="C304">
        <v>1064622</v>
      </c>
      <c r="D304">
        <v>11999</v>
      </c>
      <c r="E304">
        <v>111555</v>
      </c>
      <c r="F304">
        <v>117082</v>
      </c>
    </row>
    <row r="305" spans="1:6" ht="12.75">
      <c r="A305">
        <v>1986</v>
      </c>
      <c r="B305">
        <v>4473233</v>
      </c>
      <c r="C305">
        <v>1079448</v>
      </c>
      <c r="D305">
        <v>12584</v>
      </c>
      <c r="E305">
        <v>120787</v>
      </c>
      <c r="F305">
        <v>125648</v>
      </c>
    </row>
    <row r="306" spans="1:6" ht="12.75">
      <c r="A306">
        <v>1987</v>
      </c>
      <c r="B306">
        <v>4551983</v>
      </c>
      <c r="C306">
        <v>1102046</v>
      </c>
      <c r="D306">
        <v>13174</v>
      </c>
      <c r="E306">
        <v>129969</v>
      </c>
      <c r="F306">
        <v>135105</v>
      </c>
    </row>
    <row r="307" spans="1:6" ht="12.75">
      <c r="A307">
        <v>1988</v>
      </c>
      <c r="B307">
        <v>4617210</v>
      </c>
      <c r="C307">
        <v>1122320</v>
      </c>
      <c r="D307">
        <v>13702</v>
      </c>
      <c r="E307">
        <v>139168</v>
      </c>
      <c r="F307">
        <v>144526</v>
      </c>
    </row>
    <row r="308" spans="1:6" ht="12.75">
      <c r="A308">
        <v>1989</v>
      </c>
      <c r="B308">
        <v>4665771</v>
      </c>
      <c r="C308">
        <v>1139235</v>
      </c>
      <c r="D308">
        <v>14085</v>
      </c>
      <c r="E308">
        <v>147895</v>
      </c>
      <c r="F308">
        <v>153251</v>
      </c>
    </row>
    <row r="309" spans="1:6" ht="12.75">
      <c r="A309">
        <v>1990</v>
      </c>
      <c r="B309">
        <v>4719805</v>
      </c>
      <c r="C309">
        <v>1160449</v>
      </c>
      <c r="D309">
        <v>14447</v>
      </c>
      <c r="E309">
        <v>156783</v>
      </c>
      <c r="F309">
        <v>162042</v>
      </c>
    </row>
    <row r="310" spans="1:6" ht="12.75">
      <c r="A310">
        <v>1991</v>
      </c>
      <c r="B310">
        <v>4749964</v>
      </c>
      <c r="C310">
        <v>1184116</v>
      </c>
      <c r="D310">
        <v>14593</v>
      </c>
      <c r="E310">
        <v>165699</v>
      </c>
      <c r="F310">
        <v>169481</v>
      </c>
    </row>
    <row r="311" spans="1:6" ht="12.75">
      <c r="A311">
        <v>1992</v>
      </c>
      <c r="B311">
        <v>4798282</v>
      </c>
      <c r="C311">
        <v>1216009</v>
      </c>
      <c r="D311">
        <v>14947</v>
      </c>
      <c r="E311">
        <v>176596</v>
      </c>
      <c r="F311">
        <v>177481</v>
      </c>
    </row>
    <row r="312" spans="1:6" ht="12.75">
      <c r="A312">
        <v>1993</v>
      </c>
      <c r="B312">
        <v>4835153</v>
      </c>
      <c r="C312">
        <v>1241214</v>
      </c>
      <c r="D312">
        <v>15099</v>
      </c>
      <c r="E312">
        <v>185637</v>
      </c>
      <c r="F312">
        <v>187692</v>
      </c>
    </row>
    <row r="313" spans="1:6" ht="12.75">
      <c r="A313">
        <v>1994</v>
      </c>
      <c r="B313">
        <v>4866383</v>
      </c>
      <c r="C313">
        <v>1263467</v>
      </c>
      <c r="D313">
        <v>15282</v>
      </c>
      <c r="E313">
        <v>193729</v>
      </c>
      <c r="F313">
        <v>197910</v>
      </c>
    </row>
    <row r="314" spans="1:6" ht="12.75">
      <c r="A314">
        <v>1995</v>
      </c>
      <c r="B314">
        <v>4888742</v>
      </c>
      <c r="C314">
        <v>1283368</v>
      </c>
      <c r="D314">
        <v>15167</v>
      </c>
      <c r="E314">
        <v>204395</v>
      </c>
      <c r="F314">
        <v>209720</v>
      </c>
    </row>
    <row r="315" spans="1:6" ht="12.75">
      <c r="A315">
        <v>1996</v>
      </c>
      <c r="B315">
        <v>4910554</v>
      </c>
      <c r="C315">
        <v>1301252</v>
      </c>
      <c r="D315">
        <v>15354</v>
      </c>
      <c r="E315">
        <v>215241</v>
      </c>
      <c r="F315">
        <v>223090</v>
      </c>
    </row>
    <row r="316" spans="1:6" ht="12.75">
      <c r="A316">
        <v>1997</v>
      </c>
      <c r="B316">
        <v>4931324</v>
      </c>
      <c r="C316">
        <v>1321292</v>
      </c>
      <c r="D316">
        <v>15458</v>
      </c>
      <c r="E316">
        <v>227133</v>
      </c>
      <c r="F316">
        <v>237671</v>
      </c>
    </row>
    <row r="317" spans="1:6" ht="12.75">
      <c r="A317">
        <v>1998</v>
      </c>
      <c r="B317">
        <v>4944272</v>
      </c>
      <c r="C317">
        <v>1340488</v>
      </c>
      <c r="D317">
        <v>15731</v>
      </c>
      <c r="E317">
        <v>237329</v>
      </c>
      <c r="F317">
        <v>251405</v>
      </c>
    </row>
    <row r="318" spans="1:6" ht="12.75">
      <c r="A318">
        <v>1999</v>
      </c>
      <c r="B318">
        <v>4977060</v>
      </c>
      <c r="C318">
        <v>1363819</v>
      </c>
      <c r="D318">
        <v>16040</v>
      </c>
      <c r="E318">
        <v>249765</v>
      </c>
      <c r="F318">
        <v>266228</v>
      </c>
    </row>
    <row r="319" ht="12.75">
      <c r="A319" t="s">
        <v>132</v>
      </c>
    </row>
    <row r="320" ht="12.75">
      <c r="A320" t="s">
        <v>135</v>
      </c>
    </row>
    <row r="321" ht="12.75">
      <c r="A321" t="s">
        <v>135</v>
      </c>
    </row>
    <row r="322" spans="1:3" ht="12.75">
      <c r="A322" t="s">
        <v>188</v>
      </c>
      <c r="C322" s="2"/>
    </row>
    <row r="324" ht="12.75">
      <c r="A324" t="s">
        <v>150</v>
      </c>
    </row>
    <row r="325" ht="12.75">
      <c r="A325" t="s">
        <v>151</v>
      </c>
    </row>
    <row r="326" ht="12.75">
      <c r="A326" t="s">
        <v>152</v>
      </c>
    </row>
    <row r="327" spans="1:4" ht="12.75">
      <c r="A327" t="s">
        <v>153</v>
      </c>
      <c r="D327" s="2"/>
    </row>
    <row r="328" spans="1:4" ht="12.75">
      <c r="A328">
        <v>1985</v>
      </c>
      <c r="B328">
        <v>368</v>
      </c>
      <c r="C328">
        <v>479</v>
      </c>
      <c r="D328" s="2">
        <v>847</v>
      </c>
    </row>
    <row r="329" spans="1:4" ht="12.75">
      <c r="A329">
        <v>1986</v>
      </c>
      <c r="B329">
        <v>358</v>
      </c>
      <c r="C329">
        <v>465</v>
      </c>
      <c r="D329" s="2">
        <v>823</v>
      </c>
    </row>
    <row r="330" spans="1:4" ht="12.75">
      <c r="A330">
        <v>1987</v>
      </c>
      <c r="B330">
        <v>450</v>
      </c>
      <c r="C330">
        <v>501</v>
      </c>
      <c r="D330" s="2">
        <v>951</v>
      </c>
    </row>
    <row r="331" spans="1:4" ht="12.75">
      <c r="A331">
        <v>1988</v>
      </c>
      <c r="B331">
        <v>488</v>
      </c>
      <c r="C331">
        <v>565</v>
      </c>
      <c r="D331" s="2">
        <v>1053</v>
      </c>
    </row>
    <row r="332" spans="1:4" ht="12.75">
      <c r="A332">
        <v>1989</v>
      </c>
      <c r="B332">
        <v>509</v>
      </c>
      <c r="C332">
        <v>598</v>
      </c>
      <c r="D332" s="2">
        <v>1107</v>
      </c>
    </row>
    <row r="333" spans="1:4" ht="12.75">
      <c r="A333">
        <v>1990</v>
      </c>
      <c r="B333">
        <v>510</v>
      </c>
      <c r="C333">
        <v>651</v>
      </c>
      <c r="D333" s="2">
        <v>1161</v>
      </c>
    </row>
    <row r="334" spans="1:4" ht="12.75">
      <c r="A334">
        <v>1991</v>
      </c>
      <c r="B334">
        <v>637</v>
      </c>
      <c r="C334">
        <v>830</v>
      </c>
      <c r="D334" s="2">
        <v>1467</v>
      </c>
    </row>
    <row r="335" spans="1:4" ht="12.75">
      <c r="A335">
        <v>1992</v>
      </c>
      <c r="B335">
        <v>592</v>
      </c>
      <c r="C335">
        <v>781</v>
      </c>
      <c r="D335" s="2">
        <v>1373</v>
      </c>
    </row>
    <row r="336" spans="1:4" ht="12.75">
      <c r="A336">
        <v>1993</v>
      </c>
      <c r="B336">
        <v>589</v>
      </c>
      <c r="C336">
        <v>737</v>
      </c>
      <c r="D336" s="2">
        <v>1326</v>
      </c>
    </row>
    <row r="337" spans="1:4" ht="12.75">
      <c r="A337">
        <v>1994</v>
      </c>
      <c r="B337">
        <v>561</v>
      </c>
      <c r="C337">
        <v>834</v>
      </c>
      <c r="D337" s="2">
        <v>1395</v>
      </c>
    </row>
    <row r="338" spans="1:4" ht="12.75">
      <c r="A338">
        <v>1995</v>
      </c>
      <c r="B338">
        <v>698</v>
      </c>
      <c r="C338">
        <v>956</v>
      </c>
      <c r="D338" s="2">
        <v>1654</v>
      </c>
    </row>
    <row r="339" spans="1:4" ht="12.75">
      <c r="A339">
        <v>1996</v>
      </c>
      <c r="B339">
        <v>637</v>
      </c>
      <c r="C339">
        <v>734</v>
      </c>
      <c r="D339" s="2">
        <v>1371</v>
      </c>
    </row>
    <row r="340" spans="1:4" ht="12.75">
      <c r="A340">
        <v>1997</v>
      </c>
      <c r="B340">
        <v>718</v>
      </c>
      <c r="C340">
        <v>930</v>
      </c>
      <c r="D340" s="2">
        <v>1648</v>
      </c>
    </row>
    <row r="341" spans="1:4" ht="12.75">
      <c r="A341">
        <v>1998</v>
      </c>
      <c r="B341" s="2">
        <v>1409</v>
      </c>
      <c r="C341" s="2">
        <v>1430</v>
      </c>
      <c r="D341" s="2">
        <v>2839</v>
      </c>
    </row>
    <row r="342" spans="1:4" ht="12.75">
      <c r="A342">
        <v>1999</v>
      </c>
      <c r="B342" s="2">
        <v>1159</v>
      </c>
      <c r="C342" s="2">
        <v>2223</v>
      </c>
      <c r="D342" s="2">
        <v>3382</v>
      </c>
    </row>
    <row r="343" spans="1:4" ht="12.75">
      <c r="A343" t="s">
        <v>22</v>
      </c>
      <c r="B343" t="s">
        <v>124</v>
      </c>
      <c r="C343" t="s">
        <v>125</v>
      </c>
      <c r="D343" t="s">
        <v>125</v>
      </c>
    </row>
    <row r="344" spans="1:5" ht="12.75">
      <c r="A344" t="s">
        <v>66</v>
      </c>
      <c r="B344" t="s">
        <v>67</v>
      </c>
      <c r="C344" t="s">
        <v>35</v>
      </c>
      <c r="D344" t="s">
        <v>35</v>
      </c>
      <c r="E344" t="s">
        <v>6</v>
      </c>
    </row>
    <row r="345" spans="1:5" ht="12.75">
      <c r="A345" t="s">
        <v>66</v>
      </c>
      <c r="B345" t="s">
        <v>67</v>
      </c>
      <c r="C345" t="s">
        <v>35</v>
      </c>
      <c r="D345" t="s">
        <v>35</v>
      </c>
      <c r="E345" t="s">
        <v>6</v>
      </c>
    </row>
    <row r="346" spans="1:5" ht="12.75">
      <c r="A346" t="s">
        <v>7</v>
      </c>
      <c r="B346" t="s">
        <v>68</v>
      </c>
      <c r="C346" t="s">
        <v>69</v>
      </c>
      <c r="D346" t="s">
        <v>8</v>
      </c>
      <c r="E346" t="s">
        <v>9</v>
      </c>
    </row>
    <row r="348" spans="1:4" ht="12.75">
      <c r="A348" t="s">
        <v>22</v>
      </c>
      <c r="B348" t="s">
        <v>124</v>
      </c>
      <c r="C348" t="s">
        <v>125</v>
      </c>
      <c r="D348" t="s">
        <v>125</v>
      </c>
    </row>
    <row r="349" spans="2:4" ht="12.75">
      <c r="B349" t="s">
        <v>70</v>
      </c>
      <c r="C349" t="s">
        <v>71</v>
      </c>
      <c r="D349" t="s">
        <v>72</v>
      </c>
    </row>
    <row r="350" spans="1:4" ht="12.75">
      <c r="A350" t="s">
        <v>112</v>
      </c>
      <c r="B350" t="s">
        <v>98</v>
      </c>
      <c r="C350" t="s">
        <v>99</v>
      </c>
      <c r="D350" t="s">
        <v>100</v>
      </c>
    </row>
    <row r="351" spans="1:4" ht="12.75">
      <c r="A351" t="s">
        <v>22</v>
      </c>
      <c r="B351" t="s">
        <v>124</v>
      </c>
      <c r="C351" t="s">
        <v>125</v>
      </c>
      <c r="D351" t="s">
        <v>125</v>
      </c>
    </row>
    <row r="352" spans="1:4" ht="12.75">
      <c r="A352">
        <v>1985</v>
      </c>
      <c r="B352">
        <v>573</v>
      </c>
      <c r="C352">
        <v>727</v>
      </c>
      <c r="D352" s="2">
        <v>1300</v>
      </c>
    </row>
    <row r="353" spans="1:4" ht="12.75">
      <c r="A353">
        <v>1986</v>
      </c>
      <c r="B353">
        <v>564</v>
      </c>
      <c r="C353">
        <v>666</v>
      </c>
      <c r="D353" s="2">
        <v>1230</v>
      </c>
    </row>
    <row r="354" spans="1:4" ht="12.75">
      <c r="A354">
        <v>1987</v>
      </c>
      <c r="B354">
        <v>621</v>
      </c>
      <c r="C354">
        <v>690</v>
      </c>
      <c r="D354" s="2">
        <v>1311</v>
      </c>
    </row>
    <row r="355" spans="1:4" ht="12.75">
      <c r="A355">
        <v>1988</v>
      </c>
      <c r="B355">
        <v>618</v>
      </c>
      <c r="C355">
        <v>878</v>
      </c>
      <c r="D355" s="2">
        <v>1496</v>
      </c>
    </row>
    <row r="356" spans="1:4" ht="12.75">
      <c r="A356">
        <v>1989</v>
      </c>
      <c r="B356">
        <v>654</v>
      </c>
      <c r="C356">
        <v>959</v>
      </c>
      <c r="D356" s="2">
        <v>1613</v>
      </c>
    </row>
    <row r="357" spans="1:4" ht="12.75">
      <c r="A357">
        <v>1990</v>
      </c>
      <c r="B357">
        <v>605</v>
      </c>
      <c r="C357">
        <v>908</v>
      </c>
      <c r="D357" s="2">
        <v>1513</v>
      </c>
    </row>
    <row r="358" spans="1:4" ht="12.75">
      <c r="A358">
        <v>1991</v>
      </c>
      <c r="B358">
        <v>730</v>
      </c>
      <c r="C358">
        <v>989</v>
      </c>
      <c r="D358" s="2">
        <v>1719</v>
      </c>
    </row>
    <row r="359" spans="1:4" ht="12.75">
      <c r="A359">
        <v>1992</v>
      </c>
      <c r="B359">
        <v>649</v>
      </c>
      <c r="C359">
        <v>919</v>
      </c>
      <c r="D359" s="2">
        <v>1568</v>
      </c>
    </row>
    <row r="360" spans="1:4" ht="12.75">
      <c r="A360">
        <v>1993</v>
      </c>
      <c r="B360">
        <v>608</v>
      </c>
      <c r="C360">
        <v>898</v>
      </c>
      <c r="D360" s="2">
        <v>1506</v>
      </c>
    </row>
    <row r="361" spans="1:4" ht="12.75">
      <c r="A361">
        <v>1994</v>
      </c>
      <c r="B361">
        <v>596</v>
      </c>
      <c r="C361">
        <v>939</v>
      </c>
      <c r="D361" s="2">
        <v>1535</v>
      </c>
    </row>
    <row r="362" spans="1:4" ht="12.75">
      <c r="A362">
        <v>1995</v>
      </c>
      <c r="B362">
        <v>668</v>
      </c>
      <c r="C362">
        <v>960</v>
      </c>
      <c r="D362" s="2">
        <v>1628</v>
      </c>
    </row>
    <row r="363" spans="1:4" ht="12.75">
      <c r="A363">
        <v>1996</v>
      </c>
      <c r="B363">
        <v>536</v>
      </c>
      <c r="C363">
        <v>867</v>
      </c>
      <c r="D363" s="2">
        <v>1403</v>
      </c>
    </row>
    <row r="364" spans="1:4" ht="12.75">
      <c r="A364">
        <v>1997</v>
      </c>
      <c r="B364">
        <v>587</v>
      </c>
      <c r="C364">
        <v>865</v>
      </c>
      <c r="D364" s="2">
        <v>1452</v>
      </c>
    </row>
    <row r="365" spans="1:4" ht="12.75">
      <c r="A365">
        <v>1998</v>
      </c>
      <c r="B365">
        <v>672</v>
      </c>
      <c r="C365" s="2">
        <v>1014</v>
      </c>
      <c r="D365" s="2">
        <v>1686</v>
      </c>
    </row>
    <row r="366" spans="1:4" ht="12.75">
      <c r="A366">
        <v>1999</v>
      </c>
      <c r="B366">
        <v>697</v>
      </c>
      <c r="C366" s="2">
        <v>1500</v>
      </c>
      <c r="D366" s="2">
        <v>2197</v>
      </c>
    </row>
    <row r="367" spans="1:4" ht="12.75">
      <c r="A367" t="s">
        <v>22</v>
      </c>
      <c r="B367" t="s">
        <v>124</v>
      </c>
      <c r="C367" t="s">
        <v>125</v>
      </c>
      <c r="D367" t="s">
        <v>125</v>
      </c>
    </row>
    <row r="368" spans="1:5" ht="12.75">
      <c r="A368" t="s">
        <v>66</v>
      </c>
      <c r="B368" t="s">
        <v>67</v>
      </c>
      <c r="C368" t="s">
        <v>35</v>
      </c>
      <c r="D368" t="s">
        <v>35</v>
      </c>
      <c r="E368" t="s">
        <v>6</v>
      </c>
    </row>
    <row r="369" spans="1:5" ht="12.75">
      <c r="A369" t="s">
        <v>66</v>
      </c>
      <c r="B369" t="s">
        <v>67</v>
      </c>
      <c r="C369" t="s">
        <v>35</v>
      </c>
      <c r="D369" t="s">
        <v>35</v>
      </c>
      <c r="E369" t="s">
        <v>6</v>
      </c>
    </row>
    <row r="370" spans="1:5" ht="12.75">
      <c r="A370" t="s">
        <v>7</v>
      </c>
      <c r="B370" t="s">
        <v>68</v>
      </c>
      <c r="C370" t="s">
        <v>69</v>
      </c>
      <c r="D370" t="s">
        <v>8</v>
      </c>
      <c r="E370" t="s">
        <v>10</v>
      </c>
    </row>
    <row r="372" spans="1:4" ht="12.75">
      <c r="A372" t="s">
        <v>22</v>
      </c>
      <c r="B372" t="s">
        <v>124</v>
      </c>
      <c r="C372" t="s">
        <v>125</v>
      </c>
      <c r="D372" t="s">
        <v>125</v>
      </c>
    </row>
    <row r="373" spans="2:4" ht="12.75">
      <c r="B373" t="s">
        <v>70</v>
      </c>
      <c r="C373" t="s">
        <v>71</v>
      </c>
      <c r="D373" t="s">
        <v>72</v>
      </c>
    </row>
    <row r="374" spans="1:4" ht="12.75">
      <c r="A374" t="s">
        <v>112</v>
      </c>
      <c r="B374" t="s">
        <v>98</v>
      </c>
      <c r="C374" t="s">
        <v>99</v>
      </c>
      <c r="D374" t="s">
        <v>100</v>
      </c>
    </row>
    <row r="375" spans="1:4" ht="12.75">
      <c r="A375" t="s">
        <v>22</v>
      </c>
      <c r="B375" t="s">
        <v>124</v>
      </c>
      <c r="C375" t="s">
        <v>125</v>
      </c>
      <c r="D375" t="s">
        <v>125</v>
      </c>
    </row>
    <row r="376" spans="1:4" ht="12.75">
      <c r="A376">
        <v>1985</v>
      </c>
      <c r="B376">
        <v>479</v>
      </c>
      <c r="C376">
        <v>546</v>
      </c>
      <c r="D376" s="2">
        <v>1025</v>
      </c>
    </row>
    <row r="377" spans="1:4" ht="12.75">
      <c r="A377">
        <v>1986</v>
      </c>
      <c r="B377">
        <v>500</v>
      </c>
      <c r="C377">
        <v>646</v>
      </c>
      <c r="D377" s="2">
        <v>1146</v>
      </c>
    </row>
    <row r="378" spans="1:4" ht="12.75">
      <c r="A378">
        <v>1987</v>
      </c>
      <c r="B378">
        <v>541</v>
      </c>
      <c r="C378">
        <v>745</v>
      </c>
      <c r="D378" s="2">
        <v>1286</v>
      </c>
    </row>
    <row r="379" spans="1:4" ht="12.75">
      <c r="A379">
        <v>1988</v>
      </c>
      <c r="B379">
        <v>656</v>
      </c>
      <c r="C379">
        <v>808</v>
      </c>
      <c r="D379" s="2">
        <v>1464</v>
      </c>
    </row>
    <row r="380" spans="1:4" ht="12.75">
      <c r="A380">
        <v>1989</v>
      </c>
      <c r="B380">
        <v>692</v>
      </c>
      <c r="C380">
        <v>979</v>
      </c>
      <c r="D380" s="2">
        <v>1671</v>
      </c>
    </row>
    <row r="381" spans="1:4" ht="12.75">
      <c r="A381">
        <v>1990</v>
      </c>
      <c r="B381">
        <v>799</v>
      </c>
      <c r="C381" s="2">
        <v>1056</v>
      </c>
      <c r="D381" s="2">
        <v>1855</v>
      </c>
    </row>
    <row r="382" spans="1:4" ht="12.75">
      <c r="A382">
        <v>1991</v>
      </c>
      <c r="B382">
        <v>856</v>
      </c>
      <c r="C382" s="2">
        <v>1181</v>
      </c>
      <c r="D382" s="2">
        <v>2037</v>
      </c>
    </row>
    <row r="383" spans="1:4" ht="12.75">
      <c r="A383">
        <v>1992</v>
      </c>
      <c r="B383">
        <v>957</v>
      </c>
      <c r="C383" s="2">
        <v>1239</v>
      </c>
      <c r="D383" s="2">
        <v>2196</v>
      </c>
    </row>
    <row r="384" spans="1:4" ht="12.75">
      <c r="A384">
        <v>1993</v>
      </c>
      <c r="B384">
        <v>858</v>
      </c>
      <c r="C384" s="2">
        <v>1208</v>
      </c>
      <c r="D384" s="2">
        <v>2066</v>
      </c>
    </row>
    <row r="385" spans="1:4" ht="12.75">
      <c r="A385">
        <v>1994</v>
      </c>
      <c r="B385">
        <v>866</v>
      </c>
      <c r="C385" s="2">
        <v>1323</v>
      </c>
      <c r="D385" s="2">
        <v>2189</v>
      </c>
    </row>
    <row r="386" spans="1:4" ht="12.75">
      <c r="A386">
        <v>1995</v>
      </c>
      <c r="B386">
        <v>934</v>
      </c>
      <c r="C386" s="2">
        <v>1425</v>
      </c>
      <c r="D386" s="2">
        <v>2359</v>
      </c>
    </row>
    <row r="387" spans="1:4" ht="12.75">
      <c r="A387">
        <v>1996</v>
      </c>
      <c r="B387">
        <v>850</v>
      </c>
      <c r="C387" s="2">
        <v>1336</v>
      </c>
      <c r="D387" s="2">
        <v>2186</v>
      </c>
    </row>
    <row r="388" spans="1:4" ht="12.75">
      <c r="A388">
        <v>1997</v>
      </c>
      <c r="B388">
        <v>980</v>
      </c>
      <c r="C388" s="2">
        <v>1484</v>
      </c>
      <c r="D388" s="2">
        <v>2464</v>
      </c>
    </row>
    <row r="389" spans="1:4" ht="12.75">
      <c r="A389">
        <v>1998</v>
      </c>
      <c r="B389">
        <v>915</v>
      </c>
      <c r="C389" s="2">
        <v>1356</v>
      </c>
      <c r="D389" s="2">
        <v>2271</v>
      </c>
    </row>
    <row r="390" spans="1:4" ht="12.75">
      <c r="A390">
        <v>1999</v>
      </c>
      <c r="B390">
        <v>913</v>
      </c>
      <c r="C390" s="2">
        <v>1328</v>
      </c>
      <c r="D390" s="2">
        <v>2241</v>
      </c>
    </row>
    <row r="391" spans="1:4" ht="12.75">
      <c r="A391" t="s">
        <v>22</v>
      </c>
      <c r="B391" t="s">
        <v>124</v>
      </c>
      <c r="C391" t="s">
        <v>125</v>
      </c>
      <c r="D391" t="s">
        <v>125</v>
      </c>
    </row>
    <row r="392" spans="1:5" ht="12.75">
      <c r="A392" t="s">
        <v>66</v>
      </c>
      <c r="B392" t="s">
        <v>67</v>
      </c>
      <c r="C392" t="s">
        <v>35</v>
      </c>
      <c r="D392" t="s">
        <v>35</v>
      </c>
      <c r="E392" t="s">
        <v>6</v>
      </c>
    </row>
    <row r="393" spans="1:5" ht="12.75">
      <c r="A393" t="s">
        <v>66</v>
      </c>
      <c r="B393" t="s">
        <v>67</v>
      </c>
      <c r="C393" t="s">
        <v>35</v>
      </c>
      <c r="D393" t="s">
        <v>35</v>
      </c>
      <c r="E393" t="s">
        <v>6</v>
      </c>
    </row>
    <row r="394" spans="1:5" ht="12.75">
      <c r="A394" t="s">
        <v>7</v>
      </c>
      <c r="B394" t="s">
        <v>68</v>
      </c>
      <c r="C394" t="s">
        <v>69</v>
      </c>
      <c r="D394" t="s">
        <v>8</v>
      </c>
      <c r="E394" t="s">
        <v>11</v>
      </c>
    </row>
    <row r="396" spans="1:4" ht="12.75">
      <c r="A396" t="s">
        <v>22</v>
      </c>
      <c r="B396" t="s">
        <v>124</v>
      </c>
      <c r="C396" t="s">
        <v>125</v>
      </c>
      <c r="D396" t="s">
        <v>125</v>
      </c>
    </row>
    <row r="397" spans="2:4" ht="12.75">
      <c r="B397" t="s">
        <v>70</v>
      </c>
      <c r="C397" t="s">
        <v>71</v>
      </c>
      <c r="D397" t="s">
        <v>72</v>
      </c>
    </row>
    <row r="398" spans="1:4" ht="12.75">
      <c r="A398" t="s">
        <v>112</v>
      </c>
      <c r="B398" t="s">
        <v>98</v>
      </c>
      <c r="C398" t="s">
        <v>99</v>
      </c>
      <c r="D398" t="s">
        <v>100</v>
      </c>
    </row>
    <row r="399" spans="1:4" ht="12.75">
      <c r="A399" t="s">
        <v>22</v>
      </c>
      <c r="B399" t="s">
        <v>124</v>
      </c>
      <c r="C399" t="s">
        <v>125</v>
      </c>
      <c r="D399" t="s">
        <v>125</v>
      </c>
    </row>
    <row r="400" spans="1:4" ht="12.75">
      <c r="A400">
        <v>1985</v>
      </c>
      <c r="B400">
        <v>274</v>
      </c>
      <c r="C400">
        <v>262</v>
      </c>
      <c r="D400">
        <v>536</v>
      </c>
    </row>
    <row r="401" spans="1:4" ht="12.75">
      <c r="A401">
        <v>1986</v>
      </c>
      <c r="B401">
        <v>303</v>
      </c>
      <c r="C401">
        <v>268</v>
      </c>
      <c r="D401" s="2">
        <v>571</v>
      </c>
    </row>
    <row r="402" spans="1:4" ht="12.75">
      <c r="A402">
        <v>1987</v>
      </c>
      <c r="B402">
        <v>379</v>
      </c>
      <c r="C402">
        <v>342</v>
      </c>
      <c r="D402">
        <v>721</v>
      </c>
    </row>
    <row r="403" spans="1:4" ht="12.75">
      <c r="A403">
        <v>1988</v>
      </c>
      <c r="B403">
        <v>457</v>
      </c>
      <c r="C403">
        <v>715</v>
      </c>
      <c r="D403" s="2">
        <v>1172</v>
      </c>
    </row>
    <row r="404" spans="1:4" ht="12.75">
      <c r="A404">
        <v>1989</v>
      </c>
      <c r="B404">
        <v>603</v>
      </c>
      <c r="C404" s="2">
        <v>1379</v>
      </c>
      <c r="D404" s="2">
        <v>1982</v>
      </c>
    </row>
    <row r="405" spans="1:4" ht="12.75">
      <c r="A405">
        <v>1990</v>
      </c>
      <c r="B405">
        <v>694</v>
      </c>
      <c r="C405" s="2">
        <v>2171</v>
      </c>
      <c r="D405" s="2">
        <v>2865</v>
      </c>
    </row>
    <row r="406" spans="1:4" ht="12.75">
      <c r="A406">
        <v>1991</v>
      </c>
      <c r="B406">
        <v>628</v>
      </c>
      <c r="C406" s="2">
        <v>2176</v>
      </c>
      <c r="D406" s="2">
        <v>2804</v>
      </c>
    </row>
    <row r="407" spans="1:4" ht="12.75">
      <c r="A407">
        <v>1992</v>
      </c>
      <c r="B407">
        <v>646</v>
      </c>
      <c r="C407" s="2">
        <v>2463</v>
      </c>
      <c r="D407" s="2">
        <v>3109</v>
      </c>
    </row>
    <row r="408" spans="1:4" ht="12.75">
      <c r="A408">
        <v>1993</v>
      </c>
      <c r="B408">
        <v>586</v>
      </c>
      <c r="C408" s="2">
        <v>2232</v>
      </c>
      <c r="D408" s="2">
        <v>2818</v>
      </c>
    </row>
    <row r="409" spans="1:4" ht="12.75">
      <c r="A409">
        <v>1994</v>
      </c>
      <c r="B409">
        <v>600</v>
      </c>
      <c r="C409" s="2">
        <v>2513</v>
      </c>
      <c r="D409" s="2">
        <v>3113</v>
      </c>
    </row>
    <row r="410" spans="1:4" ht="12.75">
      <c r="A410">
        <v>1995</v>
      </c>
      <c r="B410">
        <v>603</v>
      </c>
      <c r="C410" s="2">
        <v>2394</v>
      </c>
      <c r="D410" s="2">
        <v>2997</v>
      </c>
    </row>
    <row r="411" spans="1:4" ht="12.75">
      <c r="A411">
        <v>1996</v>
      </c>
      <c r="B411">
        <v>540</v>
      </c>
      <c r="C411" s="2">
        <v>2321</v>
      </c>
      <c r="D411" s="2">
        <v>2861</v>
      </c>
    </row>
    <row r="412" spans="1:4" ht="12.75">
      <c r="A412">
        <v>1997</v>
      </c>
      <c r="B412">
        <v>575</v>
      </c>
      <c r="C412" s="2">
        <v>2296</v>
      </c>
      <c r="D412" s="2">
        <v>2871</v>
      </c>
    </row>
    <row r="413" spans="1:4" ht="12.75">
      <c r="A413">
        <v>1998</v>
      </c>
      <c r="B413">
        <v>476</v>
      </c>
      <c r="C413" s="2">
        <v>2154</v>
      </c>
      <c r="D413" s="2">
        <v>2630</v>
      </c>
    </row>
    <row r="414" spans="1:4" ht="12.75">
      <c r="A414">
        <v>1999</v>
      </c>
      <c r="B414">
        <v>532</v>
      </c>
      <c r="C414" s="2">
        <v>2627</v>
      </c>
      <c r="D414" s="2">
        <v>3159</v>
      </c>
    </row>
    <row r="415" spans="1:4" ht="12.75">
      <c r="A415" t="s">
        <v>22</v>
      </c>
      <c r="B415" t="s">
        <v>124</v>
      </c>
      <c r="C415" t="s">
        <v>125</v>
      </c>
      <c r="D415" t="s">
        <v>125</v>
      </c>
    </row>
    <row r="416" spans="1:5" ht="12.75">
      <c r="A416" t="s">
        <v>66</v>
      </c>
      <c r="B416" t="s">
        <v>67</v>
      </c>
      <c r="C416" t="s">
        <v>35</v>
      </c>
      <c r="D416" t="s">
        <v>35</v>
      </c>
      <c r="E416" t="s">
        <v>6</v>
      </c>
    </row>
    <row r="417" spans="1:5" ht="12.75">
      <c r="A417" t="s">
        <v>66</v>
      </c>
      <c r="B417" t="s">
        <v>67</v>
      </c>
      <c r="C417" t="s">
        <v>35</v>
      </c>
      <c r="D417" t="s">
        <v>35</v>
      </c>
      <c r="E417" t="s">
        <v>6</v>
      </c>
    </row>
    <row r="418" spans="1:5" ht="12.75">
      <c r="A418" t="s">
        <v>7</v>
      </c>
      <c r="B418" t="s">
        <v>68</v>
      </c>
      <c r="C418" t="s">
        <v>69</v>
      </c>
      <c r="D418" t="s">
        <v>8</v>
      </c>
      <c r="E418" t="s">
        <v>12</v>
      </c>
    </row>
    <row r="420" spans="1:4" ht="12.75">
      <c r="A420" t="s">
        <v>22</v>
      </c>
      <c r="B420" t="s">
        <v>124</v>
      </c>
      <c r="C420" t="s">
        <v>125</v>
      </c>
      <c r="D420" t="s">
        <v>125</v>
      </c>
    </row>
    <row r="421" spans="2:4" ht="12.75">
      <c r="B421" t="s">
        <v>70</v>
      </c>
      <c r="C421" t="s">
        <v>71</v>
      </c>
      <c r="D421" t="s">
        <v>72</v>
      </c>
    </row>
    <row r="422" spans="1:4" ht="12.75">
      <c r="A422" t="s">
        <v>112</v>
      </c>
      <c r="B422" t="s">
        <v>98</v>
      </c>
      <c r="C422" t="s">
        <v>99</v>
      </c>
      <c r="D422" t="s">
        <v>100</v>
      </c>
    </row>
    <row r="423" spans="1:4" ht="12.75">
      <c r="A423" t="s">
        <v>22</v>
      </c>
      <c r="B423" t="s">
        <v>124</v>
      </c>
      <c r="C423" t="s">
        <v>125</v>
      </c>
      <c r="D423" t="s">
        <v>125</v>
      </c>
    </row>
    <row r="424" spans="1:4" ht="12.75">
      <c r="A424">
        <v>1985</v>
      </c>
      <c r="B424">
        <v>601</v>
      </c>
      <c r="C424">
        <v>396</v>
      </c>
      <c r="D424">
        <v>997</v>
      </c>
    </row>
    <row r="425" spans="1:4" ht="12.75">
      <c r="A425">
        <v>1986</v>
      </c>
      <c r="B425">
        <v>657</v>
      </c>
      <c r="C425">
        <v>490</v>
      </c>
      <c r="D425" s="2">
        <v>1147</v>
      </c>
    </row>
    <row r="426" spans="1:4" ht="12.75">
      <c r="A426">
        <v>1987</v>
      </c>
      <c r="B426">
        <v>800</v>
      </c>
      <c r="C426">
        <v>494</v>
      </c>
      <c r="D426" s="2">
        <v>1294</v>
      </c>
    </row>
    <row r="427" spans="1:4" ht="12.75">
      <c r="A427">
        <v>1988</v>
      </c>
      <c r="B427">
        <v>837</v>
      </c>
      <c r="C427">
        <v>617</v>
      </c>
      <c r="D427" s="2">
        <v>1454</v>
      </c>
    </row>
    <row r="428" spans="1:4" ht="12.75">
      <c r="A428">
        <v>1989</v>
      </c>
      <c r="B428">
        <v>909</v>
      </c>
      <c r="C428">
        <v>709</v>
      </c>
      <c r="D428" s="2">
        <v>1618</v>
      </c>
    </row>
    <row r="429" spans="1:4" ht="12.75">
      <c r="A429">
        <v>1990</v>
      </c>
      <c r="B429">
        <v>993</v>
      </c>
      <c r="C429">
        <v>870</v>
      </c>
      <c r="D429" s="2">
        <v>1863</v>
      </c>
    </row>
    <row r="430" spans="1:4" ht="12.75">
      <c r="A430">
        <v>1991</v>
      </c>
      <c r="B430" s="2">
        <v>1097</v>
      </c>
      <c r="C430">
        <v>925</v>
      </c>
      <c r="D430" s="2">
        <v>2022</v>
      </c>
    </row>
    <row r="431" spans="1:4" ht="12.75">
      <c r="A431">
        <v>1992</v>
      </c>
      <c r="B431" s="2">
        <v>1220</v>
      </c>
      <c r="C431" s="2">
        <v>1042</v>
      </c>
      <c r="D431" s="2">
        <v>2262</v>
      </c>
    </row>
    <row r="432" spans="1:4" ht="12.75">
      <c r="A432">
        <v>1993</v>
      </c>
      <c r="B432" s="2">
        <v>1174</v>
      </c>
      <c r="C432">
        <v>976</v>
      </c>
      <c r="D432" s="2">
        <v>2150</v>
      </c>
    </row>
    <row r="433" spans="1:4" ht="12.75">
      <c r="A433">
        <v>1994</v>
      </c>
      <c r="B433">
        <v>877</v>
      </c>
      <c r="C433">
        <v>809</v>
      </c>
      <c r="D433" s="2">
        <v>1686</v>
      </c>
    </row>
    <row r="434" spans="1:4" ht="12.75">
      <c r="A434">
        <v>1995</v>
      </c>
      <c r="B434">
        <v>759</v>
      </c>
      <c r="C434">
        <v>797</v>
      </c>
      <c r="D434" s="2">
        <v>1556</v>
      </c>
    </row>
    <row r="435" spans="1:4" ht="12.75">
      <c r="A435">
        <v>1996</v>
      </c>
      <c r="B435">
        <v>818</v>
      </c>
      <c r="C435">
        <v>878</v>
      </c>
      <c r="D435" s="2">
        <v>1696</v>
      </c>
    </row>
    <row r="436" spans="1:4" ht="12.75">
      <c r="A436">
        <v>1997</v>
      </c>
      <c r="B436">
        <v>934</v>
      </c>
      <c r="C436" s="2">
        <v>1066</v>
      </c>
      <c r="D436" s="2">
        <v>2000</v>
      </c>
    </row>
    <row r="437" spans="1:4" ht="12.75">
      <c r="A437">
        <v>1998</v>
      </c>
      <c r="B437">
        <v>949</v>
      </c>
      <c r="C437" s="2">
        <v>1059</v>
      </c>
      <c r="D437" s="2">
        <v>2008</v>
      </c>
    </row>
    <row r="438" spans="1:4" ht="12.75">
      <c r="A438">
        <v>1999</v>
      </c>
      <c r="B438">
        <v>848</v>
      </c>
      <c r="C438" s="2">
        <v>1234</v>
      </c>
      <c r="D438" s="2">
        <v>2082</v>
      </c>
    </row>
    <row r="439" spans="1:4" ht="12.75">
      <c r="A439" t="s">
        <v>22</v>
      </c>
      <c r="B439" t="s">
        <v>124</v>
      </c>
      <c r="C439" t="s">
        <v>125</v>
      </c>
      <c r="D439" t="s">
        <v>125</v>
      </c>
    </row>
    <row r="440" spans="1:5" ht="12.75">
      <c r="A440" t="s">
        <v>66</v>
      </c>
      <c r="B440" t="s">
        <v>67</v>
      </c>
      <c r="C440" t="s">
        <v>35</v>
      </c>
      <c r="D440" t="s">
        <v>35</v>
      </c>
      <c r="E440" t="s">
        <v>6</v>
      </c>
    </row>
    <row r="441" spans="1:5" ht="12.75">
      <c r="A441" t="s">
        <v>66</v>
      </c>
      <c r="B441" t="s">
        <v>67</v>
      </c>
      <c r="C441" t="s">
        <v>35</v>
      </c>
      <c r="D441" t="s">
        <v>35</v>
      </c>
      <c r="E441" t="s">
        <v>6</v>
      </c>
    </row>
    <row r="442" spans="1:5" ht="12.75">
      <c r="A442" t="s">
        <v>7</v>
      </c>
      <c r="B442" t="s">
        <v>68</v>
      </c>
      <c r="C442" t="s">
        <v>69</v>
      </c>
      <c r="D442" t="s">
        <v>8</v>
      </c>
      <c r="E442" t="s">
        <v>13</v>
      </c>
    </row>
    <row r="443" spans="2:4" ht="12.75">
      <c r="B443" s="2"/>
      <c r="D443" s="2"/>
    </row>
    <row r="444" spans="1:4" ht="12.75">
      <c r="A444" t="s">
        <v>22</v>
      </c>
      <c r="B444" s="2" t="s">
        <v>124</v>
      </c>
      <c r="C444" t="s">
        <v>125</v>
      </c>
      <c r="D444" s="2" t="s">
        <v>125</v>
      </c>
    </row>
    <row r="445" spans="2:4" ht="12.75">
      <c r="B445" s="2" t="s">
        <v>70</v>
      </c>
      <c r="C445" t="s">
        <v>71</v>
      </c>
      <c r="D445" s="2" t="s">
        <v>72</v>
      </c>
    </row>
    <row r="446" spans="1:4" ht="12.75">
      <c r="A446" t="s">
        <v>112</v>
      </c>
      <c r="B446" s="2" t="s">
        <v>98</v>
      </c>
      <c r="C446" t="s">
        <v>99</v>
      </c>
      <c r="D446" s="2" t="s">
        <v>100</v>
      </c>
    </row>
    <row r="447" spans="1:4" ht="12.75">
      <c r="A447" t="s">
        <v>22</v>
      </c>
      <c r="B447" s="2" t="s">
        <v>124</v>
      </c>
      <c r="C447" t="s">
        <v>125</v>
      </c>
      <c r="D447" s="2" t="s">
        <v>125</v>
      </c>
    </row>
    <row r="448" spans="1:4" ht="12.75">
      <c r="A448">
        <v>1985</v>
      </c>
      <c r="B448" s="2">
        <v>2295</v>
      </c>
      <c r="C448" s="2">
        <v>2410</v>
      </c>
      <c r="D448" s="2">
        <v>4705</v>
      </c>
    </row>
    <row r="449" spans="1:4" ht="12.75">
      <c r="A449">
        <v>1986</v>
      </c>
      <c r="B449" s="2">
        <v>2382</v>
      </c>
      <c r="C449" s="2">
        <v>2535</v>
      </c>
      <c r="D449" s="2">
        <v>4917</v>
      </c>
    </row>
    <row r="450" spans="1:6" ht="12.75">
      <c r="A450">
        <v>1987</v>
      </c>
      <c r="B450" s="2">
        <v>2791</v>
      </c>
      <c r="C450" s="2">
        <v>2772</v>
      </c>
      <c r="D450" s="2">
        <v>5563</v>
      </c>
      <c r="F450" s="2"/>
    </row>
    <row r="451" spans="1:4" ht="12.75">
      <c r="A451">
        <v>1988</v>
      </c>
      <c r="B451" s="2">
        <v>3056</v>
      </c>
      <c r="C451" s="2">
        <v>3583</v>
      </c>
      <c r="D451" s="2">
        <v>6639</v>
      </c>
    </row>
    <row r="452" spans="1:4" ht="12.75">
      <c r="A452">
        <v>1989</v>
      </c>
      <c r="B452" s="2">
        <v>3367</v>
      </c>
      <c r="C452" s="2">
        <v>4624</v>
      </c>
      <c r="D452" s="2">
        <v>7991</v>
      </c>
    </row>
    <row r="453" spans="1:4" ht="12.75">
      <c r="A453">
        <v>1990</v>
      </c>
      <c r="B453" s="2">
        <v>3601</v>
      </c>
      <c r="C453" s="2">
        <v>5656</v>
      </c>
      <c r="D453" s="2">
        <v>9257</v>
      </c>
    </row>
    <row r="454" spans="1:4" ht="12.75">
      <c r="A454">
        <v>1991</v>
      </c>
      <c r="B454" s="2">
        <v>3948</v>
      </c>
      <c r="C454" s="2">
        <v>6101</v>
      </c>
      <c r="D454" s="2">
        <v>10049</v>
      </c>
    </row>
    <row r="455" spans="1:4" ht="12.75">
      <c r="A455">
        <v>1992</v>
      </c>
      <c r="B455" s="2">
        <v>4064</v>
      </c>
      <c r="C455" s="2">
        <v>6444</v>
      </c>
      <c r="D455" s="2">
        <v>10508</v>
      </c>
    </row>
    <row r="456" spans="1:4" ht="12.75">
      <c r="A456">
        <v>1993</v>
      </c>
      <c r="B456" s="2">
        <v>3815</v>
      </c>
      <c r="C456" s="2">
        <v>6051</v>
      </c>
      <c r="D456" s="2">
        <v>9866</v>
      </c>
    </row>
    <row r="457" spans="1:4" ht="12.75">
      <c r="A457">
        <v>1994</v>
      </c>
      <c r="B457" s="2">
        <v>3500</v>
      </c>
      <c r="C457" s="2">
        <v>6418</v>
      </c>
      <c r="D457" s="2">
        <v>9918</v>
      </c>
    </row>
    <row r="458" spans="1:4" ht="12.75">
      <c r="A458">
        <v>1995</v>
      </c>
      <c r="B458" s="2">
        <v>3662</v>
      </c>
      <c r="C458" s="2">
        <v>6532</v>
      </c>
      <c r="D458" s="2">
        <v>10194</v>
      </c>
    </row>
    <row r="459" spans="1:4" ht="12.75">
      <c r="A459">
        <v>1996</v>
      </c>
      <c r="B459" s="2">
        <v>3381</v>
      </c>
      <c r="C459" s="2">
        <v>6136</v>
      </c>
      <c r="D459" s="2">
        <v>9517</v>
      </c>
    </row>
    <row r="460" spans="1:4" ht="12.75">
      <c r="A460">
        <v>1997</v>
      </c>
      <c r="B460" s="2">
        <v>3794</v>
      </c>
      <c r="C460" s="2">
        <v>6641</v>
      </c>
      <c r="D460" s="2">
        <v>10435</v>
      </c>
    </row>
    <row r="461" spans="1:4" ht="12.75">
      <c r="A461">
        <v>1998</v>
      </c>
      <c r="B461" s="2">
        <v>4421</v>
      </c>
      <c r="C461" s="2">
        <v>7013</v>
      </c>
      <c r="D461" s="2">
        <v>11434</v>
      </c>
    </row>
    <row r="462" spans="1:4" ht="12.75">
      <c r="A462">
        <v>1999</v>
      </c>
      <c r="B462" s="2">
        <v>4149</v>
      </c>
      <c r="C462" s="2">
        <v>8912</v>
      </c>
      <c r="D462" s="2">
        <v>13061</v>
      </c>
    </row>
    <row r="463" ht="12.75">
      <c r="A463" t="s">
        <v>150</v>
      </c>
    </row>
    <row r="464" ht="12.75">
      <c r="A464" t="s">
        <v>154</v>
      </c>
    </row>
    <row r="466" ht="12.75">
      <c r="A466" t="s">
        <v>155</v>
      </c>
    </row>
    <row r="467" ht="12.75">
      <c r="A467" t="s">
        <v>156</v>
      </c>
    </row>
    <row r="468" spans="1:6" ht="12.75">
      <c r="A468" t="s">
        <v>157</v>
      </c>
      <c r="C468" s="2"/>
      <c r="D468" s="2"/>
      <c r="E468" s="2"/>
      <c r="F468" s="2"/>
    </row>
    <row r="469" ht="12.75">
      <c r="A469" t="s">
        <v>158</v>
      </c>
    </row>
    <row r="470" ht="12.75">
      <c r="A470" t="s">
        <v>159</v>
      </c>
    </row>
    <row r="471" ht="12.75">
      <c r="A471" t="s">
        <v>160</v>
      </c>
    </row>
    <row r="472" ht="12.75">
      <c r="A472" t="s">
        <v>161</v>
      </c>
    </row>
    <row r="473" spans="1:6" ht="12.75">
      <c r="A473">
        <v>1985</v>
      </c>
      <c r="B473">
        <v>368</v>
      </c>
      <c r="C473">
        <v>573</v>
      </c>
      <c r="D473">
        <v>479</v>
      </c>
      <c r="E473">
        <v>274</v>
      </c>
      <c r="F473">
        <v>601</v>
      </c>
    </row>
    <row r="474" spans="1:6" ht="12.75">
      <c r="A474">
        <v>1986</v>
      </c>
      <c r="B474">
        <v>358</v>
      </c>
      <c r="C474">
        <v>564</v>
      </c>
      <c r="D474">
        <v>500</v>
      </c>
      <c r="E474">
        <v>303</v>
      </c>
      <c r="F474">
        <v>657</v>
      </c>
    </row>
    <row r="475" spans="1:6" ht="12.75">
      <c r="A475">
        <v>1987</v>
      </c>
      <c r="B475">
        <v>450</v>
      </c>
      <c r="C475">
        <v>621</v>
      </c>
      <c r="D475">
        <v>541</v>
      </c>
      <c r="E475">
        <v>379</v>
      </c>
      <c r="F475">
        <v>800</v>
      </c>
    </row>
    <row r="476" spans="1:6" ht="12.75">
      <c r="A476">
        <v>1988</v>
      </c>
      <c r="B476">
        <v>488</v>
      </c>
      <c r="C476">
        <v>618</v>
      </c>
      <c r="D476">
        <v>656</v>
      </c>
      <c r="E476">
        <v>457</v>
      </c>
      <c r="F476">
        <v>837</v>
      </c>
    </row>
    <row r="477" spans="1:6" ht="12.75">
      <c r="A477">
        <v>1989</v>
      </c>
      <c r="B477">
        <v>509</v>
      </c>
      <c r="C477">
        <v>654</v>
      </c>
      <c r="D477">
        <v>692</v>
      </c>
      <c r="E477">
        <v>603</v>
      </c>
      <c r="F477">
        <v>909</v>
      </c>
    </row>
    <row r="478" spans="1:6" ht="12.75">
      <c r="A478">
        <v>1990</v>
      </c>
      <c r="B478">
        <v>510</v>
      </c>
      <c r="C478">
        <v>605</v>
      </c>
      <c r="D478">
        <v>799</v>
      </c>
      <c r="E478">
        <v>694</v>
      </c>
      <c r="F478">
        <v>993</v>
      </c>
    </row>
    <row r="479" spans="1:6" ht="12.75">
      <c r="A479">
        <v>1991</v>
      </c>
      <c r="B479">
        <v>637</v>
      </c>
      <c r="C479">
        <v>730</v>
      </c>
      <c r="D479">
        <v>856</v>
      </c>
      <c r="E479">
        <v>628</v>
      </c>
      <c r="F479" s="2">
        <v>1097</v>
      </c>
    </row>
    <row r="480" spans="1:6" ht="12.75">
      <c r="A480">
        <v>1992</v>
      </c>
      <c r="B480">
        <v>592</v>
      </c>
      <c r="C480">
        <v>649</v>
      </c>
      <c r="D480">
        <v>957</v>
      </c>
      <c r="E480">
        <v>646</v>
      </c>
      <c r="F480" s="2">
        <v>1220</v>
      </c>
    </row>
    <row r="481" spans="1:6" ht="12.75">
      <c r="A481">
        <v>1993</v>
      </c>
      <c r="B481">
        <v>589</v>
      </c>
      <c r="C481">
        <v>608</v>
      </c>
      <c r="D481">
        <v>858</v>
      </c>
      <c r="E481">
        <v>586</v>
      </c>
      <c r="F481" s="2">
        <v>1174</v>
      </c>
    </row>
    <row r="482" spans="1:6" ht="12.75">
      <c r="A482">
        <v>1994</v>
      </c>
      <c r="B482">
        <v>561</v>
      </c>
      <c r="C482">
        <v>596</v>
      </c>
      <c r="D482">
        <v>866</v>
      </c>
      <c r="E482">
        <v>600</v>
      </c>
      <c r="F482">
        <v>877</v>
      </c>
    </row>
    <row r="483" spans="1:6" ht="12.75">
      <c r="A483">
        <v>1995</v>
      </c>
      <c r="B483">
        <v>698</v>
      </c>
      <c r="C483">
        <v>668</v>
      </c>
      <c r="D483">
        <v>934</v>
      </c>
      <c r="E483">
        <v>603</v>
      </c>
      <c r="F483">
        <v>759</v>
      </c>
    </row>
    <row r="484" spans="1:6" ht="12.75">
      <c r="A484">
        <v>1996</v>
      </c>
      <c r="B484">
        <v>637</v>
      </c>
      <c r="C484">
        <v>536</v>
      </c>
      <c r="D484">
        <v>850</v>
      </c>
      <c r="E484">
        <v>540</v>
      </c>
      <c r="F484">
        <v>818</v>
      </c>
    </row>
    <row r="485" spans="1:6" ht="12.75">
      <c r="A485">
        <v>1997</v>
      </c>
      <c r="B485">
        <v>718</v>
      </c>
      <c r="C485">
        <v>587</v>
      </c>
      <c r="D485">
        <v>980</v>
      </c>
      <c r="E485">
        <v>575</v>
      </c>
      <c r="F485">
        <v>934</v>
      </c>
    </row>
    <row r="486" spans="1:6" ht="12.75">
      <c r="A486">
        <v>1998</v>
      </c>
      <c r="B486" s="2">
        <v>1409</v>
      </c>
      <c r="C486" s="2">
        <v>672</v>
      </c>
      <c r="D486" s="2">
        <v>915</v>
      </c>
      <c r="E486" s="2">
        <v>476</v>
      </c>
      <c r="F486" s="2">
        <v>949</v>
      </c>
    </row>
    <row r="487" spans="1:6" ht="12.75">
      <c r="A487">
        <v>1999</v>
      </c>
      <c r="B487" s="2">
        <v>1159</v>
      </c>
      <c r="C487">
        <v>697</v>
      </c>
      <c r="D487">
        <v>913</v>
      </c>
      <c r="E487">
        <v>532</v>
      </c>
      <c r="F487">
        <v>848</v>
      </c>
    </row>
    <row r="489" spans="1:6" ht="12.75">
      <c r="A489" t="s">
        <v>100</v>
      </c>
      <c r="B489" s="2">
        <v>9683</v>
      </c>
      <c r="C489" s="2">
        <v>9378</v>
      </c>
      <c r="D489" s="2">
        <v>11796</v>
      </c>
      <c r="E489" s="2">
        <v>7896</v>
      </c>
      <c r="F489" s="2">
        <v>13473</v>
      </c>
    </row>
    <row r="490" spans="1:6" ht="12.75">
      <c r="A490" t="s">
        <v>127</v>
      </c>
      <c r="B490" t="s">
        <v>125</v>
      </c>
      <c r="C490" t="s">
        <v>127</v>
      </c>
      <c r="D490" t="s">
        <v>127</v>
      </c>
      <c r="E490" t="s">
        <v>127</v>
      </c>
      <c r="F490" t="s">
        <v>127</v>
      </c>
    </row>
    <row r="491" ht="12.75">
      <c r="A491" t="s">
        <v>108</v>
      </c>
    </row>
    <row r="492" spans="1:6" ht="12.75">
      <c r="A492">
        <v>1985</v>
      </c>
      <c r="B492">
        <v>65</v>
      </c>
      <c r="C492">
        <v>179</v>
      </c>
      <c r="D492">
        <v>112</v>
      </c>
      <c r="E492">
        <v>32</v>
      </c>
      <c r="F492">
        <v>37</v>
      </c>
    </row>
    <row r="493" spans="1:6" ht="12.75">
      <c r="A493">
        <v>1986</v>
      </c>
      <c r="B493">
        <v>38</v>
      </c>
      <c r="C493">
        <v>229</v>
      </c>
      <c r="D493">
        <v>136</v>
      </c>
      <c r="E493">
        <v>40</v>
      </c>
      <c r="F493">
        <v>50</v>
      </c>
    </row>
    <row r="494" spans="1:6" ht="12.75">
      <c r="A494">
        <v>1987</v>
      </c>
      <c r="B494">
        <v>28</v>
      </c>
      <c r="C494">
        <v>195</v>
      </c>
      <c r="D494">
        <v>104</v>
      </c>
      <c r="E494">
        <v>29</v>
      </c>
      <c r="F494">
        <v>70</v>
      </c>
    </row>
    <row r="495" spans="1:6" ht="12.75">
      <c r="A495">
        <v>1988</v>
      </c>
      <c r="B495">
        <v>13</v>
      </c>
      <c r="C495">
        <v>83</v>
      </c>
      <c r="D495">
        <v>48</v>
      </c>
      <c r="E495">
        <v>17</v>
      </c>
      <c r="F495">
        <v>30</v>
      </c>
    </row>
    <row r="496" spans="1:6" ht="12.75">
      <c r="A496">
        <v>1989</v>
      </c>
      <c r="B496">
        <v>16</v>
      </c>
      <c r="C496">
        <v>120</v>
      </c>
      <c r="D496">
        <v>72</v>
      </c>
      <c r="E496">
        <v>32</v>
      </c>
      <c r="F496">
        <v>28</v>
      </c>
    </row>
    <row r="497" spans="1:6" ht="12.75">
      <c r="A497">
        <v>1990</v>
      </c>
      <c r="B497">
        <v>33</v>
      </c>
      <c r="C497">
        <v>147</v>
      </c>
      <c r="D497">
        <v>100</v>
      </c>
      <c r="E497">
        <v>32</v>
      </c>
      <c r="F497">
        <v>34</v>
      </c>
    </row>
    <row r="498" spans="1:6" ht="12.75">
      <c r="A498">
        <v>1991</v>
      </c>
      <c r="B498">
        <v>34</v>
      </c>
      <c r="C498">
        <v>137</v>
      </c>
      <c r="D498">
        <v>124</v>
      </c>
      <c r="E498">
        <v>40</v>
      </c>
      <c r="F498">
        <v>40</v>
      </c>
    </row>
    <row r="499" spans="1:6" ht="12.75">
      <c r="A499">
        <v>1992</v>
      </c>
      <c r="B499">
        <v>30</v>
      </c>
      <c r="C499">
        <v>121</v>
      </c>
      <c r="D499">
        <v>109</v>
      </c>
      <c r="E499">
        <v>31</v>
      </c>
      <c r="F499">
        <v>44</v>
      </c>
    </row>
    <row r="500" spans="1:6" ht="12.75">
      <c r="A500">
        <v>1993</v>
      </c>
      <c r="B500">
        <v>30</v>
      </c>
      <c r="C500">
        <v>108</v>
      </c>
      <c r="D500">
        <v>97</v>
      </c>
      <c r="E500">
        <v>37</v>
      </c>
      <c r="F500">
        <v>57</v>
      </c>
    </row>
    <row r="501" spans="1:6" ht="12.75">
      <c r="A501">
        <v>1994</v>
      </c>
      <c r="B501">
        <v>41</v>
      </c>
      <c r="C501">
        <v>134</v>
      </c>
      <c r="D501">
        <v>130</v>
      </c>
      <c r="E501">
        <v>68</v>
      </c>
      <c r="F501">
        <v>57</v>
      </c>
    </row>
    <row r="502" spans="1:6" ht="12.75">
      <c r="A502">
        <v>1995</v>
      </c>
      <c r="B502">
        <v>53</v>
      </c>
      <c r="C502">
        <v>110</v>
      </c>
      <c r="D502">
        <v>164</v>
      </c>
      <c r="E502">
        <v>70</v>
      </c>
      <c r="F502">
        <v>93</v>
      </c>
    </row>
    <row r="503" spans="1:6" ht="12.75">
      <c r="A503">
        <v>1996</v>
      </c>
      <c r="B503">
        <v>42</v>
      </c>
      <c r="C503">
        <v>87</v>
      </c>
      <c r="D503">
        <v>129</v>
      </c>
      <c r="E503">
        <v>59</v>
      </c>
      <c r="F503">
        <v>72</v>
      </c>
    </row>
    <row r="504" spans="1:6" ht="12.75">
      <c r="A504">
        <v>1997</v>
      </c>
      <c r="B504">
        <v>41</v>
      </c>
      <c r="C504">
        <v>90</v>
      </c>
      <c r="D504">
        <v>104</v>
      </c>
      <c r="E504">
        <v>75</v>
      </c>
      <c r="F504">
        <v>68</v>
      </c>
    </row>
    <row r="505" spans="1:6" ht="12.75">
      <c r="A505">
        <v>1998</v>
      </c>
      <c r="B505">
        <v>54</v>
      </c>
      <c r="C505">
        <v>84</v>
      </c>
      <c r="D505">
        <v>116</v>
      </c>
      <c r="E505">
        <v>67</v>
      </c>
      <c r="F505">
        <v>53</v>
      </c>
    </row>
    <row r="506" spans="1:6" ht="12.75">
      <c r="A506">
        <v>1999</v>
      </c>
      <c r="B506">
        <v>49</v>
      </c>
      <c r="C506">
        <v>85</v>
      </c>
      <c r="D506">
        <v>96</v>
      </c>
      <c r="E506">
        <v>36</v>
      </c>
      <c r="F506" s="2">
        <v>58</v>
      </c>
    </row>
    <row r="508" spans="1:6" ht="12.75">
      <c r="A508" t="s">
        <v>100</v>
      </c>
      <c r="B508">
        <v>567</v>
      </c>
      <c r="C508" s="2">
        <v>1909</v>
      </c>
      <c r="D508" s="2">
        <v>1641</v>
      </c>
      <c r="E508">
        <v>665</v>
      </c>
      <c r="F508">
        <v>791</v>
      </c>
    </row>
    <row r="509" spans="1:6" ht="12.75">
      <c r="A509" t="s">
        <v>127</v>
      </c>
      <c r="B509" t="s">
        <v>125</v>
      </c>
      <c r="C509" t="s">
        <v>127</v>
      </c>
      <c r="D509" t="s">
        <v>127</v>
      </c>
      <c r="E509" t="s">
        <v>127</v>
      </c>
      <c r="F509" t="s">
        <v>127</v>
      </c>
    </row>
    <row r="510" ht="12.75">
      <c r="A510" t="s">
        <v>89</v>
      </c>
    </row>
    <row r="511" spans="1:6" ht="12.75">
      <c r="A511">
        <v>1985</v>
      </c>
      <c r="F511">
        <v>5</v>
      </c>
    </row>
    <row r="512" spans="1:6" ht="12.75">
      <c r="A512">
        <v>1986</v>
      </c>
      <c r="F512">
        <v>1</v>
      </c>
    </row>
    <row r="513" spans="1:6" ht="12.75">
      <c r="A513">
        <v>1987</v>
      </c>
      <c r="F513">
        <v>2</v>
      </c>
    </row>
    <row r="514" spans="1:6" ht="12.75">
      <c r="A514">
        <v>1988</v>
      </c>
      <c r="F514">
        <v>2</v>
      </c>
    </row>
    <row r="515" ht="12.75">
      <c r="A515">
        <v>1989</v>
      </c>
    </row>
    <row r="516" ht="12.75">
      <c r="A516">
        <v>1990</v>
      </c>
    </row>
    <row r="517" ht="12.75">
      <c r="A517">
        <v>1991</v>
      </c>
    </row>
    <row r="518" ht="12.75">
      <c r="A518">
        <v>1992</v>
      </c>
    </row>
    <row r="519" ht="12.75">
      <c r="A519">
        <v>1993</v>
      </c>
    </row>
    <row r="520" ht="12.75">
      <c r="A520">
        <v>1994</v>
      </c>
    </row>
    <row r="521" ht="12.75">
      <c r="A521">
        <v>1995</v>
      </c>
    </row>
    <row r="522" ht="12.75">
      <c r="A522">
        <v>1996</v>
      </c>
    </row>
    <row r="523" ht="12.75">
      <c r="A523">
        <v>1997</v>
      </c>
    </row>
    <row r="524" ht="12.75">
      <c r="A524">
        <v>1998</v>
      </c>
    </row>
    <row r="525" spans="1:6" ht="12.75">
      <c r="A525">
        <v>1999</v>
      </c>
      <c r="F525">
        <v>2</v>
      </c>
    </row>
    <row r="527" spans="1:6" ht="12.75">
      <c r="A527" t="s">
        <v>100</v>
      </c>
      <c r="F527">
        <v>12</v>
      </c>
    </row>
    <row r="528" spans="1:6" ht="12.75">
      <c r="A528" t="s">
        <v>127</v>
      </c>
      <c r="B528" t="s">
        <v>125</v>
      </c>
      <c r="C528" t="s">
        <v>127</v>
      </c>
      <c r="D528" t="s">
        <v>127</v>
      </c>
      <c r="E528" t="s">
        <v>127</v>
      </c>
      <c r="F528" t="s">
        <v>127</v>
      </c>
    </row>
    <row r="529" ht="12.75">
      <c r="A529" t="s">
        <v>21</v>
      </c>
    </row>
    <row r="530" ht="12.75">
      <c r="A530">
        <v>1985</v>
      </c>
    </row>
    <row r="531" ht="12.75">
      <c r="A531">
        <v>1986</v>
      </c>
    </row>
    <row r="532" ht="12.75">
      <c r="A532">
        <v>1987</v>
      </c>
    </row>
    <row r="533" ht="12.75">
      <c r="A533">
        <v>1988</v>
      </c>
    </row>
    <row r="534" ht="12.75">
      <c r="A534">
        <v>1989</v>
      </c>
    </row>
    <row r="535" ht="12.75">
      <c r="A535">
        <v>1990</v>
      </c>
    </row>
    <row r="536" ht="12.75">
      <c r="A536">
        <v>1991</v>
      </c>
    </row>
    <row r="537" ht="12.75">
      <c r="A537">
        <v>1992</v>
      </c>
    </row>
    <row r="538" spans="1:6" ht="12.75">
      <c r="A538">
        <v>1993</v>
      </c>
      <c r="B538">
        <v>13</v>
      </c>
      <c r="C538">
        <v>81</v>
      </c>
      <c r="D538">
        <v>67</v>
      </c>
      <c r="E538">
        <v>32</v>
      </c>
      <c r="F538">
        <v>28</v>
      </c>
    </row>
    <row r="539" ht="12.75">
      <c r="A539">
        <v>1994</v>
      </c>
    </row>
    <row r="540" ht="12.75">
      <c r="A540">
        <v>1995</v>
      </c>
    </row>
    <row r="541" ht="12.75">
      <c r="A541">
        <v>1996</v>
      </c>
    </row>
    <row r="542" ht="12.75">
      <c r="A542">
        <v>1997</v>
      </c>
    </row>
    <row r="543" ht="12.75">
      <c r="A543">
        <v>1998</v>
      </c>
    </row>
    <row r="544" ht="12.75">
      <c r="A544">
        <v>1999</v>
      </c>
    </row>
    <row r="546" spans="1:6" ht="12.75">
      <c r="A546" t="s">
        <v>100</v>
      </c>
      <c r="B546">
        <v>13</v>
      </c>
      <c r="C546">
        <v>81</v>
      </c>
      <c r="D546">
        <v>67</v>
      </c>
      <c r="E546">
        <v>32</v>
      </c>
      <c r="F546" s="2">
        <v>28</v>
      </c>
    </row>
    <row r="547" spans="1:6" ht="12.75">
      <c r="A547" t="s">
        <v>127</v>
      </c>
      <c r="B547" t="s">
        <v>125</v>
      </c>
      <c r="C547" t="s">
        <v>127</v>
      </c>
      <c r="D547" t="s">
        <v>127</v>
      </c>
      <c r="E547" t="s">
        <v>127</v>
      </c>
      <c r="F547" t="s">
        <v>127</v>
      </c>
    </row>
    <row r="548" ht="12.75">
      <c r="A548" t="s">
        <v>109</v>
      </c>
    </row>
    <row r="549" spans="1:4" ht="12.75">
      <c r="A549">
        <v>1985</v>
      </c>
      <c r="B549">
        <v>3</v>
      </c>
      <c r="C549">
        <v>2</v>
      </c>
      <c r="D549">
        <v>1</v>
      </c>
    </row>
    <row r="550" spans="1:6" ht="12.75">
      <c r="A550">
        <v>1986</v>
      </c>
      <c r="B550">
        <v>5</v>
      </c>
      <c r="C550">
        <v>2</v>
      </c>
      <c r="E550">
        <v>1</v>
      </c>
      <c r="F550">
        <v>2</v>
      </c>
    </row>
    <row r="551" spans="1:3" ht="12.75">
      <c r="A551">
        <v>1987</v>
      </c>
      <c r="B551">
        <v>3</v>
      </c>
      <c r="C551">
        <v>1</v>
      </c>
    </row>
    <row r="552" spans="1:6" ht="12.75">
      <c r="A552">
        <v>1988</v>
      </c>
      <c r="B552">
        <v>25</v>
      </c>
      <c r="C552">
        <v>95</v>
      </c>
      <c r="D552">
        <v>65</v>
      </c>
      <c r="E552">
        <v>41</v>
      </c>
      <c r="F552">
        <v>42</v>
      </c>
    </row>
    <row r="553" spans="1:6" ht="12.75">
      <c r="A553">
        <v>1989</v>
      </c>
      <c r="B553">
        <v>33</v>
      </c>
      <c r="C553">
        <v>78</v>
      </c>
      <c r="D553">
        <v>62</v>
      </c>
      <c r="E553">
        <v>32</v>
      </c>
      <c r="F553">
        <v>36</v>
      </c>
    </row>
    <row r="554" spans="1:6" ht="12.75">
      <c r="A554">
        <v>1990</v>
      </c>
      <c r="B554">
        <v>10</v>
      </c>
      <c r="C554">
        <v>37</v>
      </c>
      <c r="D554">
        <v>23</v>
      </c>
      <c r="E554">
        <v>11</v>
      </c>
      <c r="F554">
        <v>6</v>
      </c>
    </row>
    <row r="555" spans="1:6" ht="12.75">
      <c r="A555">
        <v>1991</v>
      </c>
      <c r="B555">
        <v>26</v>
      </c>
      <c r="C555">
        <v>75</v>
      </c>
      <c r="D555">
        <v>62</v>
      </c>
      <c r="E555">
        <v>27</v>
      </c>
      <c r="F555">
        <v>22</v>
      </c>
    </row>
    <row r="556" spans="1:6" ht="12.75">
      <c r="A556">
        <v>1992</v>
      </c>
      <c r="B556">
        <v>23</v>
      </c>
      <c r="C556">
        <v>79</v>
      </c>
      <c r="D556">
        <v>67</v>
      </c>
      <c r="E556">
        <v>36</v>
      </c>
      <c r="F556">
        <v>38</v>
      </c>
    </row>
    <row r="557" spans="1:6" ht="12.75">
      <c r="A557">
        <v>1993</v>
      </c>
      <c r="B557">
        <v>23</v>
      </c>
      <c r="C557">
        <v>91</v>
      </c>
      <c r="D557">
        <v>74</v>
      </c>
      <c r="E557">
        <v>41</v>
      </c>
      <c r="F557">
        <v>32</v>
      </c>
    </row>
    <row r="558" spans="1:6" ht="12.75">
      <c r="A558">
        <v>1994</v>
      </c>
      <c r="B558">
        <v>13</v>
      </c>
      <c r="C558">
        <v>32</v>
      </c>
      <c r="D558">
        <v>30</v>
      </c>
      <c r="E558">
        <v>11</v>
      </c>
      <c r="F558">
        <v>15</v>
      </c>
    </row>
    <row r="559" spans="1:6" ht="12.75">
      <c r="A559">
        <v>1995</v>
      </c>
      <c r="B559">
        <v>22</v>
      </c>
      <c r="C559">
        <v>32</v>
      </c>
      <c r="D559">
        <v>12</v>
      </c>
      <c r="E559">
        <v>15</v>
      </c>
      <c r="F559">
        <v>15</v>
      </c>
    </row>
    <row r="560" spans="1:6" ht="12.75">
      <c r="A560">
        <v>1996</v>
      </c>
      <c r="B560">
        <v>20</v>
      </c>
      <c r="C560">
        <v>20</v>
      </c>
      <c r="D560">
        <v>18</v>
      </c>
      <c r="E560">
        <v>13</v>
      </c>
      <c r="F560">
        <v>9</v>
      </c>
    </row>
    <row r="561" spans="1:6" ht="12.75">
      <c r="A561">
        <v>1997</v>
      </c>
      <c r="B561">
        <v>11</v>
      </c>
      <c r="C561">
        <v>21</v>
      </c>
      <c r="D561">
        <v>12</v>
      </c>
      <c r="E561">
        <v>9</v>
      </c>
      <c r="F561">
        <v>4</v>
      </c>
    </row>
    <row r="562" spans="1:6" ht="12.75">
      <c r="A562">
        <v>1998</v>
      </c>
      <c r="B562">
        <v>14</v>
      </c>
      <c r="C562">
        <v>17</v>
      </c>
      <c r="D562">
        <v>19</v>
      </c>
      <c r="E562">
        <v>10</v>
      </c>
      <c r="F562">
        <v>12</v>
      </c>
    </row>
    <row r="563" spans="1:6" ht="12.75">
      <c r="A563">
        <v>1999</v>
      </c>
      <c r="B563">
        <v>24</v>
      </c>
      <c r="C563">
        <v>22</v>
      </c>
      <c r="D563">
        <v>17</v>
      </c>
      <c r="E563">
        <v>5</v>
      </c>
      <c r="F563">
        <v>7</v>
      </c>
    </row>
    <row r="565" spans="1:6" ht="12.75">
      <c r="A565" t="s">
        <v>100</v>
      </c>
      <c r="B565">
        <v>242</v>
      </c>
      <c r="C565">
        <v>523</v>
      </c>
      <c r="D565">
        <v>395</v>
      </c>
      <c r="E565">
        <v>220</v>
      </c>
      <c r="F565">
        <v>212</v>
      </c>
    </row>
    <row r="566" spans="1:6" ht="12.75">
      <c r="A566" t="s">
        <v>127</v>
      </c>
      <c r="B566" t="s">
        <v>125</v>
      </c>
      <c r="C566" t="s">
        <v>127</v>
      </c>
      <c r="D566" t="s">
        <v>127</v>
      </c>
      <c r="E566" t="s">
        <v>127</v>
      </c>
      <c r="F566" t="s">
        <v>127</v>
      </c>
    </row>
    <row r="568" spans="1:6" ht="12.75">
      <c r="A568" t="s">
        <v>127</v>
      </c>
      <c r="B568" t="s">
        <v>125</v>
      </c>
      <c r="C568" t="s">
        <v>127</v>
      </c>
      <c r="D568" t="s">
        <v>127</v>
      </c>
      <c r="E568" t="s">
        <v>127</v>
      </c>
      <c r="F568" t="s">
        <v>127</v>
      </c>
    </row>
    <row r="569" ht="12.75">
      <c r="A569" t="s">
        <v>82</v>
      </c>
    </row>
    <row r="570" spans="1:6" ht="12.75">
      <c r="A570" t="s">
        <v>83</v>
      </c>
      <c r="B570" t="s">
        <v>73</v>
      </c>
      <c r="C570" t="s">
        <v>74</v>
      </c>
      <c r="D570" t="s">
        <v>75</v>
      </c>
      <c r="E570" t="s">
        <v>76</v>
      </c>
      <c r="F570" t="s">
        <v>84</v>
      </c>
    </row>
    <row r="571" spans="1:6" ht="12.75">
      <c r="A571" t="s">
        <v>85</v>
      </c>
      <c r="B571" t="s">
        <v>124</v>
      </c>
      <c r="C571" t="s">
        <v>127</v>
      </c>
      <c r="D571" t="e">
        <f>--Black,NH</f>
        <v>#NAME?</v>
      </c>
      <c r="E571" t="s">
        <v>125</v>
      </c>
      <c r="F571" t="s">
        <v>127</v>
      </c>
    </row>
    <row r="572" spans="1:6" ht="12.75">
      <c r="A572" t="s">
        <v>86</v>
      </c>
      <c r="B572" t="s">
        <v>87</v>
      </c>
      <c r="C572" t="s">
        <v>128</v>
      </c>
      <c r="D572" t="s">
        <v>129</v>
      </c>
      <c r="E572" t="s">
        <v>88</v>
      </c>
      <c r="F572" t="s">
        <v>130</v>
      </c>
    </row>
    <row r="573" spans="1:6" ht="12.75">
      <c r="A573" t="s">
        <v>127</v>
      </c>
      <c r="B573" s="2" t="s">
        <v>125</v>
      </c>
      <c r="C573" s="2" t="s">
        <v>127</v>
      </c>
      <c r="D573" t="s">
        <v>127</v>
      </c>
      <c r="E573" s="2" t="s">
        <v>127</v>
      </c>
      <c r="F573" s="2" t="s">
        <v>127</v>
      </c>
    </row>
    <row r="574" ht="12.75">
      <c r="A574" t="s">
        <v>111</v>
      </c>
    </row>
    <row r="575" spans="1:6" ht="12.75">
      <c r="A575">
        <v>1985</v>
      </c>
      <c r="B575">
        <v>479</v>
      </c>
      <c r="C575">
        <v>727</v>
      </c>
      <c r="D575">
        <v>546</v>
      </c>
      <c r="E575">
        <v>262</v>
      </c>
      <c r="F575">
        <v>396</v>
      </c>
    </row>
    <row r="576" spans="1:6" ht="12.75">
      <c r="A576">
        <v>1986</v>
      </c>
      <c r="B576">
        <v>465</v>
      </c>
      <c r="C576">
        <v>666</v>
      </c>
      <c r="D576">
        <v>646</v>
      </c>
      <c r="E576">
        <v>268</v>
      </c>
      <c r="F576">
        <v>490</v>
      </c>
    </row>
    <row r="577" spans="1:6" ht="12.75">
      <c r="A577">
        <v>1987</v>
      </c>
      <c r="B577">
        <v>501</v>
      </c>
      <c r="C577">
        <v>690</v>
      </c>
      <c r="D577">
        <v>745</v>
      </c>
      <c r="E577">
        <v>342</v>
      </c>
      <c r="F577">
        <v>494</v>
      </c>
    </row>
    <row r="578" spans="1:6" ht="12.75">
      <c r="A578">
        <v>1988</v>
      </c>
      <c r="B578">
        <v>565</v>
      </c>
      <c r="C578">
        <v>878</v>
      </c>
      <c r="D578">
        <v>808</v>
      </c>
      <c r="E578">
        <v>715</v>
      </c>
      <c r="F578">
        <v>617</v>
      </c>
    </row>
    <row r="579" spans="1:6" ht="12.75">
      <c r="A579">
        <v>1989</v>
      </c>
      <c r="B579">
        <v>598</v>
      </c>
      <c r="C579">
        <v>959</v>
      </c>
      <c r="D579">
        <v>979</v>
      </c>
      <c r="E579" s="2">
        <v>1379</v>
      </c>
      <c r="F579">
        <v>709</v>
      </c>
    </row>
    <row r="580" spans="1:6" ht="12.75">
      <c r="A580">
        <v>1990</v>
      </c>
      <c r="B580">
        <v>651</v>
      </c>
      <c r="C580">
        <v>908</v>
      </c>
      <c r="D580" s="2">
        <v>1056</v>
      </c>
      <c r="E580" s="2">
        <v>2171</v>
      </c>
      <c r="F580">
        <v>870</v>
      </c>
    </row>
    <row r="581" spans="1:6" ht="12.75">
      <c r="A581">
        <v>1991</v>
      </c>
      <c r="B581">
        <v>830</v>
      </c>
      <c r="C581">
        <v>989</v>
      </c>
      <c r="D581" s="2">
        <v>1181</v>
      </c>
      <c r="E581" s="2">
        <v>2176</v>
      </c>
      <c r="F581">
        <v>925</v>
      </c>
    </row>
    <row r="582" spans="1:6" ht="12.75">
      <c r="A582">
        <v>1992</v>
      </c>
      <c r="B582">
        <v>781</v>
      </c>
      <c r="C582">
        <v>919</v>
      </c>
      <c r="D582" s="2">
        <v>1239</v>
      </c>
      <c r="E582" s="2">
        <v>2463</v>
      </c>
      <c r="F582" s="2">
        <v>1042</v>
      </c>
    </row>
    <row r="583" spans="1:6" ht="12.75">
      <c r="A583">
        <v>1993</v>
      </c>
      <c r="B583">
        <v>737</v>
      </c>
      <c r="C583">
        <v>898</v>
      </c>
      <c r="D583" s="2">
        <v>1208</v>
      </c>
      <c r="E583" s="2">
        <v>2232</v>
      </c>
      <c r="F583">
        <v>976</v>
      </c>
    </row>
    <row r="584" spans="1:6" ht="12.75">
      <c r="A584">
        <v>1994</v>
      </c>
      <c r="B584">
        <v>834</v>
      </c>
      <c r="C584">
        <v>939</v>
      </c>
      <c r="D584" s="2">
        <v>1323</v>
      </c>
      <c r="E584" s="2">
        <v>2513</v>
      </c>
      <c r="F584">
        <v>809</v>
      </c>
    </row>
    <row r="585" spans="1:6" ht="12.75">
      <c r="A585">
        <v>1995</v>
      </c>
      <c r="B585">
        <v>956</v>
      </c>
      <c r="C585">
        <v>960</v>
      </c>
      <c r="D585" s="2">
        <v>1425</v>
      </c>
      <c r="E585" s="2">
        <v>2394</v>
      </c>
      <c r="F585">
        <v>797</v>
      </c>
    </row>
    <row r="586" spans="1:6" ht="12.75">
      <c r="A586">
        <v>1996</v>
      </c>
      <c r="B586">
        <v>734</v>
      </c>
      <c r="C586">
        <v>867</v>
      </c>
      <c r="D586" s="2">
        <v>1336</v>
      </c>
      <c r="E586" s="2">
        <v>2321</v>
      </c>
      <c r="F586">
        <v>878</v>
      </c>
    </row>
    <row r="587" spans="1:6" ht="12.75">
      <c r="A587">
        <v>1997</v>
      </c>
      <c r="B587">
        <v>930</v>
      </c>
      <c r="C587">
        <v>865</v>
      </c>
      <c r="D587" s="2">
        <v>1484</v>
      </c>
      <c r="E587" s="2">
        <v>2296</v>
      </c>
      <c r="F587" s="2">
        <v>1066</v>
      </c>
    </row>
    <row r="588" spans="1:6" ht="12.75">
      <c r="A588">
        <v>1998</v>
      </c>
      <c r="B588" s="2">
        <v>1430</v>
      </c>
      <c r="C588" s="2">
        <v>1014</v>
      </c>
      <c r="D588" s="2">
        <v>1356</v>
      </c>
      <c r="E588" s="2">
        <v>2154</v>
      </c>
      <c r="F588" s="2">
        <v>1059</v>
      </c>
    </row>
    <row r="589" spans="1:6" ht="12.75">
      <c r="A589">
        <v>1999</v>
      </c>
      <c r="B589" s="2">
        <v>2223</v>
      </c>
      <c r="C589" s="2">
        <v>1500</v>
      </c>
      <c r="D589" s="2">
        <v>1328</v>
      </c>
      <c r="E589" s="2">
        <v>2627</v>
      </c>
      <c r="F589" s="2">
        <v>1234</v>
      </c>
    </row>
    <row r="591" spans="1:6" ht="12.75">
      <c r="A591" t="s">
        <v>100</v>
      </c>
      <c r="B591" s="2">
        <v>12714</v>
      </c>
      <c r="C591" s="2">
        <v>13779</v>
      </c>
      <c r="D591" s="2">
        <v>16660</v>
      </c>
      <c r="E591" s="2">
        <v>26313</v>
      </c>
      <c r="F591" s="2">
        <v>12362</v>
      </c>
    </row>
    <row r="592" spans="1:6" ht="12.75">
      <c r="A592" t="s">
        <v>127</v>
      </c>
      <c r="B592" t="s">
        <v>125</v>
      </c>
      <c r="C592" t="s">
        <v>127</v>
      </c>
      <c r="D592" t="s">
        <v>127</v>
      </c>
      <c r="E592" t="s">
        <v>127</v>
      </c>
      <c r="F592" t="s">
        <v>127</v>
      </c>
    </row>
    <row r="593" ht="12.75">
      <c r="A593" t="s">
        <v>108</v>
      </c>
    </row>
    <row r="594" spans="1:6" ht="12.75">
      <c r="A594">
        <v>1985</v>
      </c>
      <c r="B594">
        <v>105</v>
      </c>
      <c r="C594">
        <v>362</v>
      </c>
      <c r="D594">
        <v>190</v>
      </c>
      <c r="E594">
        <v>48</v>
      </c>
      <c r="F594">
        <v>51</v>
      </c>
    </row>
    <row r="595" spans="1:6" ht="12.75">
      <c r="A595">
        <v>1986</v>
      </c>
      <c r="B595">
        <v>101</v>
      </c>
      <c r="C595">
        <v>392</v>
      </c>
      <c r="D595">
        <v>214</v>
      </c>
      <c r="E595">
        <v>75</v>
      </c>
      <c r="F595">
        <v>74</v>
      </c>
    </row>
    <row r="596" spans="1:6" ht="12.75">
      <c r="A596">
        <v>1987</v>
      </c>
      <c r="B596">
        <v>91</v>
      </c>
      <c r="C596">
        <v>395</v>
      </c>
      <c r="D596">
        <v>202</v>
      </c>
      <c r="E596">
        <v>74</v>
      </c>
      <c r="F596">
        <v>79</v>
      </c>
    </row>
    <row r="597" spans="1:6" ht="12.75">
      <c r="A597">
        <v>1988</v>
      </c>
      <c r="B597">
        <v>36</v>
      </c>
      <c r="C597">
        <v>211</v>
      </c>
      <c r="D597">
        <v>130</v>
      </c>
      <c r="E597">
        <v>67</v>
      </c>
      <c r="F597">
        <v>34</v>
      </c>
    </row>
    <row r="598" spans="1:6" ht="12.75">
      <c r="A598">
        <v>1989</v>
      </c>
      <c r="B598">
        <v>44</v>
      </c>
      <c r="C598">
        <v>275</v>
      </c>
      <c r="D598">
        <v>190</v>
      </c>
      <c r="E598">
        <v>154</v>
      </c>
      <c r="F598">
        <v>34</v>
      </c>
    </row>
    <row r="599" spans="1:6" ht="12.75">
      <c r="A599">
        <v>1990</v>
      </c>
      <c r="B599">
        <v>64</v>
      </c>
      <c r="C599">
        <v>295</v>
      </c>
      <c r="D599">
        <v>207</v>
      </c>
      <c r="E599">
        <v>145</v>
      </c>
      <c r="F599">
        <v>76</v>
      </c>
    </row>
    <row r="600" spans="1:6" ht="12.75">
      <c r="A600">
        <v>1991</v>
      </c>
      <c r="B600">
        <v>70</v>
      </c>
      <c r="C600">
        <v>283</v>
      </c>
      <c r="D600">
        <v>238</v>
      </c>
      <c r="E600">
        <v>271</v>
      </c>
      <c r="F600">
        <v>56</v>
      </c>
    </row>
    <row r="601" spans="1:6" ht="12.75">
      <c r="A601">
        <v>1992</v>
      </c>
      <c r="B601">
        <v>75</v>
      </c>
      <c r="C601">
        <v>256</v>
      </c>
      <c r="D601">
        <v>223</v>
      </c>
      <c r="E601">
        <v>253</v>
      </c>
      <c r="F601">
        <v>68</v>
      </c>
    </row>
    <row r="602" spans="1:6" ht="12.75">
      <c r="A602">
        <v>1993</v>
      </c>
      <c r="B602">
        <v>82</v>
      </c>
      <c r="C602">
        <v>249</v>
      </c>
      <c r="D602">
        <v>241</v>
      </c>
      <c r="E602">
        <v>391</v>
      </c>
      <c r="F602">
        <v>68</v>
      </c>
    </row>
    <row r="603" spans="1:6" ht="12.75">
      <c r="A603">
        <v>1994</v>
      </c>
      <c r="B603">
        <v>96</v>
      </c>
      <c r="C603">
        <v>271</v>
      </c>
      <c r="D603">
        <v>311</v>
      </c>
      <c r="E603">
        <v>585</v>
      </c>
      <c r="F603">
        <v>83</v>
      </c>
    </row>
    <row r="604" spans="1:6" ht="12.75">
      <c r="A604">
        <v>1995</v>
      </c>
      <c r="B604">
        <v>132</v>
      </c>
      <c r="C604">
        <v>258</v>
      </c>
      <c r="D604">
        <v>319</v>
      </c>
      <c r="E604">
        <v>564</v>
      </c>
      <c r="F604">
        <v>102</v>
      </c>
    </row>
    <row r="605" spans="1:6" ht="12.75">
      <c r="A605">
        <v>1996</v>
      </c>
      <c r="B605">
        <v>100</v>
      </c>
      <c r="C605">
        <v>208</v>
      </c>
      <c r="D605">
        <v>270</v>
      </c>
      <c r="E605">
        <v>484</v>
      </c>
      <c r="F605">
        <v>108</v>
      </c>
    </row>
    <row r="606" spans="1:6" ht="12.75">
      <c r="A606">
        <v>1997</v>
      </c>
      <c r="B606">
        <v>83</v>
      </c>
      <c r="C606">
        <v>203</v>
      </c>
      <c r="D606">
        <v>238</v>
      </c>
      <c r="E606">
        <v>484</v>
      </c>
      <c r="F606">
        <v>88</v>
      </c>
    </row>
    <row r="607" spans="1:6" ht="12.75">
      <c r="A607">
        <v>1998</v>
      </c>
      <c r="B607">
        <v>129</v>
      </c>
      <c r="C607">
        <v>210</v>
      </c>
      <c r="D607">
        <v>222</v>
      </c>
      <c r="E607">
        <v>388</v>
      </c>
      <c r="F607">
        <v>94</v>
      </c>
    </row>
    <row r="608" spans="1:6" ht="12.75">
      <c r="A608">
        <v>1999</v>
      </c>
      <c r="B608">
        <v>124</v>
      </c>
      <c r="C608">
        <v>204</v>
      </c>
      <c r="D608">
        <v>217</v>
      </c>
      <c r="E608">
        <v>378</v>
      </c>
      <c r="F608">
        <v>76</v>
      </c>
    </row>
    <row r="610" spans="1:6" ht="12.75">
      <c r="A610" t="s">
        <v>100</v>
      </c>
      <c r="B610" s="2">
        <v>1332</v>
      </c>
      <c r="C610" s="2">
        <v>4072</v>
      </c>
      <c r="D610" s="2">
        <v>3412</v>
      </c>
      <c r="E610" s="2">
        <v>4361</v>
      </c>
      <c r="F610" s="2">
        <v>1091</v>
      </c>
    </row>
    <row r="611" spans="1:6" ht="12.75">
      <c r="A611" t="s">
        <v>127</v>
      </c>
      <c r="B611" t="s">
        <v>125</v>
      </c>
      <c r="C611" t="s">
        <v>127</v>
      </c>
      <c r="D611" t="s">
        <v>127</v>
      </c>
      <c r="E611" t="s">
        <v>127</v>
      </c>
      <c r="F611" t="s">
        <v>127</v>
      </c>
    </row>
    <row r="612" ht="12.75">
      <c r="A612" t="s">
        <v>89</v>
      </c>
    </row>
    <row r="613" spans="1:6" ht="12.75">
      <c r="A613">
        <v>1985</v>
      </c>
      <c r="F613">
        <v>8</v>
      </c>
    </row>
    <row r="614" spans="1:6" ht="12.75">
      <c r="A614">
        <v>1986</v>
      </c>
      <c r="F614">
        <v>3</v>
      </c>
    </row>
    <row r="615" spans="1:6" ht="12.75">
      <c r="A615">
        <v>1987</v>
      </c>
      <c r="F615">
        <v>2</v>
      </c>
    </row>
    <row r="616" ht="12.75">
      <c r="A616">
        <v>1988</v>
      </c>
    </row>
    <row r="617" ht="12.75">
      <c r="A617">
        <v>1989</v>
      </c>
    </row>
    <row r="618" ht="12.75">
      <c r="A618">
        <v>1990</v>
      </c>
    </row>
    <row r="619" ht="12.75">
      <c r="A619">
        <v>1991</v>
      </c>
    </row>
    <row r="620" ht="12.75">
      <c r="A620">
        <v>1992</v>
      </c>
    </row>
    <row r="621" ht="12.75">
      <c r="A621">
        <v>1993</v>
      </c>
    </row>
    <row r="622" ht="12.75">
      <c r="A622">
        <v>1994</v>
      </c>
    </row>
    <row r="623" ht="12.75">
      <c r="A623">
        <v>1995</v>
      </c>
    </row>
    <row r="624" ht="12.75">
      <c r="A624">
        <v>1996</v>
      </c>
    </row>
    <row r="625" ht="12.75">
      <c r="A625">
        <v>1997</v>
      </c>
    </row>
    <row r="626" ht="12.75">
      <c r="A626">
        <v>1998</v>
      </c>
    </row>
    <row r="627" spans="1:6" ht="12.75">
      <c r="A627">
        <v>1999</v>
      </c>
      <c r="F627">
        <v>15</v>
      </c>
    </row>
    <row r="629" spans="1:6" ht="12.75">
      <c r="A629" t="s">
        <v>100</v>
      </c>
      <c r="F629">
        <v>28</v>
      </c>
    </row>
    <row r="630" spans="1:6" ht="12.75">
      <c r="A630" t="s">
        <v>127</v>
      </c>
      <c r="B630" t="s">
        <v>125</v>
      </c>
      <c r="C630" t="s">
        <v>127</v>
      </c>
      <c r="D630" t="s">
        <v>127</v>
      </c>
      <c r="E630" t="s">
        <v>127</v>
      </c>
      <c r="F630" t="s">
        <v>127</v>
      </c>
    </row>
    <row r="631" ht="12.75">
      <c r="A631" t="s">
        <v>21</v>
      </c>
    </row>
    <row r="632" ht="12.75">
      <c r="A632">
        <v>1985</v>
      </c>
    </row>
    <row r="633" spans="1:6" ht="12.75">
      <c r="A633">
        <v>1986</v>
      </c>
      <c r="F633" s="2"/>
    </row>
    <row r="634" ht="12.75">
      <c r="A634">
        <v>1987</v>
      </c>
    </row>
    <row r="635" ht="12.75">
      <c r="A635">
        <v>1988</v>
      </c>
    </row>
    <row r="636" ht="12.75">
      <c r="A636">
        <v>1989</v>
      </c>
    </row>
    <row r="637" ht="12.75">
      <c r="A637">
        <v>1990</v>
      </c>
    </row>
    <row r="638" ht="12.75">
      <c r="A638">
        <v>1991</v>
      </c>
    </row>
    <row r="639" ht="12.75">
      <c r="A639">
        <v>1992</v>
      </c>
    </row>
    <row r="640" spans="1:6" ht="12.75">
      <c r="A640">
        <v>1993</v>
      </c>
      <c r="B640">
        <v>63</v>
      </c>
      <c r="C640">
        <v>118</v>
      </c>
      <c r="D640">
        <v>127</v>
      </c>
      <c r="E640">
        <v>275</v>
      </c>
      <c r="F640">
        <v>48</v>
      </c>
    </row>
    <row r="641" ht="12.75">
      <c r="A641">
        <v>1994</v>
      </c>
    </row>
    <row r="642" ht="12.75">
      <c r="A642">
        <v>1995</v>
      </c>
    </row>
    <row r="643" ht="12.75">
      <c r="A643">
        <v>1996</v>
      </c>
    </row>
    <row r="644" ht="12.75">
      <c r="A644">
        <v>1997</v>
      </c>
    </row>
    <row r="645" ht="12.75">
      <c r="A645">
        <v>1998</v>
      </c>
    </row>
    <row r="646" ht="12.75">
      <c r="A646">
        <v>1999</v>
      </c>
    </row>
    <row r="648" spans="1:6" ht="12.75">
      <c r="A648" t="s">
        <v>100</v>
      </c>
      <c r="B648">
        <v>63</v>
      </c>
      <c r="C648">
        <v>118</v>
      </c>
      <c r="D648">
        <v>127</v>
      </c>
      <c r="E648">
        <v>275</v>
      </c>
      <c r="F648">
        <v>48</v>
      </c>
    </row>
    <row r="649" spans="1:6" ht="12.75">
      <c r="A649" t="s">
        <v>127</v>
      </c>
      <c r="B649" t="s">
        <v>125</v>
      </c>
      <c r="C649" t="s">
        <v>127</v>
      </c>
      <c r="D649" t="s">
        <v>127</v>
      </c>
      <c r="E649" t="s">
        <v>127</v>
      </c>
      <c r="F649" t="s">
        <v>127</v>
      </c>
    </row>
    <row r="650" ht="12.75">
      <c r="A650" t="s">
        <v>109</v>
      </c>
    </row>
    <row r="651" spans="1:6" ht="12.75">
      <c r="A651">
        <v>1985</v>
      </c>
      <c r="B651">
        <v>1</v>
      </c>
      <c r="F651">
        <v>1</v>
      </c>
    </row>
    <row r="652" spans="1:6" ht="12.75">
      <c r="A652">
        <v>1986</v>
      </c>
      <c r="B652">
        <v>8</v>
      </c>
      <c r="C652">
        <v>16</v>
      </c>
      <c r="D652">
        <v>4</v>
      </c>
      <c r="E652">
        <v>27</v>
      </c>
      <c r="F652" s="2">
        <v>14</v>
      </c>
    </row>
    <row r="653" spans="1:4" ht="12.75">
      <c r="A653">
        <v>1987</v>
      </c>
      <c r="B653">
        <v>1</v>
      </c>
      <c r="D653">
        <v>1</v>
      </c>
    </row>
    <row r="654" spans="1:6" ht="12.75">
      <c r="A654">
        <v>1988</v>
      </c>
      <c r="B654">
        <v>32</v>
      </c>
      <c r="C654">
        <v>148</v>
      </c>
      <c r="D654">
        <v>78</v>
      </c>
      <c r="E654">
        <v>50</v>
      </c>
      <c r="F654">
        <v>28</v>
      </c>
    </row>
    <row r="655" spans="1:6" ht="12.75">
      <c r="A655">
        <v>1989</v>
      </c>
      <c r="B655">
        <v>45</v>
      </c>
      <c r="C655">
        <v>118</v>
      </c>
      <c r="D655">
        <v>73</v>
      </c>
      <c r="E655">
        <v>102</v>
      </c>
      <c r="F655">
        <v>35</v>
      </c>
    </row>
    <row r="656" spans="1:6" ht="12.75">
      <c r="A656">
        <v>1990</v>
      </c>
      <c r="B656">
        <v>7</v>
      </c>
      <c r="C656">
        <v>58</v>
      </c>
      <c r="D656">
        <v>26</v>
      </c>
      <c r="E656">
        <v>29</v>
      </c>
      <c r="F656">
        <v>11</v>
      </c>
    </row>
    <row r="657" spans="1:6" ht="12.75">
      <c r="A657">
        <v>1991</v>
      </c>
      <c r="B657">
        <v>41</v>
      </c>
      <c r="C657">
        <v>119</v>
      </c>
      <c r="D657">
        <v>101</v>
      </c>
      <c r="E657">
        <v>120</v>
      </c>
      <c r="F657">
        <v>40</v>
      </c>
    </row>
    <row r="658" spans="1:6" ht="12.75">
      <c r="A658">
        <v>1992</v>
      </c>
      <c r="B658">
        <v>37</v>
      </c>
      <c r="C658">
        <v>120</v>
      </c>
      <c r="D658">
        <v>110</v>
      </c>
      <c r="E658">
        <v>153</v>
      </c>
      <c r="F658">
        <v>39</v>
      </c>
    </row>
    <row r="659" spans="1:6" ht="12.75">
      <c r="A659">
        <v>1993</v>
      </c>
      <c r="B659">
        <v>73</v>
      </c>
      <c r="C659">
        <v>130</v>
      </c>
      <c r="D659">
        <v>136</v>
      </c>
      <c r="E659">
        <v>285</v>
      </c>
      <c r="F659">
        <v>52</v>
      </c>
    </row>
    <row r="660" spans="1:6" ht="12.75">
      <c r="A660">
        <v>1994</v>
      </c>
      <c r="B660">
        <v>31</v>
      </c>
      <c r="C660">
        <v>53</v>
      </c>
      <c r="D660">
        <v>36</v>
      </c>
      <c r="E660">
        <v>109</v>
      </c>
      <c r="F660">
        <v>14</v>
      </c>
    </row>
    <row r="661" spans="1:6" ht="12.75">
      <c r="A661">
        <v>1995</v>
      </c>
      <c r="B661">
        <v>23</v>
      </c>
      <c r="C661">
        <v>40</v>
      </c>
      <c r="D661">
        <v>36</v>
      </c>
      <c r="E661">
        <v>74</v>
      </c>
      <c r="F661">
        <v>12</v>
      </c>
    </row>
    <row r="662" spans="1:6" ht="12.75">
      <c r="A662">
        <v>1996</v>
      </c>
      <c r="B662">
        <v>19</v>
      </c>
      <c r="C662">
        <v>25</v>
      </c>
      <c r="D662">
        <v>47</v>
      </c>
      <c r="E662">
        <v>68</v>
      </c>
      <c r="F662">
        <v>15</v>
      </c>
    </row>
    <row r="663" spans="1:6" ht="12.75">
      <c r="A663">
        <v>1997</v>
      </c>
      <c r="B663">
        <v>30</v>
      </c>
      <c r="C663">
        <v>32</v>
      </c>
      <c r="D663">
        <v>28</v>
      </c>
      <c r="E663">
        <v>56</v>
      </c>
      <c r="F663">
        <v>12</v>
      </c>
    </row>
    <row r="664" spans="1:6" ht="12.75">
      <c r="A664">
        <v>1998</v>
      </c>
      <c r="B664">
        <v>24</v>
      </c>
      <c r="C664">
        <v>27</v>
      </c>
      <c r="D664">
        <v>18</v>
      </c>
      <c r="E664">
        <v>55</v>
      </c>
      <c r="F664">
        <v>11</v>
      </c>
    </row>
    <row r="665" spans="1:6" ht="12.75">
      <c r="A665">
        <v>1999</v>
      </c>
      <c r="B665">
        <v>23</v>
      </c>
      <c r="C665">
        <v>26</v>
      </c>
      <c r="D665">
        <v>27</v>
      </c>
      <c r="E665">
        <v>53</v>
      </c>
      <c r="F665">
        <v>13</v>
      </c>
    </row>
    <row r="667" spans="1:6" ht="12.75">
      <c r="A667" t="s">
        <v>100</v>
      </c>
      <c r="B667">
        <v>332</v>
      </c>
      <c r="C667">
        <v>794</v>
      </c>
      <c r="D667">
        <v>594</v>
      </c>
      <c r="E667">
        <v>906</v>
      </c>
      <c r="F667">
        <v>249</v>
      </c>
    </row>
    <row r="668" spans="1:6" ht="12.75">
      <c r="A668" t="s">
        <v>127</v>
      </c>
      <c r="B668" t="s">
        <v>125</v>
      </c>
      <c r="C668" t="s">
        <v>127</v>
      </c>
      <c r="D668" t="s">
        <v>127</v>
      </c>
      <c r="E668" t="s">
        <v>127</v>
      </c>
      <c r="F668" t="s">
        <v>127</v>
      </c>
    </row>
    <row r="670" spans="1:6" ht="12.75">
      <c r="A670" t="s">
        <v>127</v>
      </c>
      <c r="B670" t="s">
        <v>125</v>
      </c>
      <c r="C670" t="s">
        <v>127</v>
      </c>
      <c r="D670" t="s">
        <v>127</v>
      </c>
      <c r="E670" t="s">
        <v>127</v>
      </c>
      <c r="F670" t="s">
        <v>127</v>
      </c>
    </row>
    <row r="671" ht="12.75">
      <c r="A671" t="s">
        <v>82</v>
      </c>
    </row>
    <row r="672" spans="1:6" ht="12.75">
      <c r="A672" t="s">
        <v>83</v>
      </c>
      <c r="B672" t="s">
        <v>73</v>
      </c>
      <c r="C672" t="s">
        <v>74</v>
      </c>
      <c r="D672" t="s">
        <v>75</v>
      </c>
      <c r="E672" t="s">
        <v>76</v>
      </c>
      <c r="F672" t="s">
        <v>84</v>
      </c>
    </row>
    <row r="673" spans="1:6" ht="12.75">
      <c r="A673" t="s">
        <v>85</v>
      </c>
      <c r="B673" t="s">
        <v>124</v>
      </c>
      <c r="C673" t="s">
        <v>127</v>
      </c>
      <c r="D673" t="e">
        <f>-Amerind,N</f>
        <v>#NAME?</v>
      </c>
      <c r="E673" t="s">
        <v>77</v>
      </c>
      <c r="F673" t="s">
        <v>127</v>
      </c>
    </row>
    <row r="674" spans="1:6" ht="12.75">
      <c r="A674" t="s">
        <v>86</v>
      </c>
      <c r="B674" t="s">
        <v>87</v>
      </c>
      <c r="C674" t="s">
        <v>128</v>
      </c>
      <c r="D674" t="s">
        <v>129</v>
      </c>
      <c r="E674" t="s">
        <v>88</v>
      </c>
      <c r="F674" t="s">
        <v>130</v>
      </c>
    </row>
    <row r="675" spans="1:6" ht="12.75">
      <c r="A675" t="s">
        <v>127</v>
      </c>
      <c r="B675" t="s">
        <v>125</v>
      </c>
      <c r="C675" t="s">
        <v>127</v>
      </c>
      <c r="D675" t="s">
        <v>127</v>
      </c>
      <c r="E675" t="s">
        <v>127</v>
      </c>
      <c r="F675" t="s">
        <v>127</v>
      </c>
    </row>
    <row r="676" ht="12.75">
      <c r="A676" t="s">
        <v>111</v>
      </c>
    </row>
    <row r="677" spans="1:3" ht="12.75">
      <c r="A677">
        <v>1985</v>
      </c>
      <c r="C677">
        <v>1</v>
      </c>
    </row>
    <row r="678" spans="1:6" ht="12.75">
      <c r="A678">
        <v>1986</v>
      </c>
      <c r="F678">
        <v>1</v>
      </c>
    </row>
    <row r="679" spans="1:6" ht="12.75">
      <c r="A679">
        <v>1987</v>
      </c>
      <c r="F679">
        <v>2</v>
      </c>
    </row>
    <row r="680" ht="12.75">
      <c r="A680">
        <v>1988</v>
      </c>
    </row>
    <row r="681" spans="1:6" ht="12.75">
      <c r="A681">
        <v>1989</v>
      </c>
      <c r="F681">
        <v>1</v>
      </c>
    </row>
    <row r="682" ht="12.75">
      <c r="A682">
        <v>1990</v>
      </c>
    </row>
    <row r="683" spans="1:6" ht="12.75">
      <c r="A683">
        <v>1991</v>
      </c>
      <c r="F683">
        <v>1</v>
      </c>
    </row>
    <row r="684" ht="12.75">
      <c r="A684">
        <v>1992</v>
      </c>
    </row>
    <row r="685" spans="1:2" ht="12.75">
      <c r="A685">
        <v>1993</v>
      </c>
      <c r="B685">
        <v>1</v>
      </c>
    </row>
    <row r="686" spans="1:6" ht="12.75">
      <c r="A686">
        <v>1994</v>
      </c>
      <c r="B686">
        <v>1</v>
      </c>
      <c r="F686">
        <v>1</v>
      </c>
    </row>
    <row r="687" spans="1:4" ht="12.75">
      <c r="A687">
        <v>1995</v>
      </c>
      <c r="C687">
        <v>1</v>
      </c>
      <c r="D687">
        <v>1</v>
      </c>
    </row>
    <row r="688" spans="1:6" ht="12.75">
      <c r="A688">
        <v>1996</v>
      </c>
      <c r="B688">
        <v>2</v>
      </c>
      <c r="D688">
        <v>1</v>
      </c>
      <c r="E688">
        <v>1</v>
      </c>
      <c r="F688">
        <v>1</v>
      </c>
    </row>
    <row r="689" spans="1:5" ht="12.75">
      <c r="A689">
        <v>1997</v>
      </c>
      <c r="E689">
        <v>1</v>
      </c>
    </row>
    <row r="690" spans="1:6" ht="12.75">
      <c r="A690">
        <v>1998</v>
      </c>
      <c r="B690">
        <v>5</v>
      </c>
      <c r="C690">
        <v>1</v>
      </c>
      <c r="D690">
        <v>1</v>
      </c>
      <c r="F690">
        <v>2</v>
      </c>
    </row>
    <row r="691" spans="1:2" ht="12.75">
      <c r="A691">
        <v>1999</v>
      </c>
      <c r="B691">
        <v>3</v>
      </c>
    </row>
    <row r="693" spans="1:6" ht="12.75">
      <c r="A693" t="s">
        <v>100</v>
      </c>
      <c r="B693">
        <v>12</v>
      </c>
      <c r="C693">
        <v>3</v>
      </c>
      <c r="D693">
        <v>3</v>
      </c>
      <c r="E693">
        <v>2</v>
      </c>
      <c r="F693">
        <v>9</v>
      </c>
    </row>
    <row r="694" spans="1:6" ht="12.75">
      <c r="A694" t="s">
        <v>127</v>
      </c>
      <c r="B694" t="s">
        <v>125</v>
      </c>
      <c r="C694" t="s">
        <v>127</v>
      </c>
      <c r="D694" t="s">
        <v>127</v>
      </c>
      <c r="E694" t="s">
        <v>127</v>
      </c>
      <c r="F694" t="s">
        <v>127</v>
      </c>
    </row>
    <row r="695" ht="12.75">
      <c r="A695" t="s">
        <v>108</v>
      </c>
    </row>
    <row r="696" ht="12.75">
      <c r="A696">
        <v>1985</v>
      </c>
    </row>
    <row r="697" ht="12.75">
      <c r="A697">
        <v>1986</v>
      </c>
    </row>
    <row r="698" ht="12.75">
      <c r="A698">
        <v>1987</v>
      </c>
    </row>
    <row r="699" ht="12.75">
      <c r="A699">
        <v>1988</v>
      </c>
    </row>
    <row r="700" ht="12.75">
      <c r="A700">
        <v>1989</v>
      </c>
    </row>
    <row r="701" ht="12.75">
      <c r="A701">
        <v>1990</v>
      </c>
    </row>
    <row r="702" ht="12.75">
      <c r="A702">
        <v>1991</v>
      </c>
    </row>
    <row r="703" ht="12.75">
      <c r="A703">
        <v>1992</v>
      </c>
    </row>
    <row r="704" ht="12.75">
      <c r="A704">
        <v>1993</v>
      </c>
    </row>
    <row r="705" ht="12.75">
      <c r="A705">
        <v>1994</v>
      </c>
    </row>
    <row r="706" ht="12.75">
      <c r="A706">
        <v>1995</v>
      </c>
    </row>
    <row r="707" ht="12.75">
      <c r="A707">
        <v>1996</v>
      </c>
    </row>
    <row r="708" spans="1:2" ht="12.75">
      <c r="A708">
        <v>1997</v>
      </c>
      <c r="B708">
        <v>1</v>
      </c>
    </row>
    <row r="709" spans="1:5" ht="12.75">
      <c r="A709">
        <v>1998</v>
      </c>
      <c r="E709">
        <v>1</v>
      </c>
    </row>
    <row r="710" ht="12.75">
      <c r="A710">
        <v>1999</v>
      </c>
    </row>
    <row r="712" spans="1:5" ht="12.75">
      <c r="A712" t="s">
        <v>100</v>
      </c>
      <c r="B712">
        <v>1</v>
      </c>
      <c r="E712">
        <v>1</v>
      </c>
    </row>
    <row r="713" spans="1:6" ht="12.75">
      <c r="A713" t="s">
        <v>127</v>
      </c>
      <c r="B713" t="s">
        <v>125</v>
      </c>
      <c r="C713" t="s">
        <v>127</v>
      </c>
      <c r="D713" t="s">
        <v>127</v>
      </c>
      <c r="E713" t="s">
        <v>127</v>
      </c>
      <c r="F713" t="s">
        <v>127</v>
      </c>
    </row>
    <row r="714" ht="12.75">
      <c r="A714" t="s">
        <v>89</v>
      </c>
    </row>
    <row r="715" ht="12.75">
      <c r="A715">
        <v>1985</v>
      </c>
    </row>
    <row r="716" ht="12.75">
      <c r="A716">
        <v>1986</v>
      </c>
    </row>
    <row r="717" ht="12.75">
      <c r="A717">
        <v>1987</v>
      </c>
    </row>
    <row r="718" ht="12.75">
      <c r="A718">
        <v>1988</v>
      </c>
    </row>
    <row r="719" ht="12.75">
      <c r="A719">
        <v>1989</v>
      </c>
    </row>
    <row r="720" ht="12.75">
      <c r="A720">
        <v>1990</v>
      </c>
    </row>
    <row r="721" ht="12.75">
      <c r="A721">
        <v>1991</v>
      </c>
    </row>
    <row r="722" ht="12.75">
      <c r="A722">
        <v>1992</v>
      </c>
    </row>
    <row r="723" ht="12.75">
      <c r="A723">
        <v>1993</v>
      </c>
    </row>
    <row r="724" ht="12.75">
      <c r="A724">
        <v>1994</v>
      </c>
    </row>
    <row r="725" ht="12.75">
      <c r="A725">
        <v>1995</v>
      </c>
    </row>
    <row r="726" ht="12.75">
      <c r="A726">
        <v>1996</v>
      </c>
    </row>
    <row r="727" ht="12.75">
      <c r="A727">
        <v>1997</v>
      </c>
    </row>
    <row r="728" ht="12.75">
      <c r="A728">
        <v>1998</v>
      </c>
    </row>
    <row r="729" ht="12.75">
      <c r="A729">
        <v>1999</v>
      </c>
    </row>
    <row r="731" ht="12.75">
      <c r="A731" t="s">
        <v>100</v>
      </c>
    </row>
    <row r="732" spans="1:6" ht="12.75">
      <c r="A732" t="s">
        <v>127</v>
      </c>
      <c r="B732" t="s">
        <v>125</v>
      </c>
      <c r="C732" t="s">
        <v>127</v>
      </c>
      <c r="D732" t="s">
        <v>127</v>
      </c>
      <c r="E732" t="s">
        <v>127</v>
      </c>
      <c r="F732" t="s">
        <v>127</v>
      </c>
    </row>
    <row r="733" ht="12.75">
      <c r="A733" t="s">
        <v>21</v>
      </c>
    </row>
    <row r="734" ht="12.75">
      <c r="A734">
        <v>1985</v>
      </c>
    </row>
    <row r="735" ht="12.75">
      <c r="A735">
        <v>1986</v>
      </c>
    </row>
    <row r="736" ht="12.75">
      <c r="A736">
        <v>1987</v>
      </c>
    </row>
    <row r="737" ht="12.75">
      <c r="A737">
        <v>1988</v>
      </c>
    </row>
    <row r="738" ht="12.75">
      <c r="A738">
        <v>1989</v>
      </c>
    </row>
    <row r="739" ht="12.75">
      <c r="A739">
        <v>1990</v>
      </c>
    </row>
    <row r="740" ht="12.75">
      <c r="A740">
        <v>1991</v>
      </c>
    </row>
    <row r="741" ht="12.75">
      <c r="A741">
        <v>1992</v>
      </c>
    </row>
    <row r="742" ht="12.75">
      <c r="A742">
        <v>1993</v>
      </c>
    </row>
    <row r="743" ht="12.75">
      <c r="A743">
        <v>1994</v>
      </c>
    </row>
    <row r="744" ht="12.75">
      <c r="A744">
        <v>1995</v>
      </c>
    </row>
    <row r="745" ht="12.75">
      <c r="A745">
        <v>1996</v>
      </c>
    </row>
    <row r="746" ht="12.75">
      <c r="A746">
        <v>1997</v>
      </c>
    </row>
    <row r="747" ht="12.75">
      <c r="A747">
        <v>1998</v>
      </c>
    </row>
    <row r="748" ht="12.75">
      <c r="A748">
        <v>1999</v>
      </c>
    </row>
    <row r="750" ht="12.75">
      <c r="A750" t="s">
        <v>100</v>
      </c>
    </row>
    <row r="751" spans="1:6" ht="12.75">
      <c r="A751" t="s">
        <v>127</v>
      </c>
      <c r="B751" t="s">
        <v>125</v>
      </c>
      <c r="C751" t="s">
        <v>127</v>
      </c>
      <c r="D751" t="s">
        <v>127</v>
      </c>
      <c r="E751" t="s">
        <v>127</v>
      </c>
      <c r="F751" t="s">
        <v>127</v>
      </c>
    </row>
    <row r="752" ht="12.75">
      <c r="A752" t="s">
        <v>109</v>
      </c>
    </row>
    <row r="753" ht="12.75">
      <c r="A753">
        <v>1985</v>
      </c>
    </row>
    <row r="754" ht="12.75">
      <c r="A754">
        <v>1986</v>
      </c>
    </row>
    <row r="755" ht="12.75">
      <c r="A755">
        <v>1987</v>
      </c>
    </row>
    <row r="756" ht="12.75">
      <c r="A756">
        <v>1988</v>
      </c>
    </row>
    <row r="757" spans="1:6" ht="12.75">
      <c r="A757">
        <v>1989</v>
      </c>
      <c r="E757">
        <v>1</v>
      </c>
      <c r="F757">
        <v>1</v>
      </c>
    </row>
    <row r="758" spans="1:3" ht="12.75">
      <c r="A758">
        <v>1990</v>
      </c>
      <c r="C758">
        <v>1</v>
      </c>
    </row>
    <row r="759" ht="12.75">
      <c r="A759">
        <v>1991</v>
      </c>
    </row>
    <row r="760" spans="1:4" ht="12.75">
      <c r="A760">
        <v>1992</v>
      </c>
      <c r="D760">
        <v>1</v>
      </c>
    </row>
    <row r="761" ht="12.75">
      <c r="A761">
        <v>1993</v>
      </c>
    </row>
    <row r="762" ht="12.75">
      <c r="A762">
        <v>1994</v>
      </c>
    </row>
    <row r="763" spans="1:2" ht="12.75">
      <c r="A763">
        <v>1995</v>
      </c>
      <c r="B763">
        <v>1</v>
      </c>
    </row>
    <row r="764" ht="12.75">
      <c r="A764">
        <v>1996</v>
      </c>
    </row>
    <row r="765" ht="12.75">
      <c r="A765">
        <v>1997</v>
      </c>
    </row>
    <row r="766" ht="12.75">
      <c r="A766">
        <v>1998</v>
      </c>
    </row>
    <row r="767" ht="12.75">
      <c r="A767">
        <v>1999</v>
      </c>
    </row>
    <row r="769" spans="1:6" ht="12.75">
      <c r="A769" t="s">
        <v>100</v>
      </c>
      <c r="B769">
        <v>1</v>
      </c>
      <c r="C769">
        <v>1</v>
      </c>
      <c r="D769">
        <v>1</v>
      </c>
      <c r="E769">
        <v>1</v>
      </c>
      <c r="F769">
        <v>1</v>
      </c>
    </row>
    <row r="770" spans="1:6" ht="12.75">
      <c r="A770" t="s">
        <v>127</v>
      </c>
      <c r="B770" t="s">
        <v>125</v>
      </c>
      <c r="C770" t="s">
        <v>127</v>
      </c>
      <c r="D770" t="s">
        <v>127</v>
      </c>
      <c r="E770" t="s">
        <v>127</v>
      </c>
      <c r="F770" t="s">
        <v>127</v>
      </c>
    </row>
    <row r="772" spans="1:6" ht="12.75">
      <c r="A772" t="s">
        <v>127</v>
      </c>
      <c r="B772" t="s">
        <v>125</v>
      </c>
      <c r="C772" t="s">
        <v>127</v>
      </c>
      <c r="D772" t="s">
        <v>127</v>
      </c>
      <c r="E772" t="s">
        <v>127</v>
      </c>
      <c r="F772" t="s">
        <v>127</v>
      </c>
    </row>
    <row r="773" ht="12.75">
      <c r="A773" t="s">
        <v>82</v>
      </c>
    </row>
    <row r="774" spans="1:6" ht="12.75">
      <c r="A774" t="s">
        <v>83</v>
      </c>
      <c r="B774" t="s">
        <v>73</v>
      </c>
      <c r="C774" t="s">
        <v>74</v>
      </c>
      <c r="D774" t="s">
        <v>75</v>
      </c>
      <c r="E774" t="s">
        <v>76</v>
      </c>
      <c r="F774" t="s">
        <v>84</v>
      </c>
    </row>
    <row r="775" spans="1:6" ht="12.75">
      <c r="A775" t="s">
        <v>85</v>
      </c>
      <c r="B775" t="s">
        <v>124</v>
      </c>
      <c r="C775" t="s">
        <v>127</v>
      </c>
      <c r="D775" t="s">
        <v>78</v>
      </c>
      <c r="E775" t="s">
        <v>77</v>
      </c>
      <c r="F775" t="s">
        <v>127</v>
      </c>
    </row>
    <row r="776" spans="1:6" ht="12.75">
      <c r="A776" t="s">
        <v>86</v>
      </c>
      <c r="B776" t="s">
        <v>87</v>
      </c>
      <c r="C776" t="s">
        <v>128</v>
      </c>
      <c r="D776" t="s">
        <v>129</v>
      </c>
      <c r="E776" t="s">
        <v>88</v>
      </c>
      <c r="F776" t="s">
        <v>130</v>
      </c>
    </row>
    <row r="777" spans="1:6" ht="12.75">
      <c r="A777" t="s">
        <v>127</v>
      </c>
      <c r="B777" t="s">
        <v>125</v>
      </c>
      <c r="C777" t="s">
        <v>127</v>
      </c>
      <c r="D777" t="s">
        <v>127</v>
      </c>
      <c r="E777" t="s">
        <v>127</v>
      </c>
      <c r="F777" t="s">
        <v>127</v>
      </c>
    </row>
    <row r="778" ht="12.75">
      <c r="A778" t="s">
        <v>111</v>
      </c>
    </row>
    <row r="779" spans="1:5" ht="12.75">
      <c r="A779">
        <v>1985</v>
      </c>
      <c r="C779">
        <v>2</v>
      </c>
      <c r="E779">
        <v>1</v>
      </c>
    </row>
    <row r="780" spans="1:6" ht="12.75">
      <c r="A780">
        <v>1986</v>
      </c>
      <c r="B780">
        <v>4</v>
      </c>
      <c r="D780">
        <v>1</v>
      </c>
      <c r="F780">
        <v>1</v>
      </c>
    </row>
    <row r="781" spans="1:6" ht="12.75">
      <c r="A781">
        <v>1987</v>
      </c>
      <c r="B781">
        <v>2</v>
      </c>
      <c r="C781">
        <v>4</v>
      </c>
      <c r="D781">
        <v>1</v>
      </c>
      <c r="E781">
        <v>1</v>
      </c>
      <c r="F781">
        <v>1</v>
      </c>
    </row>
    <row r="782" spans="1:5" ht="12.75">
      <c r="A782">
        <v>1988</v>
      </c>
      <c r="B782">
        <v>2</v>
      </c>
      <c r="C782">
        <v>8</v>
      </c>
      <c r="D782">
        <v>2</v>
      </c>
      <c r="E782">
        <v>4</v>
      </c>
    </row>
    <row r="783" spans="1:6" ht="12.75">
      <c r="A783">
        <v>1989</v>
      </c>
      <c r="B783">
        <v>2</v>
      </c>
      <c r="C783">
        <v>3</v>
      </c>
      <c r="D783">
        <v>3</v>
      </c>
      <c r="E783">
        <v>3</v>
      </c>
      <c r="F783">
        <v>2</v>
      </c>
    </row>
    <row r="784" spans="1:6" ht="12.75">
      <c r="A784">
        <v>1990</v>
      </c>
      <c r="B784">
        <v>10</v>
      </c>
      <c r="C784">
        <v>5</v>
      </c>
      <c r="D784">
        <v>1</v>
      </c>
      <c r="E784">
        <v>2</v>
      </c>
      <c r="F784">
        <v>2</v>
      </c>
    </row>
    <row r="785" spans="1:6" ht="12.75">
      <c r="A785">
        <v>1991</v>
      </c>
      <c r="B785">
        <v>11</v>
      </c>
      <c r="C785">
        <v>11</v>
      </c>
      <c r="D785">
        <v>6</v>
      </c>
      <c r="F785">
        <v>4</v>
      </c>
    </row>
    <row r="786" spans="1:4" ht="12.75">
      <c r="A786">
        <v>1992</v>
      </c>
      <c r="B786">
        <v>4</v>
      </c>
      <c r="C786">
        <v>6</v>
      </c>
      <c r="D786">
        <v>3</v>
      </c>
    </row>
    <row r="787" spans="1:6" ht="12.75">
      <c r="A787">
        <v>1993</v>
      </c>
      <c r="B787">
        <v>6</v>
      </c>
      <c r="C787">
        <v>9</v>
      </c>
      <c r="D787">
        <v>3</v>
      </c>
      <c r="E787">
        <v>3</v>
      </c>
      <c r="F787">
        <v>2</v>
      </c>
    </row>
    <row r="788" spans="1:6" ht="12.75">
      <c r="A788">
        <v>1994</v>
      </c>
      <c r="B788">
        <v>4</v>
      </c>
      <c r="C788">
        <v>6</v>
      </c>
      <c r="D788">
        <v>6</v>
      </c>
      <c r="E788">
        <v>1</v>
      </c>
      <c r="F788">
        <v>3</v>
      </c>
    </row>
    <row r="789" spans="1:6" ht="12.75">
      <c r="A789">
        <v>1995</v>
      </c>
      <c r="B789">
        <v>11</v>
      </c>
      <c r="C789">
        <v>8</v>
      </c>
      <c r="D789">
        <v>5</v>
      </c>
      <c r="E789">
        <v>4</v>
      </c>
      <c r="F789">
        <v>4</v>
      </c>
    </row>
    <row r="790" spans="1:6" ht="12.75">
      <c r="A790">
        <v>1996</v>
      </c>
      <c r="B790">
        <v>8</v>
      </c>
      <c r="C790">
        <v>9</v>
      </c>
      <c r="D790">
        <v>3</v>
      </c>
      <c r="F790">
        <v>5</v>
      </c>
    </row>
    <row r="791" spans="1:6" ht="12.75">
      <c r="A791">
        <v>1997</v>
      </c>
      <c r="B791">
        <v>11</v>
      </c>
      <c r="C791">
        <v>3</v>
      </c>
      <c r="D791">
        <v>11</v>
      </c>
      <c r="E791">
        <v>1</v>
      </c>
      <c r="F791">
        <v>7</v>
      </c>
    </row>
    <row r="792" spans="1:6" ht="12.75">
      <c r="A792">
        <v>1998</v>
      </c>
      <c r="B792">
        <v>14</v>
      </c>
      <c r="C792">
        <v>11</v>
      </c>
      <c r="D792">
        <v>8</v>
      </c>
      <c r="E792">
        <v>5</v>
      </c>
      <c r="F792">
        <v>9</v>
      </c>
    </row>
    <row r="793" spans="1:6" ht="12.75">
      <c r="A793">
        <v>1999</v>
      </c>
      <c r="B793">
        <v>7</v>
      </c>
      <c r="C793">
        <v>5</v>
      </c>
      <c r="D793">
        <v>3</v>
      </c>
      <c r="E793">
        <v>4</v>
      </c>
      <c r="F793">
        <v>6</v>
      </c>
    </row>
    <row r="795" spans="1:6" ht="12.75">
      <c r="A795" t="s">
        <v>100</v>
      </c>
      <c r="B795">
        <v>96</v>
      </c>
      <c r="C795">
        <v>90</v>
      </c>
      <c r="D795">
        <v>56</v>
      </c>
      <c r="E795">
        <v>29</v>
      </c>
      <c r="F795">
        <v>46</v>
      </c>
    </row>
    <row r="796" spans="1:6" ht="12.75">
      <c r="A796" t="s">
        <v>127</v>
      </c>
      <c r="B796" t="s">
        <v>125</v>
      </c>
      <c r="C796" t="s">
        <v>127</v>
      </c>
      <c r="D796" t="s">
        <v>127</v>
      </c>
      <c r="E796" t="s">
        <v>127</v>
      </c>
      <c r="F796" t="s">
        <v>127</v>
      </c>
    </row>
    <row r="797" ht="12.75">
      <c r="A797" t="s">
        <v>108</v>
      </c>
    </row>
    <row r="798" ht="12.75">
      <c r="A798">
        <v>1985</v>
      </c>
    </row>
    <row r="799" ht="12.75">
      <c r="A799">
        <v>1986</v>
      </c>
    </row>
    <row r="800" ht="12.75">
      <c r="A800">
        <v>1987</v>
      </c>
    </row>
    <row r="801" ht="12.75">
      <c r="A801">
        <v>1988</v>
      </c>
    </row>
    <row r="802" ht="12.75">
      <c r="A802">
        <v>1989</v>
      </c>
    </row>
    <row r="803" ht="12.75">
      <c r="A803">
        <v>1990</v>
      </c>
    </row>
    <row r="804" ht="12.75">
      <c r="A804">
        <v>1991</v>
      </c>
    </row>
    <row r="805" ht="12.75">
      <c r="A805">
        <v>1992</v>
      </c>
    </row>
    <row r="806" ht="12.75">
      <c r="A806">
        <v>1993</v>
      </c>
    </row>
    <row r="807" spans="1:3" ht="12.75">
      <c r="A807">
        <v>1994</v>
      </c>
      <c r="B807">
        <v>2</v>
      </c>
      <c r="C807">
        <v>3</v>
      </c>
    </row>
    <row r="808" spans="1:4" ht="12.75">
      <c r="A808">
        <v>1995</v>
      </c>
      <c r="D808">
        <v>1</v>
      </c>
    </row>
    <row r="809" spans="1:5" ht="12.75">
      <c r="A809">
        <v>1996</v>
      </c>
      <c r="E809">
        <v>1</v>
      </c>
    </row>
    <row r="810" spans="1:3" ht="12.75">
      <c r="A810">
        <v>1997</v>
      </c>
      <c r="C810">
        <v>1</v>
      </c>
    </row>
    <row r="811" spans="1:5" ht="12.75">
      <c r="A811">
        <v>1998</v>
      </c>
      <c r="B811">
        <v>1</v>
      </c>
      <c r="C811">
        <v>1</v>
      </c>
      <c r="D811">
        <v>1</v>
      </c>
      <c r="E811">
        <v>1</v>
      </c>
    </row>
    <row r="812" ht="12.75">
      <c r="A812">
        <v>1999</v>
      </c>
    </row>
    <row r="814" spans="1:5" ht="12.75">
      <c r="A814" t="s">
        <v>100</v>
      </c>
      <c r="B814">
        <v>3</v>
      </c>
      <c r="C814">
        <v>5</v>
      </c>
      <c r="D814">
        <v>2</v>
      </c>
      <c r="E814">
        <v>2</v>
      </c>
    </row>
    <row r="815" spans="1:6" ht="12.75">
      <c r="A815" t="s">
        <v>127</v>
      </c>
      <c r="B815" t="s">
        <v>125</v>
      </c>
      <c r="C815" t="s">
        <v>127</v>
      </c>
      <c r="D815" t="s">
        <v>127</v>
      </c>
      <c r="E815" t="s">
        <v>127</v>
      </c>
      <c r="F815" t="s">
        <v>127</v>
      </c>
    </row>
    <row r="816" ht="12.75">
      <c r="A816" t="s">
        <v>89</v>
      </c>
    </row>
    <row r="817" ht="12.75">
      <c r="A817">
        <v>1985</v>
      </c>
    </row>
    <row r="818" ht="12.75">
      <c r="A818">
        <v>1986</v>
      </c>
    </row>
    <row r="819" ht="12.75">
      <c r="A819">
        <v>1987</v>
      </c>
    </row>
    <row r="820" ht="12.75">
      <c r="A820">
        <v>1988</v>
      </c>
    </row>
    <row r="821" ht="12.75">
      <c r="A821">
        <v>1989</v>
      </c>
    </row>
    <row r="822" ht="12.75">
      <c r="A822">
        <v>1990</v>
      </c>
    </row>
    <row r="823" ht="12.75">
      <c r="A823">
        <v>1991</v>
      </c>
    </row>
    <row r="824" ht="12.75">
      <c r="A824">
        <v>1992</v>
      </c>
    </row>
    <row r="825" ht="12.75">
      <c r="A825">
        <v>1993</v>
      </c>
    </row>
    <row r="826" ht="12.75">
      <c r="A826">
        <v>1994</v>
      </c>
    </row>
    <row r="827" ht="12.75">
      <c r="A827">
        <v>1995</v>
      </c>
    </row>
    <row r="828" ht="12.75">
      <c r="A828">
        <v>1996</v>
      </c>
    </row>
    <row r="829" ht="12.75">
      <c r="A829">
        <v>1997</v>
      </c>
    </row>
    <row r="830" ht="12.75">
      <c r="A830">
        <v>1998</v>
      </c>
    </row>
    <row r="831" ht="12.75">
      <c r="A831">
        <v>1999</v>
      </c>
    </row>
    <row r="833" ht="12.75">
      <c r="A833" t="s">
        <v>100</v>
      </c>
    </row>
    <row r="834" spans="1:6" ht="12.75">
      <c r="A834" t="s">
        <v>127</v>
      </c>
      <c r="B834" s="2" t="s">
        <v>125</v>
      </c>
      <c r="C834" t="s">
        <v>127</v>
      </c>
      <c r="D834" t="s">
        <v>127</v>
      </c>
      <c r="E834" s="2" t="s">
        <v>127</v>
      </c>
      <c r="F834" t="s">
        <v>127</v>
      </c>
    </row>
    <row r="835" ht="12.75">
      <c r="A835" t="s">
        <v>21</v>
      </c>
    </row>
    <row r="836" ht="12.75">
      <c r="A836">
        <v>1985</v>
      </c>
    </row>
    <row r="837" ht="12.75">
      <c r="A837">
        <v>1986</v>
      </c>
    </row>
    <row r="838" ht="12.75">
      <c r="A838">
        <v>1987</v>
      </c>
    </row>
    <row r="839" ht="12.75">
      <c r="A839">
        <v>1988</v>
      </c>
    </row>
    <row r="840" ht="12.75">
      <c r="A840">
        <v>1989</v>
      </c>
    </row>
    <row r="841" ht="12.75">
      <c r="A841">
        <v>1990</v>
      </c>
    </row>
    <row r="842" ht="12.75">
      <c r="A842">
        <v>1991</v>
      </c>
    </row>
    <row r="843" ht="12.75">
      <c r="A843">
        <v>1992</v>
      </c>
    </row>
    <row r="844" spans="1:3" ht="12.75">
      <c r="A844">
        <v>1993</v>
      </c>
      <c r="B844">
        <v>1</v>
      </c>
      <c r="C844">
        <v>4</v>
      </c>
    </row>
    <row r="845" ht="12.75">
      <c r="A845">
        <v>1994</v>
      </c>
    </row>
    <row r="846" ht="12.75">
      <c r="A846">
        <v>1995</v>
      </c>
    </row>
    <row r="847" ht="12.75">
      <c r="A847">
        <v>1996</v>
      </c>
    </row>
    <row r="848" ht="12.75">
      <c r="A848">
        <v>1997</v>
      </c>
    </row>
    <row r="849" ht="12.75">
      <c r="A849">
        <v>1998</v>
      </c>
    </row>
    <row r="850" ht="12.75">
      <c r="A850">
        <v>1999</v>
      </c>
    </row>
    <row r="852" spans="1:3" ht="12.75">
      <c r="A852" t="s">
        <v>100</v>
      </c>
      <c r="B852">
        <v>1</v>
      </c>
      <c r="C852">
        <v>4</v>
      </c>
    </row>
    <row r="853" spans="1:6" ht="12.75">
      <c r="A853" t="s">
        <v>127</v>
      </c>
      <c r="B853" t="s">
        <v>125</v>
      </c>
      <c r="C853" t="s">
        <v>127</v>
      </c>
      <c r="D853" t="s">
        <v>127</v>
      </c>
      <c r="E853" t="s">
        <v>127</v>
      </c>
      <c r="F853" t="s">
        <v>127</v>
      </c>
    </row>
    <row r="854" ht="12.75">
      <c r="A854" t="s">
        <v>109</v>
      </c>
    </row>
    <row r="855" ht="12.75">
      <c r="A855">
        <v>1985</v>
      </c>
    </row>
    <row r="856" ht="12.75">
      <c r="A856">
        <v>1986</v>
      </c>
    </row>
    <row r="857" ht="12.75">
      <c r="A857">
        <v>1987</v>
      </c>
    </row>
    <row r="858" spans="1:6" ht="12.75">
      <c r="A858">
        <v>1988</v>
      </c>
      <c r="F858">
        <v>1</v>
      </c>
    </row>
    <row r="859" spans="1:5" ht="12.75">
      <c r="A859">
        <v>1989</v>
      </c>
      <c r="E859">
        <v>1</v>
      </c>
    </row>
    <row r="860" ht="12.75">
      <c r="A860">
        <v>1990</v>
      </c>
    </row>
    <row r="861" spans="1:2" ht="12.75">
      <c r="A861">
        <v>1991</v>
      </c>
      <c r="B861">
        <v>1</v>
      </c>
    </row>
    <row r="862" spans="1:6" ht="12.75">
      <c r="A862">
        <v>1992</v>
      </c>
      <c r="B862">
        <v>3</v>
      </c>
      <c r="C862">
        <v>1</v>
      </c>
      <c r="D862">
        <v>3</v>
      </c>
      <c r="E862">
        <v>1</v>
      </c>
      <c r="F862">
        <v>1</v>
      </c>
    </row>
    <row r="863" spans="1:3" ht="12.75">
      <c r="A863">
        <v>1993</v>
      </c>
      <c r="B863">
        <v>1</v>
      </c>
      <c r="C863">
        <v>4</v>
      </c>
    </row>
    <row r="864" spans="1:4" ht="12.75">
      <c r="A864">
        <v>1994</v>
      </c>
      <c r="D864">
        <v>1</v>
      </c>
    </row>
    <row r="865" ht="12.75">
      <c r="A865">
        <v>1995</v>
      </c>
    </row>
    <row r="866" spans="1:3" ht="12.75">
      <c r="A866">
        <v>1996</v>
      </c>
      <c r="C866">
        <v>1</v>
      </c>
    </row>
    <row r="867" ht="12.75">
      <c r="A867">
        <v>1997</v>
      </c>
    </row>
    <row r="868" ht="12.75">
      <c r="A868">
        <v>1998</v>
      </c>
    </row>
    <row r="869" ht="12.75">
      <c r="A869">
        <v>1999</v>
      </c>
    </row>
    <row r="871" spans="1:6" ht="12.75">
      <c r="A871" t="s">
        <v>100</v>
      </c>
      <c r="B871">
        <v>4</v>
      </c>
      <c r="C871">
        <v>2</v>
      </c>
      <c r="D871">
        <v>4</v>
      </c>
      <c r="E871">
        <v>2</v>
      </c>
      <c r="F871">
        <v>2</v>
      </c>
    </row>
    <row r="872" spans="1:6" ht="12.75">
      <c r="A872" t="s">
        <v>127</v>
      </c>
      <c r="B872" t="s">
        <v>125</v>
      </c>
      <c r="C872" t="s">
        <v>127</v>
      </c>
      <c r="D872" t="s">
        <v>127</v>
      </c>
      <c r="E872" t="s">
        <v>127</v>
      </c>
      <c r="F872" t="s">
        <v>127</v>
      </c>
    </row>
    <row r="874" spans="1:6" ht="12.75">
      <c r="A874" t="s">
        <v>127</v>
      </c>
      <c r="B874" t="s">
        <v>125</v>
      </c>
      <c r="C874" t="s">
        <v>127</v>
      </c>
      <c r="D874" t="s">
        <v>127</v>
      </c>
      <c r="E874" t="s">
        <v>127</v>
      </c>
      <c r="F874" t="s">
        <v>127</v>
      </c>
    </row>
    <row r="875" ht="12.75">
      <c r="A875" t="s">
        <v>82</v>
      </c>
    </row>
    <row r="876" spans="1:6" ht="12.75">
      <c r="A876" t="s">
        <v>83</v>
      </c>
      <c r="B876" t="s">
        <v>73</v>
      </c>
      <c r="C876" t="s">
        <v>74</v>
      </c>
      <c r="D876" t="s">
        <v>75</v>
      </c>
      <c r="E876" t="s">
        <v>76</v>
      </c>
      <c r="F876" t="s">
        <v>84</v>
      </c>
    </row>
    <row r="877" spans="1:6" ht="12.75">
      <c r="A877" t="s">
        <v>85</v>
      </c>
      <c r="B877" t="s">
        <v>124</v>
      </c>
      <c r="C877" t="s">
        <v>127</v>
      </c>
      <c r="D877" t="e">
        <f>--Hisp,All</f>
        <v>#NAME?</v>
      </c>
      <c r="E877" t="s">
        <v>125</v>
      </c>
      <c r="F877" t="s">
        <v>127</v>
      </c>
    </row>
    <row r="878" spans="1:6" ht="12.75">
      <c r="A878" t="s">
        <v>86</v>
      </c>
      <c r="B878" t="s">
        <v>87</v>
      </c>
      <c r="C878" t="s">
        <v>128</v>
      </c>
      <c r="D878" t="s">
        <v>129</v>
      </c>
      <c r="E878" t="s">
        <v>88</v>
      </c>
      <c r="F878" t="s">
        <v>130</v>
      </c>
    </row>
    <row r="879" spans="1:6" ht="12.75">
      <c r="A879" t="s">
        <v>127</v>
      </c>
      <c r="B879" t="s">
        <v>125</v>
      </c>
      <c r="C879" t="s">
        <v>127</v>
      </c>
      <c r="D879" t="s">
        <v>127</v>
      </c>
      <c r="E879" t="s">
        <v>127</v>
      </c>
      <c r="F879" t="s">
        <v>127</v>
      </c>
    </row>
    <row r="880" ht="12.75">
      <c r="A880" t="s">
        <v>111</v>
      </c>
    </row>
    <row r="881" spans="1:5" ht="12.75">
      <c r="A881">
        <v>1985</v>
      </c>
      <c r="B881">
        <v>5</v>
      </c>
      <c r="C881">
        <v>6</v>
      </c>
      <c r="D881">
        <v>2</v>
      </c>
      <c r="E881">
        <v>7</v>
      </c>
    </row>
    <row r="882" spans="1:6" ht="12.75">
      <c r="A882">
        <v>1986</v>
      </c>
      <c r="B882">
        <v>9</v>
      </c>
      <c r="C882">
        <v>5</v>
      </c>
      <c r="D882">
        <v>3</v>
      </c>
      <c r="E882">
        <v>8</v>
      </c>
      <c r="F882">
        <v>3</v>
      </c>
    </row>
    <row r="883" spans="1:6" ht="12.75">
      <c r="A883">
        <v>1987</v>
      </c>
      <c r="B883">
        <v>3</v>
      </c>
      <c r="C883">
        <v>5</v>
      </c>
      <c r="E883">
        <v>6</v>
      </c>
      <c r="F883">
        <v>1</v>
      </c>
    </row>
    <row r="884" spans="1:6" ht="12.75">
      <c r="A884">
        <v>1988</v>
      </c>
      <c r="B884">
        <v>3</v>
      </c>
      <c r="C884">
        <v>3</v>
      </c>
      <c r="D884">
        <v>1</v>
      </c>
      <c r="E884">
        <v>16</v>
      </c>
      <c r="F884">
        <v>3</v>
      </c>
    </row>
    <row r="885" spans="1:6" ht="12.75">
      <c r="A885">
        <v>1989</v>
      </c>
      <c r="B885">
        <v>6</v>
      </c>
      <c r="C885">
        <v>3</v>
      </c>
      <c r="D885">
        <v>1</v>
      </c>
      <c r="E885">
        <v>20</v>
      </c>
      <c r="F885">
        <v>3</v>
      </c>
    </row>
    <row r="886" spans="1:6" ht="12.75">
      <c r="A886">
        <v>1990</v>
      </c>
      <c r="B886">
        <v>10</v>
      </c>
      <c r="C886">
        <v>5</v>
      </c>
      <c r="D886">
        <v>4</v>
      </c>
      <c r="E886">
        <v>13</v>
      </c>
      <c r="F886">
        <v>3</v>
      </c>
    </row>
    <row r="887" spans="1:6" ht="12.75">
      <c r="A887">
        <v>1991</v>
      </c>
      <c r="B887">
        <v>9</v>
      </c>
      <c r="C887">
        <v>4</v>
      </c>
      <c r="D887">
        <v>3</v>
      </c>
      <c r="E887">
        <v>7</v>
      </c>
      <c r="F887">
        <v>10</v>
      </c>
    </row>
    <row r="888" spans="1:6" ht="12.75">
      <c r="A888">
        <v>1992</v>
      </c>
      <c r="B888">
        <v>11</v>
      </c>
      <c r="C888">
        <v>4</v>
      </c>
      <c r="D888">
        <v>9</v>
      </c>
      <c r="E888">
        <v>10</v>
      </c>
      <c r="F888">
        <v>4</v>
      </c>
    </row>
    <row r="889" spans="1:6" ht="12.75">
      <c r="A889">
        <v>1993</v>
      </c>
      <c r="B889">
        <v>13</v>
      </c>
      <c r="C889">
        <v>10</v>
      </c>
      <c r="D889">
        <v>7</v>
      </c>
      <c r="E889">
        <v>5</v>
      </c>
      <c r="F889">
        <v>10</v>
      </c>
    </row>
    <row r="890" spans="1:6" ht="12.75">
      <c r="A890">
        <v>1994</v>
      </c>
      <c r="B890">
        <v>13</v>
      </c>
      <c r="C890">
        <v>6</v>
      </c>
      <c r="D890">
        <v>6</v>
      </c>
      <c r="E890">
        <v>14</v>
      </c>
      <c r="F890">
        <v>14</v>
      </c>
    </row>
    <row r="891" spans="1:6" ht="12.75">
      <c r="A891">
        <v>1995</v>
      </c>
      <c r="B891">
        <v>21</v>
      </c>
      <c r="C891">
        <v>8</v>
      </c>
      <c r="D891">
        <v>4</v>
      </c>
      <c r="E891">
        <v>12</v>
      </c>
      <c r="F891">
        <v>3</v>
      </c>
    </row>
    <row r="892" spans="1:6" ht="12.75">
      <c r="A892">
        <v>1996</v>
      </c>
      <c r="B892">
        <v>11</v>
      </c>
      <c r="C892">
        <v>7</v>
      </c>
      <c r="D892">
        <v>8</v>
      </c>
      <c r="E892">
        <v>19</v>
      </c>
      <c r="F892">
        <v>8</v>
      </c>
    </row>
    <row r="893" spans="1:6" ht="12.75">
      <c r="A893">
        <v>1997</v>
      </c>
      <c r="B893">
        <v>13</v>
      </c>
      <c r="C893">
        <v>3</v>
      </c>
      <c r="D893">
        <v>5</v>
      </c>
      <c r="E893">
        <v>9</v>
      </c>
      <c r="F893">
        <v>10</v>
      </c>
    </row>
    <row r="894" spans="1:6" ht="12.75">
      <c r="A894">
        <v>1998</v>
      </c>
      <c r="B894">
        <v>37</v>
      </c>
      <c r="C894">
        <v>13</v>
      </c>
      <c r="D894">
        <v>16</v>
      </c>
      <c r="E894">
        <v>10</v>
      </c>
      <c r="F894">
        <v>12</v>
      </c>
    </row>
    <row r="895" spans="1:6" ht="12.75">
      <c r="A895">
        <v>1999</v>
      </c>
      <c r="B895">
        <v>126</v>
      </c>
      <c r="C895">
        <v>57</v>
      </c>
      <c r="D895">
        <v>16</v>
      </c>
      <c r="E895">
        <v>47</v>
      </c>
      <c r="F895">
        <v>49</v>
      </c>
    </row>
    <row r="897" spans="1:6" ht="12.75">
      <c r="A897" t="s">
        <v>100</v>
      </c>
      <c r="B897">
        <v>290</v>
      </c>
      <c r="C897">
        <v>139</v>
      </c>
      <c r="D897">
        <v>85</v>
      </c>
      <c r="E897">
        <v>203</v>
      </c>
      <c r="F897">
        <v>133</v>
      </c>
    </row>
    <row r="898" spans="1:6" ht="12.75">
      <c r="A898" t="s">
        <v>127</v>
      </c>
      <c r="B898" t="s">
        <v>125</v>
      </c>
      <c r="C898" t="s">
        <v>127</v>
      </c>
      <c r="D898" t="s">
        <v>127</v>
      </c>
      <c r="E898" t="s">
        <v>127</v>
      </c>
      <c r="F898" t="s">
        <v>127</v>
      </c>
    </row>
    <row r="899" ht="12.75">
      <c r="A899" t="s">
        <v>108</v>
      </c>
    </row>
    <row r="900" spans="1:4" ht="12.75">
      <c r="A900">
        <v>1985</v>
      </c>
      <c r="D900">
        <v>1</v>
      </c>
    </row>
    <row r="901" spans="1:5" ht="12.75">
      <c r="A901">
        <v>1986</v>
      </c>
      <c r="B901">
        <v>2</v>
      </c>
      <c r="E901">
        <v>1</v>
      </c>
    </row>
    <row r="902" spans="1:3" ht="12.75">
      <c r="A902">
        <v>1987</v>
      </c>
      <c r="C902">
        <v>1</v>
      </c>
    </row>
    <row r="903" ht="12.75">
      <c r="A903">
        <v>1988</v>
      </c>
    </row>
    <row r="904" ht="12.75">
      <c r="A904">
        <v>1989</v>
      </c>
    </row>
    <row r="905" spans="1:5" ht="12.75">
      <c r="A905">
        <v>1990</v>
      </c>
      <c r="C905">
        <v>1</v>
      </c>
      <c r="E905">
        <v>1</v>
      </c>
    </row>
    <row r="906" spans="1:5" ht="12.75">
      <c r="A906">
        <v>1991</v>
      </c>
      <c r="D906">
        <v>1</v>
      </c>
      <c r="E906">
        <v>1</v>
      </c>
    </row>
    <row r="907" spans="1:5" ht="12.75">
      <c r="A907">
        <v>1992</v>
      </c>
      <c r="E907">
        <v>2</v>
      </c>
    </row>
    <row r="908" spans="1:6" ht="12.75">
      <c r="A908">
        <v>1993</v>
      </c>
      <c r="C908">
        <v>1</v>
      </c>
      <c r="F908">
        <v>3</v>
      </c>
    </row>
    <row r="909" spans="1:5" ht="12.75">
      <c r="A909">
        <v>1994</v>
      </c>
      <c r="C909">
        <v>2</v>
      </c>
      <c r="E909">
        <v>2</v>
      </c>
    </row>
    <row r="910" spans="1:5" ht="12.75">
      <c r="A910">
        <v>1995</v>
      </c>
      <c r="B910">
        <v>2</v>
      </c>
      <c r="D910">
        <v>1</v>
      </c>
      <c r="E910">
        <v>2</v>
      </c>
    </row>
    <row r="911" spans="1:5" ht="12.75">
      <c r="A911">
        <v>1996</v>
      </c>
      <c r="B911">
        <v>1</v>
      </c>
      <c r="E911">
        <v>3</v>
      </c>
    </row>
    <row r="912" spans="1:5" ht="12.75">
      <c r="A912">
        <v>1997</v>
      </c>
      <c r="D912">
        <v>1</v>
      </c>
      <c r="E912">
        <v>1</v>
      </c>
    </row>
    <row r="913" spans="1:5" ht="12.75">
      <c r="A913">
        <v>1998</v>
      </c>
      <c r="B913">
        <v>1</v>
      </c>
      <c r="E913">
        <v>1</v>
      </c>
    </row>
    <row r="914" spans="1:6" ht="12.75">
      <c r="A914">
        <v>1999</v>
      </c>
      <c r="B914">
        <v>1</v>
      </c>
      <c r="C914">
        <v>1</v>
      </c>
      <c r="E914">
        <v>1</v>
      </c>
      <c r="F914">
        <v>1</v>
      </c>
    </row>
    <row r="916" spans="1:6" ht="12.75">
      <c r="A916" t="s">
        <v>100</v>
      </c>
      <c r="B916">
        <v>7</v>
      </c>
      <c r="C916">
        <v>6</v>
      </c>
      <c r="D916">
        <v>4</v>
      </c>
      <c r="E916">
        <v>15</v>
      </c>
      <c r="F916">
        <v>4</v>
      </c>
    </row>
    <row r="917" spans="1:6" ht="12.75">
      <c r="A917" t="s">
        <v>127</v>
      </c>
      <c r="B917" t="s">
        <v>125</v>
      </c>
      <c r="C917" t="s">
        <v>127</v>
      </c>
      <c r="D917" t="s">
        <v>127</v>
      </c>
      <c r="E917" t="s">
        <v>127</v>
      </c>
      <c r="F917" t="s">
        <v>127</v>
      </c>
    </row>
    <row r="918" ht="12.75">
      <c r="A918" t="s">
        <v>89</v>
      </c>
    </row>
    <row r="919" ht="12.75">
      <c r="A919">
        <v>1985</v>
      </c>
    </row>
    <row r="920" ht="12.75">
      <c r="A920">
        <v>1986</v>
      </c>
    </row>
    <row r="921" ht="12.75">
      <c r="A921">
        <v>1987</v>
      </c>
    </row>
    <row r="922" ht="12.75">
      <c r="A922">
        <v>1988</v>
      </c>
    </row>
    <row r="923" ht="12.75">
      <c r="A923">
        <v>1989</v>
      </c>
    </row>
    <row r="924" ht="12.75">
      <c r="A924">
        <v>1990</v>
      </c>
    </row>
    <row r="925" ht="12.75">
      <c r="A925">
        <v>1991</v>
      </c>
    </row>
    <row r="926" ht="12.75">
      <c r="A926">
        <v>1992</v>
      </c>
    </row>
    <row r="927" ht="12.75">
      <c r="A927">
        <v>1993</v>
      </c>
    </row>
    <row r="928" ht="12.75">
      <c r="A928">
        <v>1994</v>
      </c>
    </row>
    <row r="929" ht="12.75">
      <c r="A929">
        <v>1995</v>
      </c>
    </row>
    <row r="930" ht="12.75">
      <c r="A930">
        <v>1996</v>
      </c>
    </row>
    <row r="931" ht="12.75">
      <c r="A931">
        <v>1997</v>
      </c>
    </row>
    <row r="932" ht="12.75">
      <c r="A932">
        <v>1998</v>
      </c>
    </row>
    <row r="933" spans="1:6" ht="12.75">
      <c r="A933">
        <v>1999</v>
      </c>
      <c r="F933">
        <v>1</v>
      </c>
    </row>
    <row r="935" spans="1:6" ht="12.75">
      <c r="A935" t="s">
        <v>100</v>
      </c>
      <c r="F935">
        <v>1</v>
      </c>
    </row>
    <row r="936" spans="1:6" ht="12.75">
      <c r="A936" t="s">
        <v>127</v>
      </c>
      <c r="B936" t="s">
        <v>125</v>
      </c>
      <c r="C936" t="s">
        <v>127</v>
      </c>
      <c r="D936" t="s">
        <v>127</v>
      </c>
      <c r="E936" t="s">
        <v>127</v>
      </c>
      <c r="F936" t="s">
        <v>127</v>
      </c>
    </row>
    <row r="937" ht="12.75">
      <c r="A937" t="s">
        <v>21</v>
      </c>
    </row>
    <row r="938" ht="12.75">
      <c r="A938">
        <v>1985</v>
      </c>
    </row>
    <row r="939" ht="12.75">
      <c r="A939">
        <v>1986</v>
      </c>
    </row>
    <row r="940" ht="12.75">
      <c r="A940">
        <v>1987</v>
      </c>
    </row>
    <row r="941" ht="12.75">
      <c r="A941">
        <v>1988</v>
      </c>
    </row>
    <row r="942" ht="12.75">
      <c r="A942">
        <v>1989</v>
      </c>
    </row>
    <row r="943" ht="12.75">
      <c r="A943">
        <v>1990</v>
      </c>
    </row>
    <row r="944" ht="12.75">
      <c r="A944">
        <v>1991</v>
      </c>
    </row>
    <row r="945" ht="12.75">
      <c r="A945">
        <v>1992</v>
      </c>
    </row>
    <row r="946" spans="1:3" ht="12.75">
      <c r="A946">
        <v>1993</v>
      </c>
      <c r="C946">
        <v>3</v>
      </c>
    </row>
    <row r="947" ht="12.75">
      <c r="A947">
        <v>1994</v>
      </c>
    </row>
    <row r="948" ht="12.75">
      <c r="A948">
        <v>1995</v>
      </c>
    </row>
    <row r="949" ht="12.75">
      <c r="A949">
        <v>1996</v>
      </c>
    </row>
    <row r="950" ht="12.75">
      <c r="A950">
        <v>1997</v>
      </c>
    </row>
    <row r="951" ht="12.75">
      <c r="A951">
        <v>1998</v>
      </c>
    </row>
    <row r="952" ht="12.75">
      <c r="A952">
        <v>1999</v>
      </c>
    </row>
    <row r="954" spans="1:3" ht="12.75">
      <c r="A954" t="s">
        <v>100</v>
      </c>
      <c r="C954">
        <v>3</v>
      </c>
    </row>
    <row r="955" spans="1:6" ht="12.75">
      <c r="A955" t="s">
        <v>127</v>
      </c>
      <c r="B955" t="s">
        <v>125</v>
      </c>
      <c r="C955" t="s">
        <v>127</v>
      </c>
      <c r="D955" t="s">
        <v>127</v>
      </c>
      <c r="E955" t="s">
        <v>127</v>
      </c>
      <c r="F955" t="s">
        <v>127</v>
      </c>
    </row>
    <row r="956" ht="12.75">
      <c r="A956" t="s">
        <v>109</v>
      </c>
    </row>
    <row r="957" ht="12.75">
      <c r="A957">
        <v>1985</v>
      </c>
    </row>
    <row r="958" spans="1:2" ht="12.75">
      <c r="A958">
        <v>1986</v>
      </c>
      <c r="B958">
        <v>1</v>
      </c>
    </row>
    <row r="959" ht="12.75">
      <c r="A959">
        <v>1987</v>
      </c>
    </row>
    <row r="960" spans="1:4" ht="12.75">
      <c r="A960">
        <v>1988</v>
      </c>
      <c r="D960">
        <v>1</v>
      </c>
    </row>
    <row r="961" spans="1:6" ht="12.75">
      <c r="A961">
        <v>1989</v>
      </c>
      <c r="B961">
        <v>1</v>
      </c>
      <c r="C961">
        <v>2</v>
      </c>
      <c r="D961">
        <v>1</v>
      </c>
      <c r="E961">
        <v>4</v>
      </c>
      <c r="F961">
        <v>3</v>
      </c>
    </row>
    <row r="962" spans="1:3" ht="12.75">
      <c r="A962">
        <v>1990</v>
      </c>
      <c r="B962">
        <v>2</v>
      </c>
      <c r="C962">
        <v>1</v>
      </c>
    </row>
    <row r="963" spans="1:6" ht="12.75">
      <c r="A963">
        <v>1991</v>
      </c>
      <c r="E963">
        <v>2</v>
      </c>
      <c r="F963">
        <v>1</v>
      </c>
    </row>
    <row r="964" spans="1:6" ht="12.75">
      <c r="A964">
        <v>1992</v>
      </c>
      <c r="C964">
        <v>1</v>
      </c>
      <c r="D964">
        <v>2</v>
      </c>
      <c r="F964">
        <v>1</v>
      </c>
    </row>
    <row r="965" spans="1:5" ht="12.75">
      <c r="A965">
        <v>1993</v>
      </c>
      <c r="B965">
        <v>1</v>
      </c>
      <c r="C965">
        <v>3</v>
      </c>
      <c r="E965">
        <v>2</v>
      </c>
    </row>
    <row r="966" ht="12.75">
      <c r="A966">
        <v>1994</v>
      </c>
    </row>
    <row r="967" spans="1:2" ht="12.75">
      <c r="A967">
        <v>1995</v>
      </c>
      <c r="B967">
        <v>1</v>
      </c>
    </row>
    <row r="968" spans="1:6" ht="12.75">
      <c r="A968">
        <v>1996</v>
      </c>
      <c r="C968">
        <v>1</v>
      </c>
      <c r="E968">
        <v>1</v>
      </c>
      <c r="F968">
        <v>1</v>
      </c>
    </row>
    <row r="969" spans="1:5" ht="12.75">
      <c r="A969">
        <v>1997</v>
      </c>
      <c r="E969">
        <v>3</v>
      </c>
    </row>
    <row r="970" spans="1:2" ht="12.75">
      <c r="A970">
        <v>1998</v>
      </c>
      <c r="B970">
        <v>3</v>
      </c>
    </row>
    <row r="971" spans="1:2" ht="12.75">
      <c r="A971">
        <v>1999</v>
      </c>
      <c r="B971">
        <v>3</v>
      </c>
    </row>
    <row r="973" spans="1:6" ht="12.75">
      <c r="A973" t="s">
        <v>100</v>
      </c>
      <c r="B973">
        <v>12</v>
      </c>
      <c r="C973">
        <v>5</v>
      </c>
      <c r="D973">
        <v>4</v>
      </c>
      <c r="E973">
        <v>12</v>
      </c>
      <c r="F973">
        <v>6</v>
      </c>
    </row>
    <row r="974" spans="1:6" ht="12.75">
      <c r="A974" t="s">
        <v>127</v>
      </c>
      <c r="B974" t="s">
        <v>125</v>
      </c>
      <c r="C974" t="s">
        <v>127</v>
      </c>
      <c r="D974" t="s">
        <v>127</v>
      </c>
      <c r="E974" t="s">
        <v>127</v>
      </c>
      <c r="F974" t="s">
        <v>127</v>
      </c>
    </row>
    <row r="976" spans="1:6" ht="12.75">
      <c r="A976" t="s">
        <v>127</v>
      </c>
      <c r="B976" t="s">
        <v>125</v>
      </c>
      <c r="C976" t="s">
        <v>127</v>
      </c>
      <c r="D976" t="s">
        <v>127</v>
      </c>
      <c r="E976" t="s">
        <v>127</v>
      </c>
      <c r="F976" t="s">
        <v>127</v>
      </c>
    </row>
    <row r="977" ht="12.75">
      <c r="A977" t="s">
        <v>82</v>
      </c>
    </row>
    <row r="978" spans="1:6" ht="12.75">
      <c r="A978" t="s">
        <v>83</v>
      </c>
      <c r="B978" t="s">
        <v>73</v>
      </c>
      <c r="C978" t="s">
        <v>74</v>
      </c>
      <c r="D978" t="s">
        <v>75</v>
      </c>
      <c r="E978" t="s">
        <v>76</v>
      </c>
      <c r="F978" t="s">
        <v>84</v>
      </c>
    </row>
    <row r="979" spans="1:6" ht="12.75">
      <c r="A979" t="s">
        <v>85</v>
      </c>
      <c r="B979" t="s">
        <v>124</v>
      </c>
      <c r="C979" t="s">
        <v>127</v>
      </c>
      <c r="D979" t="s">
        <v>79</v>
      </c>
      <c r="E979" t="s">
        <v>80</v>
      </c>
      <c r="F979" t="s">
        <v>127</v>
      </c>
    </row>
    <row r="980" spans="1:6" ht="12.75">
      <c r="A980" t="s">
        <v>86</v>
      </c>
      <c r="B980" t="s">
        <v>87</v>
      </c>
      <c r="C980" t="s">
        <v>128</v>
      </c>
      <c r="D980" t="s">
        <v>129</v>
      </c>
      <c r="E980" t="s">
        <v>88</v>
      </c>
      <c r="F980" t="s">
        <v>130</v>
      </c>
    </row>
    <row r="981" spans="1:6" ht="12.75">
      <c r="A981" t="s">
        <v>127</v>
      </c>
      <c r="B981" t="s">
        <v>125</v>
      </c>
      <c r="C981" t="s">
        <v>127</v>
      </c>
      <c r="D981" t="s">
        <v>127</v>
      </c>
      <c r="E981" t="s">
        <v>127</v>
      </c>
      <c r="F981" t="s">
        <v>127</v>
      </c>
    </row>
    <row r="982" ht="12.75">
      <c r="A982" t="s">
        <v>111</v>
      </c>
    </row>
    <row r="983" spans="1:5" ht="12.75">
      <c r="A983">
        <v>1985</v>
      </c>
      <c r="B983">
        <v>1</v>
      </c>
      <c r="D983">
        <v>1</v>
      </c>
      <c r="E983">
        <v>1</v>
      </c>
    </row>
    <row r="984" spans="1:3" ht="12.75">
      <c r="A984">
        <v>1986</v>
      </c>
      <c r="B984">
        <v>1</v>
      </c>
      <c r="C984">
        <v>1</v>
      </c>
    </row>
    <row r="985" spans="1:3" ht="12.75">
      <c r="A985">
        <v>1987</v>
      </c>
      <c r="B985">
        <v>1</v>
      </c>
      <c r="C985">
        <v>2</v>
      </c>
    </row>
    <row r="986" spans="1:3" ht="12.75">
      <c r="A986">
        <v>1988</v>
      </c>
      <c r="C986">
        <v>1</v>
      </c>
    </row>
    <row r="987" spans="1:3" ht="12.75">
      <c r="A987">
        <v>1989</v>
      </c>
      <c r="C987">
        <v>3</v>
      </c>
    </row>
    <row r="988" spans="1:5" ht="12.75">
      <c r="A988">
        <v>1990</v>
      </c>
      <c r="C988">
        <v>1</v>
      </c>
      <c r="E988">
        <v>1</v>
      </c>
    </row>
    <row r="989" spans="1:3" ht="12.75">
      <c r="A989">
        <v>1991</v>
      </c>
      <c r="B989">
        <v>1</v>
      </c>
      <c r="C989">
        <v>1</v>
      </c>
    </row>
    <row r="990" ht="12.75">
      <c r="A990">
        <v>1992</v>
      </c>
    </row>
    <row r="991" spans="1:6" ht="12.75">
      <c r="A991">
        <v>1993</v>
      </c>
      <c r="F991">
        <v>1</v>
      </c>
    </row>
    <row r="992" spans="1:5" ht="12.75">
      <c r="A992">
        <v>1994</v>
      </c>
      <c r="C992">
        <v>1</v>
      </c>
      <c r="E992">
        <v>1</v>
      </c>
    </row>
    <row r="993" spans="1:2" ht="12.75">
      <c r="A993">
        <v>1995</v>
      </c>
      <c r="B993">
        <v>1</v>
      </c>
    </row>
    <row r="994" spans="1:6" ht="12.75">
      <c r="A994">
        <v>1996</v>
      </c>
      <c r="D994">
        <v>1</v>
      </c>
      <c r="E994">
        <v>2</v>
      </c>
      <c r="F994">
        <v>1</v>
      </c>
    </row>
    <row r="995" spans="1:4" ht="12.75">
      <c r="A995">
        <v>1997</v>
      </c>
      <c r="D995">
        <v>2</v>
      </c>
    </row>
    <row r="996" spans="1:5" ht="12.75">
      <c r="A996">
        <v>1998</v>
      </c>
      <c r="B996">
        <v>11</v>
      </c>
      <c r="C996">
        <v>4</v>
      </c>
      <c r="E996">
        <v>5</v>
      </c>
    </row>
    <row r="997" spans="1:6" ht="12.75">
      <c r="A997">
        <v>1999</v>
      </c>
      <c r="B997">
        <v>4</v>
      </c>
      <c r="C997">
        <v>1</v>
      </c>
      <c r="E997">
        <v>1</v>
      </c>
      <c r="F997">
        <v>3</v>
      </c>
    </row>
    <row r="999" spans="1:6" ht="12.75">
      <c r="A999" t="s">
        <v>100</v>
      </c>
      <c r="B999">
        <v>20</v>
      </c>
      <c r="C999">
        <v>15</v>
      </c>
      <c r="D999">
        <v>4</v>
      </c>
      <c r="E999">
        <v>11</v>
      </c>
      <c r="F999">
        <v>5</v>
      </c>
    </row>
    <row r="1000" spans="1:6" ht="12.75">
      <c r="A1000" t="s">
        <v>127</v>
      </c>
      <c r="B1000" t="s">
        <v>125</v>
      </c>
      <c r="C1000" t="s">
        <v>127</v>
      </c>
      <c r="D1000" t="s">
        <v>127</v>
      </c>
      <c r="E1000" t="s">
        <v>127</v>
      </c>
      <c r="F1000" t="s">
        <v>127</v>
      </c>
    </row>
    <row r="1001" ht="12.75">
      <c r="A1001" t="s">
        <v>108</v>
      </c>
    </row>
    <row r="1002" ht="12.75">
      <c r="A1002">
        <v>1985</v>
      </c>
    </row>
    <row r="1003" ht="12.75">
      <c r="A1003">
        <v>1986</v>
      </c>
    </row>
    <row r="1004" spans="1:3" ht="12.75">
      <c r="A1004">
        <v>1987</v>
      </c>
      <c r="C1004">
        <v>1</v>
      </c>
    </row>
    <row r="1005" ht="12.75">
      <c r="A1005">
        <v>1988</v>
      </c>
    </row>
    <row r="1006" ht="12.75">
      <c r="A1006">
        <v>1989</v>
      </c>
    </row>
    <row r="1007" spans="1:6" ht="12.75">
      <c r="A1007">
        <v>1990</v>
      </c>
      <c r="F1007">
        <v>1</v>
      </c>
    </row>
    <row r="1008" ht="12.75">
      <c r="A1008">
        <v>1991</v>
      </c>
    </row>
    <row r="1009" ht="12.75">
      <c r="A1009">
        <v>1992</v>
      </c>
    </row>
    <row r="1010" ht="12.75">
      <c r="A1010">
        <v>1993</v>
      </c>
    </row>
    <row r="1011" ht="12.75">
      <c r="A1011">
        <v>1994</v>
      </c>
    </row>
    <row r="1012" ht="12.75">
      <c r="A1012">
        <v>1995</v>
      </c>
    </row>
    <row r="1013" spans="1:6" ht="12.75">
      <c r="A1013">
        <v>1996</v>
      </c>
      <c r="F1013">
        <v>1</v>
      </c>
    </row>
    <row r="1014" ht="12.75">
      <c r="A1014">
        <v>1997</v>
      </c>
    </row>
    <row r="1015" ht="12.75">
      <c r="A1015">
        <v>1998</v>
      </c>
    </row>
    <row r="1016" ht="12.75">
      <c r="A1016">
        <v>1999</v>
      </c>
    </row>
    <row r="1018" spans="1:6" ht="12.75">
      <c r="A1018" t="s">
        <v>100</v>
      </c>
      <c r="C1018">
        <v>1</v>
      </c>
      <c r="F1018">
        <v>2</v>
      </c>
    </row>
    <row r="1019" spans="1:6" ht="12.75">
      <c r="A1019" t="s">
        <v>127</v>
      </c>
      <c r="B1019" t="s">
        <v>125</v>
      </c>
      <c r="C1019" t="s">
        <v>127</v>
      </c>
      <c r="D1019" t="s">
        <v>127</v>
      </c>
      <c r="E1019" t="s">
        <v>127</v>
      </c>
      <c r="F1019" t="s">
        <v>127</v>
      </c>
    </row>
    <row r="1020" ht="12.75">
      <c r="A1020" t="s">
        <v>89</v>
      </c>
    </row>
    <row r="1021" ht="12.75">
      <c r="A1021">
        <v>1985</v>
      </c>
    </row>
    <row r="1022" ht="12.75">
      <c r="A1022">
        <v>1986</v>
      </c>
    </row>
    <row r="1023" ht="12.75">
      <c r="A1023">
        <v>1987</v>
      </c>
    </row>
    <row r="1024" ht="12.75">
      <c r="A1024">
        <v>1988</v>
      </c>
    </row>
    <row r="1025" ht="12.75">
      <c r="A1025">
        <v>1989</v>
      </c>
    </row>
    <row r="1026" ht="12.75">
      <c r="A1026">
        <v>1990</v>
      </c>
    </row>
    <row r="1027" ht="12.75">
      <c r="A1027">
        <v>1991</v>
      </c>
    </row>
    <row r="1028" ht="12.75">
      <c r="A1028">
        <v>1992</v>
      </c>
    </row>
    <row r="1029" ht="12.75">
      <c r="A1029">
        <v>1993</v>
      </c>
    </row>
    <row r="1030" ht="12.75">
      <c r="A1030">
        <v>1994</v>
      </c>
    </row>
    <row r="1031" ht="12.75">
      <c r="A1031">
        <v>1995</v>
      </c>
    </row>
    <row r="1032" ht="12.75">
      <c r="A1032">
        <v>1996</v>
      </c>
    </row>
    <row r="1033" ht="12.75">
      <c r="A1033">
        <v>1997</v>
      </c>
    </row>
    <row r="1034" ht="12.75">
      <c r="A1034">
        <v>1998</v>
      </c>
    </row>
    <row r="1035" ht="12.75">
      <c r="A1035">
        <v>1999</v>
      </c>
    </row>
    <row r="1037" ht="12.75">
      <c r="A1037" t="s">
        <v>100</v>
      </c>
    </row>
    <row r="1038" spans="1:6" ht="12.75">
      <c r="A1038" t="s">
        <v>127</v>
      </c>
      <c r="B1038" t="s">
        <v>125</v>
      </c>
      <c r="C1038" t="s">
        <v>127</v>
      </c>
      <c r="D1038" t="s">
        <v>127</v>
      </c>
      <c r="E1038" t="s">
        <v>127</v>
      </c>
      <c r="F1038" t="s">
        <v>127</v>
      </c>
    </row>
    <row r="1039" ht="12.75">
      <c r="A1039" t="s">
        <v>21</v>
      </c>
    </row>
    <row r="1040" ht="12.75">
      <c r="A1040">
        <v>1985</v>
      </c>
    </row>
    <row r="1041" ht="12.75">
      <c r="A1041">
        <v>1986</v>
      </c>
    </row>
    <row r="1042" ht="12.75">
      <c r="A1042">
        <v>1987</v>
      </c>
    </row>
    <row r="1043" ht="12.75">
      <c r="A1043">
        <v>1988</v>
      </c>
    </row>
    <row r="1044" ht="12.75">
      <c r="A1044">
        <v>1989</v>
      </c>
    </row>
    <row r="1045" ht="12.75">
      <c r="A1045">
        <v>1990</v>
      </c>
    </row>
    <row r="1046" ht="12.75">
      <c r="A1046">
        <v>1991</v>
      </c>
    </row>
    <row r="1047" ht="12.75">
      <c r="A1047">
        <v>1992</v>
      </c>
    </row>
    <row r="1048" ht="12.75">
      <c r="A1048">
        <v>1993</v>
      </c>
    </row>
    <row r="1049" ht="12.75">
      <c r="A1049">
        <v>1994</v>
      </c>
    </row>
    <row r="1050" ht="12.75">
      <c r="A1050">
        <v>1995</v>
      </c>
    </row>
    <row r="1051" ht="12.75">
      <c r="A1051">
        <v>1996</v>
      </c>
    </row>
    <row r="1052" ht="12.75">
      <c r="A1052">
        <v>1997</v>
      </c>
    </row>
    <row r="1053" ht="12.75">
      <c r="A1053">
        <v>1998</v>
      </c>
    </row>
    <row r="1054" ht="12.75">
      <c r="A1054">
        <v>1999</v>
      </c>
    </row>
    <row r="1056" ht="12.75">
      <c r="A1056" t="s">
        <v>100</v>
      </c>
    </row>
    <row r="1057" spans="1:6" ht="12.75">
      <c r="A1057" t="s">
        <v>127</v>
      </c>
      <c r="B1057" t="s">
        <v>125</v>
      </c>
      <c r="C1057" t="s">
        <v>127</v>
      </c>
      <c r="D1057" t="s">
        <v>127</v>
      </c>
      <c r="E1057" t="s">
        <v>127</v>
      </c>
      <c r="F1057" t="s">
        <v>127</v>
      </c>
    </row>
    <row r="1058" ht="12.75">
      <c r="A1058" t="s">
        <v>109</v>
      </c>
    </row>
    <row r="1059" spans="1:3" ht="12.75">
      <c r="A1059">
        <v>1985</v>
      </c>
      <c r="C1059">
        <v>1</v>
      </c>
    </row>
    <row r="1060" ht="12.75">
      <c r="A1060">
        <v>1986</v>
      </c>
    </row>
    <row r="1061" ht="12.75">
      <c r="A1061">
        <v>1987</v>
      </c>
    </row>
    <row r="1062" ht="12.75">
      <c r="A1062">
        <v>1988</v>
      </c>
    </row>
    <row r="1063" spans="1:5" ht="12.75">
      <c r="A1063">
        <v>1989</v>
      </c>
      <c r="B1063">
        <v>3</v>
      </c>
      <c r="E1063">
        <v>1</v>
      </c>
    </row>
    <row r="1064" ht="12.75">
      <c r="A1064">
        <v>1990</v>
      </c>
    </row>
    <row r="1065" ht="12.75">
      <c r="A1065">
        <v>1991</v>
      </c>
    </row>
    <row r="1066" ht="12.75">
      <c r="A1066">
        <v>1992</v>
      </c>
    </row>
    <row r="1067" ht="12.75">
      <c r="A1067">
        <v>1993</v>
      </c>
    </row>
    <row r="1068" ht="12.75">
      <c r="A1068">
        <v>1994</v>
      </c>
    </row>
    <row r="1069" ht="12.75">
      <c r="A1069">
        <v>1995</v>
      </c>
    </row>
    <row r="1070" ht="12.75">
      <c r="A1070">
        <v>1996</v>
      </c>
    </row>
    <row r="1071" spans="1:2" ht="12.75">
      <c r="A1071">
        <v>1997</v>
      </c>
      <c r="B1071">
        <v>1</v>
      </c>
    </row>
    <row r="1072" ht="12.75">
      <c r="A1072">
        <v>1998</v>
      </c>
    </row>
    <row r="1073" ht="12.75">
      <c r="A1073">
        <v>1999</v>
      </c>
    </row>
    <row r="1074" ht="12.75">
      <c r="K1074">
        <f>2/290</f>
        <v>0.006896551724137931</v>
      </c>
    </row>
    <row r="1075" spans="1:5" ht="12.75">
      <c r="A1075" t="s">
        <v>100</v>
      </c>
      <c r="B1075">
        <v>4</v>
      </c>
      <c r="C1075">
        <v>1</v>
      </c>
      <c r="E1075">
        <v>1</v>
      </c>
    </row>
    <row r="1076" spans="1:6" ht="12.75">
      <c r="A1076" t="s">
        <v>127</v>
      </c>
      <c r="B1076" t="s">
        <v>125</v>
      </c>
      <c r="C1076" t="s">
        <v>127</v>
      </c>
      <c r="D1076" t="s">
        <v>127</v>
      </c>
      <c r="E1076" t="s">
        <v>127</v>
      </c>
      <c r="F1076" t="s">
        <v>127</v>
      </c>
    </row>
    <row r="1078" spans="1:5" ht="12.75">
      <c r="A1078" t="s">
        <v>14</v>
      </c>
      <c r="B1078" t="s">
        <v>15</v>
      </c>
      <c r="C1078" t="s">
        <v>16</v>
      </c>
      <c r="D1078" t="s">
        <v>17</v>
      </c>
      <c r="E1078" t="s">
        <v>18</v>
      </c>
    </row>
    <row r="1080" ht="12.75">
      <c r="A1080" t="s">
        <v>19</v>
      </c>
    </row>
    <row r="1081" ht="12.75">
      <c r="A1081" t="s">
        <v>19</v>
      </c>
    </row>
    <row r="1082" ht="12.75">
      <c r="A1082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2003-05-22T14:31:47Z</dcterms:modified>
  <cp:category/>
  <cp:version/>
  <cp:contentType/>
  <cp:contentStatus/>
</cp:coreProperties>
</file>