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OR_NEW_V" sheetId="3" r:id="rId3"/>
    <sheet name="OR_NEW_V_PC" sheetId="4" r:id="rId4"/>
    <sheet name="OR_NEW_R" sheetId="5" r:id="rId5"/>
    <sheet name="OR_NEW_R_PC" sheetId="6" r:id="rId6"/>
    <sheet name="OR_NEW_L" sheetId="7" r:id="rId7"/>
    <sheet name="OR_NEW_L_PC" sheetId="8" r:id="rId8"/>
    <sheet name="OR_NEW_D" sheetId="9" r:id="rId9"/>
    <sheet name="OR_NEW_D_PC" sheetId="10" r:id="rId10"/>
    <sheet name="OR_NEW_O" sheetId="11" r:id="rId11"/>
    <sheet name="OR_NEW_O_PC" sheetId="12" r:id="rId12"/>
    <sheet name="OR_NEW_T" sheetId="13" r:id="rId13"/>
    <sheet name="OR_NEW_T_PC" sheetId="14" r:id="rId14"/>
    <sheet name="OR_NEW_%" sheetId="15" r:id="rId15"/>
    <sheet name="OR_NEW_BNH_%" sheetId="16" r:id="rId16"/>
    <sheet name="OR_NEW_WNH_%" sheetId="17" r:id="rId17"/>
    <sheet name="OR_ADMIT_%" sheetId="18" r:id="rId18"/>
    <sheet name="OR_ADMIT_N" sheetId="19" r:id="rId19"/>
    <sheet name="OR_RACE_TOT" sheetId="20" r:id="rId20"/>
    <sheet name="OR_RACE_TOT_D" sheetId="21" r:id="rId21"/>
    <sheet name="OR_RACE_TOT_PC" sheetId="22" r:id="rId22"/>
    <sheet name="OR_RACE_TOT_PC_D" sheetId="23" r:id="rId23"/>
    <sheet name="OR_RACE_NEW" sheetId="24" r:id="rId24"/>
    <sheet name="OR_RACE_NEW_D" sheetId="25" r:id="rId25"/>
    <sheet name="OR_RACE_NEW_PC" sheetId="26" r:id="rId26"/>
    <sheet name="OR_RACE_NEW_PC_D" sheetId="27" r:id="rId27"/>
    <sheet name="OR_RACE_PP" sheetId="28" r:id="rId28"/>
    <sheet name="OR_RACE_PP_D" sheetId="29" r:id="rId29"/>
    <sheet name="OR_RACE_PP_PC" sheetId="30" r:id="rId30"/>
    <sheet name="OR_RACE_PP_PC_D" sheetId="31" r:id="rId31"/>
    <sheet name="OR_RACE_OTHER" sheetId="32" r:id="rId32"/>
    <sheet name="OR_RACE_OTHER_D" sheetId="33" r:id="rId33"/>
    <sheet name="OR_RACE_OTHER_PC" sheetId="34" r:id="rId34"/>
    <sheet name="OR_RACE_OTH_PC_D" sheetId="35" r:id="rId35"/>
    <sheet name="OR_RACE_PP+OTH" sheetId="36" r:id="rId36"/>
    <sheet name="OR_RACE_PP+OTH_D" sheetId="37" r:id="rId37"/>
    <sheet name="OR_RACE_PP+OTH_PC" sheetId="38" r:id="rId38"/>
    <sheet name="OR_RACE_PP+OTH_PC_D" sheetId="39" r:id="rId39"/>
    <sheet name="OR_RACE_%_TOT" sheetId="40" r:id="rId40"/>
    <sheet name="OR_RACEBAL_%_TOT" sheetId="41" r:id="rId41"/>
    <sheet name="OR_RACEBAL_TOT" sheetId="42" r:id="rId42"/>
    <sheet name="OR_RACEBAL_TOT_PC" sheetId="43" r:id="rId43"/>
    <sheet name="OR_RACEBAL_%_NEW" sheetId="44" r:id="rId44"/>
    <sheet name="OR_RACEBAL_NEW" sheetId="45" r:id="rId45"/>
    <sheet name="OR_RACEBAL_NEW_PC" sheetId="46" r:id="rId46"/>
    <sheet name="OR_Data1" sheetId="47" r:id="rId47"/>
    <sheet name="OR_Data2" sheetId="48" r:id="rId48"/>
    <sheet name="OR_Data3" sheetId="49" r:id="rId49"/>
    <sheet name="OR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<sst xmlns="http://schemas.openxmlformats.org/spreadsheetml/2006/main" count="1732" uniqueCount="163">
  <si>
    <t>OR: ta</t>
  </si>
  <si>
    <t>OREGON</t>
  </si>
  <si>
    <t>ttype_2==5 [</t>
  </si>
  <si>
    <t>OR: table</t>
  </si>
  <si>
    <t>Pending</t>
  </si>
  <si>
    <t>OR: table year admittype_2 [fw=freq], col cell(10)</t>
  </si>
  <si>
    <t xml:space="preserve">       |                       Admission Type, Aggregated                      </t>
  </si>
  <si>
    <t xml:space="preserve">  Year | New Senten  Parole Rev    Prob Rev     Pending    Other/NK       Total</t>
  </si>
  <si>
    <t>OR: table year racehisp [fw=freq], cell(10) format(%9.0f)</t>
  </si>
  <si>
    <t>OR: table year racehisp if racehisp&lt;6, c(mean totpop) format(%12.0f) cell(12)</t>
  </si>
  <si>
    <t>OR: table year racehisp if admittype_2==1 &amp; racehisp&lt;3 &amp; off==1 [fw=freq], col</t>
  </si>
  <si>
    <t xml:space="preserve">       log:  /home/j/jyocom/ncrp/state_graphics_tables_OR.log</t>
  </si>
  <si>
    <t>******************************** OR ********************************</t>
  </si>
  <si>
    <t xml:space="preserve">OR: table year racehisp off_long [fw=freq] if racehisp&lt;3 &amp; admittype_2==1, col </t>
  </si>
  <si>
    <t>OR: table year off_long if admittype_2==1  [fw=freq], col cell(10)</t>
  </si>
  <si>
    <t>---------</t>
  </si>
  <si>
    <t>-+</t>
  </si>
  <si>
    <t>|</t>
  </si>
  <si>
    <t>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</si>
  <si>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</si>
  <si>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</si>
  <si>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</si>
  <si>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</si>
  <si>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</si>
  <si>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</si>
  <si>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</si>
  <si>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</si>
  <si>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</si>
  <si>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</si>
  <si>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</si>
  <si>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</si>
  <si>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</si>
  <si>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</si>
  <si>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</si>
  <si>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</si>
  <si>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</si>
  <si>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</si>
  <si>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</si>
  <si>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</si>
  <si>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</si>
  <si>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</si>
  <si>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</si>
  <si>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</si>
  <si>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</si>
  <si>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</si>
  <si>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</si>
  <si>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</si>
  <si>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</si>
  <si>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</si>
  <si>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</si>
  <si>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</si>
  <si>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</si>
  <si>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</si>
  <si>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</si>
  <si>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</si>
  <si>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</si>
  <si>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</si>
  <si>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</si>
  <si>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</si>
  <si>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</si>
  <si>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</si>
  <si>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_________</t>
  </si>
  <si>
    <t>__________</t>
  </si>
  <si>
    <t>______________________________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</si>
  <si>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</si>
  <si>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</si>
  <si>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</si>
  <si>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</si>
  <si>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</si>
  <si>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</si>
  <si>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</si>
  <si>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</si>
  <si>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</si>
  <si>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</si>
  <si>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</si>
  <si>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</si>
  <si>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</si>
  <si>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</si>
  <si>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</si>
  <si>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</si>
  <si>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</si>
  <si>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</si>
  <si>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 xml:space="preserve"> opened on:  24 Dec 2002, 10:33:23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</si>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</sst>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OR_Data2!$AA$110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OR_Data2!$AA$111:$AA$127</c:f>
              <c:numCache>
                <c:ptCount val="17"/>
                <c:pt idx="0">
                  <c:v>92.75779392768875</c:v>
                </c:pt>
                <c:pt idx="1">
                  <c:v>92.49222322849927</c:v>
                </c:pt>
                <c:pt idx="2">
                  <c:v>92.22259679801306</c:v>
                </c:pt>
                <c:pt idx="3">
                  <c:v>91.9558091013397</c:v>
                </c:pt>
                <c:pt idx="4">
                  <c:v>91.69071329825006</c:v>
                </c:pt>
                <c:pt idx="5">
                  <c:v>91.37325170329088</c:v>
                </c:pt>
                <c:pt idx="6">
                  <c:v>91.06633808373847</c:v>
                </c:pt>
                <c:pt idx="7">
                  <c:v>90.75327430334362</c:v>
                </c:pt>
                <c:pt idx="8">
                  <c:v>90.47984664641824</c:v>
                </c:pt>
                <c:pt idx="9">
                  <c:v>90.16763653799983</c:v>
                </c:pt>
                <c:pt idx="10">
                  <c:v>89.87319121170279</c:v>
                </c:pt>
                <c:pt idx="11">
                  <c:v>89.52221828474363</c:v>
                </c:pt>
                <c:pt idx="12">
                  <c:v>89.09445757190775</c:v>
                </c:pt>
                <c:pt idx="13">
                  <c:v>88.77154205816618</c:v>
                </c:pt>
                <c:pt idx="14">
                  <c:v>88.37121606880004</c:v>
                </c:pt>
                <c:pt idx="15">
                  <c:v>87.97122534509629</c:v>
                </c:pt>
                <c:pt idx="16">
                  <c:v>87.56463059315098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OR_Data2!$AB$111:$AB$127</c:f>
              <c:numCache>
                <c:ptCount val="17"/>
                <c:pt idx="0">
                  <c:v>1.4600127626260857</c:v>
                </c:pt>
                <c:pt idx="1">
                  <c:v>1.4764521796523282</c:v>
                </c:pt>
                <c:pt idx="2">
                  <c:v>1.4985858620629016</c:v>
                </c:pt>
                <c:pt idx="3">
                  <c:v>1.5164676198110034</c:v>
                </c:pt>
                <c:pt idx="4">
                  <c:v>1.5271739895046357</c:v>
                </c:pt>
                <c:pt idx="5">
                  <c:v>1.556590988764135</c:v>
                </c:pt>
                <c:pt idx="6">
                  <c:v>1.5727616840866505</c:v>
                </c:pt>
                <c:pt idx="7">
                  <c:v>1.5924873720809907</c:v>
                </c:pt>
                <c:pt idx="8">
                  <c:v>1.6103839150045656</c:v>
                </c:pt>
                <c:pt idx="9">
                  <c:v>1.6050120816400095</c:v>
                </c:pt>
                <c:pt idx="10">
                  <c:v>1.6036961729977688</c:v>
                </c:pt>
                <c:pt idx="11">
                  <c:v>1.6184872610330203</c:v>
                </c:pt>
                <c:pt idx="12">
                  <c:v>1.6337829281716776</c:v>
                </c:pt>
                <c:pt idx="13">
                  <c:v>1.6486249044235728</c:v>
                </c:pt>
                <c:pt idx="14">
                  <c:v>1.636134573486998</c:v>
                </c:pt>
                <c:pt idx="15">
                  <c:v>1.6491801630380967</c:v>
                </c:pt>
                <c:pt idx="16">
                  <c:v>1.6485060705865893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OR_Data2!$AF$111:$AF$127</c:f>
              <c:numCache>
                <c:ptCount val="17"/>
                <c:pt idx="0">
                  <c:v>5.782193309685162</c:v>
                </c:pt>
                <c:pt idx="1">
                  <c:v>6.031324591848401</c:v>
                </c:pt>
                <c:pt idx="2">
                  <c:v>6.278817339924041</c:v>
                </c:pt>
                <c:pt idx="3">
                  <c:v>6.527723278849301</c:v>
                </c:pt>
                <c:pt idx="4">
                  <c:v>6.782112712245304</c:v>
                </c:pt>
                <c:pt idx="5">
                  <c:v>7.070157307944989</c:v>
                </c:pt>
                <c:pt idx="6">
                  <c:v>7.3609002321748775</c:v>
                </c:pt>
                <c:pt idx="7">
                  <c:v>7.6542383245753935</c:v>
                </c:pt>
                <c:pt idx="8">
                  <c:v>7.909769438577197</c:v>
                </c:pt>
                <c:pt idx="9">
                  <c:v>8.227351380360165</c:v>
                </c:pt>
                <c:pt idx="10">
                  <c:v>8.523112615299443</c:v>
                </c:pt>
                <c:pt idx="11">
                  <c:v>8.859294454223349</c:v>
                </c:pt>
                <c:pt idx="12">
                  <c:v>9.271759499920568</c:v>
                </c:pt>
                <c:pt idx="13">
                  <c:v>9.579833037410252</c:v>
                </c:pt>
                <c:pt idx="14">
                  <c:v>9.992649357712963</c:v>
                </c:pt>
                <c:pt idx="15">
                  <c:v>10.379594491865618</c:v>
                </c:pt>
                <c:pt idx="16">
                  <c:v>10.786863336262432</c:v>
                </c:pt>
              </c:numCache>
            </c:numRef>
          </c:yVal>
          <c:smooth val="0"/>
        </c:ser>
        <c:axId val="901091"/>
        <c:axId val="8109820"/>
      </c:scatterChart>
      <c:scatterChart>
        <c:scatterStyle val="lineMarker"/>
        <c:varyColors val="0"/>
        <c:ser>
          <c:idx val="0"/>
          <c:order val="0"/>
          <c:tx>
            <c:strRef>
              <c:f>OR_Data2!$AG$110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OR_Data2!$AG$111:$AG$127</c:f>
              <c:numCache>
                <c:ptCount val="17"/>
                <c:pt idx="0">
                  <c:v>0.015740054833174113</c:v>
                </c:pt>
                <c:pt idx="1">
                  <c:v>0.01596298724493623</c:v>
                </c:pt>
                <c:pt idx="2">
                  <c:v>0.016249660214460462</c:v>
                </c:pt>
                <c:pt idx="3">
                  <c:v>0.016491265039490693</c:v>
                </c:pt>
                <c:pt idx="4">
                  <c:v>0.016655710644730932</c:v>
                </c:pt>
                <c:pt idx="5">
                  <c:v>0.01703552144361382</c:v>
                </c:pt>
                <c:pt idx="6">
                  <c:v>0.017270505404976808</c:v>
                </c:pt>
                <c:pt idx="7">
                  <c:v>0.017547437095857144</c:v>
                </c:pt>
                <c:pt idx="8">
                  <c:v>0.017798260880101908</c:v>
                </c:pt>
                <c:pt idx="9">
                  <c:v>0.017800312210286235</c:v>
                </c:pt>
                <c:pt idx="10">
                  <c:v>0.017843988305924808</c:v>
                </c:pt>
                <c:pt idx="11">
                  <c:v>0.01807916841252852</c:v>
                </c:pt>
                <c:pt idx="12">
                  <c:v>0.018337649419472118</c:v>
                </c:pt>
                <c:pt idx="13">
                  <c:v>0.01857154743739088</c:v>
                </c:pt>
                <c:pt idx="14">
                  <c:v>0.01851433810997023</c:v>
                </c:pt>
                <c:pt idx="15">
                  <c:v>0.018746813592383657</c:v>
                </c:pt>
                <c:pt idx="16">
                  <c:v>0.018826163708107163</c:v>
                </c:pt>
              </c:numCache>
            </c:numRef>
          </c:yVal>
          <c:smooth val="0"/>
        </c:ser>
        <c:axId val="5879517"/>
        <c:axId val="52915654"/>
      </c:scatterChart>
      <c:val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crossBetween val="midCat"/>
        <c:dispUnits/>
        <c:majorUnit val="1"/>
      </c:valAx>
      <c:valAx>
        <c:axId val="81098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901091"/>
        <c:crosses val="autoZero"/>
        <c:crossBetween val="midCat"/>
        <c:dispUnits/>
        <c:majorUnit val="10"/>
      </c:valAx>
      <c:valAx>
        <c:axId val="5879517"/>
        <c:scaling>
          <c:orientation val="minMax"/>
        </c:scaling>
        <c:axPos val="b"/>
        <c:delete val="1"/>
        <c:majorTickMark val="in"/>
        <c:minorTickMark val="none"/>
        <c:tickLblPos val="nextTo"/>
        <c:crossAx val="52915654"/>
        <c:crosses val="max"/>
        <c:crossBetween val="midCat"/>
        <c:dispUnits/>
      </c:valAx>
      <c:valAx>
        <c:axId val="52915654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7951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OREGON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OR_Data3!$L$65:$L$81</c:f>
              <c:numCache>
                <c:ptCount val="17"/>
                <c:pt idx="0">
                  <c:v>0.7720692960637875</c:v>
                </c:pt>
                <c:pt idx="1">
                  <c:v>1.297441243143327</c:v>
                </c:pt>
                <c:pt idx="2">
                  <c:v>3.9354265474949184</c:v>
                </c:pt>
                <c:pt idx="3">
                  <c:v>3.890309482224122</c:v>
                </c:pt>
                <c:pt idx="4">
                  <c:v>6.097147342612842</c:v>
                </c:pt>
                <c:pt idx="5">
                  <c:v>8.543511023724212</c:v>
                </c:pt>
                <c:pt idx="6">
                  <c:v>0.11805125706881091</c:v>
                </c:pt>
                <c:pt idx="7">
                  <c:v>0.03854715762896434</c:v>
                </c:pt>
                <c:pt idx="8">
                  <c:v>0</c:v>
                </c:pt>
                <c:pt idx="9">
                  <c:v>2.9460836851852266</c:v>
                </c:pt>
                <c:pt idx="10">
                  <c:v>2.9700868255382</c:v>
                </c:pt>
                <c:pt idx="11">
                  <c:v>2.8223259004847887</c:v>
                </c:pt>
                <c:pt idx="12">
                  <c:v>4.394690356548732</c:v>
                </c:pt>
                <c:pt idx="13">
                  <c:v>4.266079240482765</c:v>
                </c:pt>
                <c:pt idx="14">
                  <c:v>4.396213255420339</c:v>
                </c:pt>
                <c:pt idx="15">
                  <c:v>4.675706828332983</c:v>
                </c:pt>
                <c:pt idx="16">
                  <c:v>5.06237047046985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OR_Data3!$M$65:$M$81</c:f>
              <c:numCache>
                <c:ptCount val="17"/>
                <c:pt idx="0">
                  <c:v>2.58164450755131</c:v>
                </c:pt>
                <c:pt idx="1">
                  <c:v>15.23964339234462</c:v>
                </c:pt>
                <c:pt idx="2">
                  <c:v>19.97403375611705</c:v>
                </c:pt>
                <c:pt idx="3">
                  <c:v>41.77417373141664</c:v>
                </c:pt>
                <c:pt idx="4">
                  <c:v>53.334626293970764</c:v>
                </c:pt>
                <c:pt idx="5">
                  <c:v>79.67940756016968</c:v>
                </c:pt>
                <c:pt idx="6">
                  <c:v>0</c:v>
                </c:pt>
                <c:pt idx="7">
                  <c:v>2.1967400377839286</c:v>
                </c:pt>
                <c:pt idx="8">
                  <c:v>0</c:v>
                </c:pt>
                <c:pt idx="9">
                  <c:v>12.57018352467946</c:v>
                </c:pt>
                <c:pt idx="10">
                  <c:v>10.274535590991288</c:v>
                </c:pt>
                <c:pt idx="11">
                  <c:v>20.014009806864806</c:v>
                </c:pt>
                <c:pt idx="12">
                  <c:v>21.432468240978878</c:v>
                </c:pt>
                <c:pt idx="13">
                  <c:v>26.578073089700997</c:v>
                </c:pt>
                <c:pt idx="14">
                  <c:v>65.95808834614805</c:v>
                </c:pt>
                <c:pt idx="15">
                  <c:v>66.51024442514826</c:v>
                </c:pt>
                <c:pt idx="16">
                  <c:v>51.21919988292754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OR_Data3!$N$65:$N$81</c:f>
              <c:numCache>
                <c:ptCount val="17"/>
                <c:pt idx="0">
                  <c:v>0.800110735325769</c:v>
                </c:pt>
                <c:pt idx="1">
                  <c:v>1.5165035494164654</c:v>
                </c:pt>
                <c:pt idx="2">
                  <c:v>4.191881164560479</c:v>
                </c:pt>
                <c:pt idx="3">
                  <c:v>4.504926515877872</c:v>
                </c:pt>
                <c:pt idx="4">
                  <c:v>6.871031532474362</c:v>
                </c:pt>
                <c:pt idx="5">
                  <c:v>9.735049633051435</c:v>
                </c:pt>
                <c:pt idx="6">
                  <c:v>0.11604706559521699</c:v>
                </c:pt>
                <c:pt idx="7">
                  <c:v>0.07576483655441221</c:v>
                </c:pt>
                <c:pt idx="8">
                  <c:v>0</c:v>
                </c:pt>
                <c:pt idx="9">
                  <c:v>3.1143995913907734</c:v>
                </c:pt>
                <c:pt idx="10">
                  <c:v>3.0981423034399826</c:v>
                </c:pt>
                <c:pt idx="11">
                  <c:v>3.1276178250048066</c:v>
                </c:pt>
                <c:pt idx="12">
                  <c:v>4.701497040863728</c:v>
                </c:pt>
                <c:pt idx="13">
                  <c:v>4.672892343829342</c:v>
                </c:pt>
                <c:pt idx="14">
                  <c:v>5.515271993688611</c:v>
                </c:pt>
                <c:pt idx="15">
                  <c:v>5.81357595776964</c:v>
                </c:pt>
                <c:pt idx="16">
                  <c:v>5.915269677144581</c:v>
                </c:pt>
              </c:numCache>
            </c:numRef>
          </c:yVal>
          <c:smooth val="1"/>
        </c:ser>
        <c:axId val="13467375"/>
        <c:axId val="54097512"/>
      </c:scatterChart>
      <c:val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097512"/>
        <c:crossesAt val="0"/>
        <c:crossBetween val="midCat"/>
        <c:dispUnits/>
        <c:majorUnit val="1"/>
      </c:valAx>
      <c:valAx>
        <c:axId val="540975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46737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OR_Data1!$N$5:$N$21</c:f>
              <c:numCache>
                <c:ptCount val="17"/>
                <c:pt idx="0">
                  <c:v>46</c:v>
                </c:pt>
                <c:pt idx="1">
                  <c:v>119</c:v>
                </c:pt>
                <c:pt idx="2">
                  <c:v>137</c:v>
                </c:pt>
                <c:pt idx="3">
                  <c:v>180</c:v>
                </c:pt>
                <c:pt idx="4">
                  <c:v>197</c:v>
                </c:pt>
                <c:pt idx="5">
                  <c:v>209</c:v>
                </c:pt>
                <c:pt idx="6">
                  <c:v>787</c:v>
                </c:pt>
                <c:pt idx="7">
                  <c:v>261</c:v>
                </c:pt>
                <c:pt idx="8">
                  <c:v>143</c:v>
                </c:pt>
                <c:pt idx="9">
                  <c:v>71</c:v>
                </c:pt>
                <c:pt idx="10">
                  <c:v>57</c:v>
                </c:pt>
                <c:pt idx="11">
                  <c:v>91</c:v>
                </c:pt>
                <c:pt idx="12">
                  <c:v>81</c:v>
                </c:pt>
                <c:pt idx="13">
                  <c:v>99</c:v>
                </c:pt>
                <c:pt idx="14">
                  <c:v>182</c:v>
                </c:pt>
                <c:pt idx="15">
                  <c:v>209</c:v>
                </c:pt>
                <c:pt idx="16">
                  <c:v>195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OR_Data1!$O$5:$O$21</c:f>
              <c:numCache>
                <c:ptCount val="17"/>
                <c:pt idx="0">
                  <c:v>7</c:v>
                </c:pt>
                <c:pt idx="1">
                  <c:v>10</c:v>
                </c:pt>
                <c:pt idx="2">
                  <c:v>23</c:v>
                </c:pt>
                <c:pt idx="3">
                  <c:v>16</c:v>
                </c:pt>
                <c:pt idx="4">
                  <c:v>26</c:v>
                </c:pt>
                <c:pt idx="5">
                  <c:v>18</c:v>
                </c:pt>
                <c:pt idx="6">
                  <c:v>107</c:v>
                </c:pt>
                <c:pt idx="7">
                  <c:v>29</c:v>
                </c:pt>
                <c:pt idx="8">
                  <c:v>17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18</c:v>
                </c:pt>
                <c:pt idx="13">
                  <c:v>14</c:v>
                </c:pt>
                <c:pt idx="14">
                  <c:v>30</c:v>
                </c:pt>
                <c:pt idx="15">
                  <c:v>28</c:v>
                </c:pt>
                <c:pt idx="16">
                  <c:v>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OR_Data1!$P$5:$P$21</c:f>
              <c:numCache>
                <c:ptCount val="17"/>
                <c:pt idx="0">
                  <c:v>53</c:v>
                </c:pt>
                <c:pt idx="1">
                  <c:v>129</c:v>
                </c:pt>
                <c:pt idx="2">
                  <c:v>160</c:v>
                </c:pt>
                <c:pt idx="3">
                  <c:v>196</c:v>
                </c:pt>
                <c:pt idx="4">
                  <c:v>223</c:v>
                </c:pt>
                <c:pt idx="5">
                  <c:v>227</c:v>
                </c:pt>
                <c:pt idx="6">
                  <c:v>894</c:v>
                </c:pt>
                <c:pt idx="7">
                  <c:v>290</c:v>
                </c:pt>
                <c:pt idx="8">
                  <c:v>160</c:v>
                </c:pt>
                <c:pt idx="9">
                  <c:v>86</c:v>
                </c:pt>
                <c:pt idx="10">
                  <c:v>69</c:v>
                </c:pt>
                <c:pt idx="11">
                  <c:v>101</c:v>
                </c:pt>
                <c:pt idx="12">
                  <c:v>99</c:v>
                </c:pt>
                <c:pt idx="13">
                  <c:v>113</c:v>
                </c:pt>
                <c:pt idx="14">
                  <c:v>212</c:v>
                </c:pt>
                <c:pt idx="15">
                  <c:v>237</c:v>
                </c:pt>
                <c:pt idx="16">
                  <c:v>216</c:v>
                </c:pt>
              </c:numCache>
            </c:numRef>
          </c:yVal>
          <c:smooth val="1"/>
        </c:ser>
        <c:axId val="17115561"/>
        <c:axId val="19822322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OR_Data1!$O$28:$O$44</c:f>
              <c:numCache>
                <c:ptCount val="17"/>
                <c:pt idx="0">
                  <c:v>13.20754716981132</c:v>
                </c:pt>
                <c:pt idx="1">
                  <c:v>7.751937984496124</c:v>
                </c:pt>
                <c:pt idx="2">
                  <c:v>14.374999999999998</c:v>
                </c:pt>
                <c:pt idx="3">
                  <c:v>8.16326530612245</c:v>
                </c:pt>
                <c:pt idx="4">
                  <c:v>11.659192825112108</c:v>
                </c:pt>
                <c:pt idx="5">
                  <c:v>7.929515418502203</c:v>
                </c:pt>
                <c:pt idx="6">
                  <c:v>11.968680089485458</c:v>
                </c:pt>
                <c:pt idx="7">
                  <c:v>10</c:v>
                </c:pt>
                <c:pt idx="8">
                  <c:v>10.625</c:v>
                </c:pt>
                <c:pt idx="9">
                  <c:v>17.441860465116278</c:v>
                </c:pt>
                <c:pt idx="10">
                  <c:v>17.391304347826086</c:v>
                </c:pt>
                <c:pt idx="11">
                  <c:v>9.900990099009901</c:v>
                </c:pt>
                <c:pt idx="12">
                  <c:v>18.181818181818183</c:v>
                </c:pt>
                <c:pt idx="13">
                  <c:v>12.389380530973451</c:v>
                </c:pt>
                <c:pt idx="14">
                  <c:v>14.150943396226415</c:v>
                </c:pt>
                <c:pt idx="15">
                  <c:v>11.814345991561181</c:v>
                </c:pt>
                <c:pt idx="16">
                  <c:v>9.722222222222223</c:v>
                </c:pt>
              </c:numCache>
            </c:numRef>
          </c:yVal>
          <c:smooth val="0"/>
        </c:ser>
        <c:axId val="44183171"/>
        <c:axId val="62104220"/>
      </c:scatterChart>
      <c:val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822322"/>
        <c:crossesAt val="0"/>
        <c:crossBetween val="midCat"/>
        <c:dispUnits/>
        <c:majorUnit val="1"/>
      </c:valAx>
      <c:valAx>
        <c:axId val="1982232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115561"/>
        <c:crosses val="autoZero"/>
        <c:crossBetween val="midCat"/>
        <c:dispUnits/>
        <c:majorUnit val="100"/>
      </c:valAx>
      <c:valAx>
        <c:axId val="44183171"/>
        <c:scaling>
          <c:orientation val="minMax"/>
        </c:scaling>
        <c:axPos val="b"/>
        <c:delete val="1"/>
        <c:majorTickMark val="in"/>
        <c:minorTickMark val="none"/>
        <c:tickLblPos val="nextTo"/>
        <c:crossAx val="62104220"/>
        <c:crosses val="max"/>
        <c:crossBetween val="midCat"/>
        <c:dispUnits/>
      </c:valAx>
      <c:valAx>
        <c:axId val="6210422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OR_Data3!$L$85:$L$101</c:f>
              <c:numCache>
                <c:ptCount val="17"/>
                <c:pt idx="0">
                  <c:v>1.869220400996538</c:v>
                </c:pt>
                <c:pt idx="1">
                  <c:v>4.824859622939248</c:v>
                </c:pt>
                <c:pt idx="2">
                  <c:v>5.558282855740245</c:v>
                </c:pt>
                <c:pt idx="3">
                  <c:v>7.29433027917023</c:v>
                </c:pt>
                <c:pt idx="4">
                  <c:v>7.954556466852515</c:v>
                </c:pt>
                <c:pt idx="5">
                  <c:v>8.343896280179253</c:v>
                </c:pt>
                <c:pt idx="6">
                  <c:v>30.96877977105139</c:v>
                </c:pt>
                <c:pt idx="7">
                  <c:v>10.060808141159692</c:v>
                </c:pt>
                <c:pt idx="8">
                  <c:v>5.414869914376896</c:v>
                </c:pt>
                <c:pt idx="9">
                  <c:v>2.6477460968120394</c:v>
                </c:pt>
                <c:pt idx="10">
                  <c:v>2.0900610994528073</c:v>
                </c:pt>
                <c:pt idx="11">
                  <c:v>3.292713550565587</c:v>
                </c:pt>
                <c:pt idx="12">
                  <c:v>2.8940643811418476</c:v>
                </c:pt>
                <c:pt idx="13">
                  <c:v>3.4904284694858987</c:v>
                </c:pt>
                <c:pt idx="14">
                  <c:v>6.350085813384934</c:v>
                </c:pt>
                <c:pt idx="15">
                  <c:v>7.238686867567358</c:v>
                </c:pt>
                <c:pt idx="16">
                  <c:v>6.715389399602863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OR_Data3!$M$85:$M$101</c:f>
              <c:numCache>
                <c:ptCount val="17"/>
                <c:pt idx="0">
                  <c:v>18.07151155285917</c:v>
                </c:pt>
                <c:pt idx="1">
                  <c:v>25.3994056539077</c:v>
                </c:pt>
                <c:pt idx="2">
                  <c:v>57.425347048836514</c:v>
                </c:pt>
                <c:pt idx="3">
                  <c:v>39.31686939427448</c:v>
                </c:pt>
                <c:pt idx="4">
                  <c:v>63.03183107469272</c:v>
                </c:pt>
                <c:pt idx="5">
                  <c:v>42.18321576714865</c:v>
                </c:pt>
                <c:pt idx="6">
                  <c:v>243.7968511472123</c:v>
                </c:pt>
                <c:pt idx="7">
                  <c:v>63.705461095733924</c:v>
                </c:pt>
                <c:pt idx="8">
                  <c:v>36.16790417632917</c:v>
                </c:pt>
                <c:pt idx="9">
                  <c:v>31.42545881169865</c:v>
                </c:pt>
                <c:pt idx="10">
                  <c:v>24.658885418379086</c:v>
                </c:pt>
                <c:pt idx="11">
                  <c:v>20.014009806864806</c:v>
                </c:pt>
                <c:pt idx="12">
                  <c:v>35.07131166705634</c:v>
                </c:pt>
                <c:pt idx="13">
                  <c:v>26.578073089700997</c:v>
                </c:pt>
                <c:pt idx="14">
                  <c:v>56.53550429669833</c:v>
                </c:pt>
                <c:pt idx="15">
                  <c:v>51.73019010844865</c:v>
                </c:pt>
                <c:pt idx="16">
                  <c:v>38.41439991219566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OR_Data3!$N$85:$N$101</c:f>
              <c:numCache>
                <c:ptCount val="17"/>
                <c:pt idx="0">
                  <c:v>2.120293448613288</c:v>
                </c:pt>
                <c:pt idx="1">
                  <c:v>5.148130470387475</c:v>
                </c:pt>
                <c:pt idx="2">
                  <c:v>6.387628441235017</c:v>
                </c:pt>
                <c:pt idx="3">
                  <c:v>7.813854841699673</c:v>
                </c:pt>
                <c:pt idx="4">
                  <c:v>8.856878796195275</c:v>
                </c:pt>
                <c:pt idx="5">
                  <c:v>8.91071075283337</c:v>
                </c:pt>
                <c:pt idx="6">
                  <c:v>34.58202554737467</c:v>
                </c:pt>
                <c:pt idx="7">
                  <c:v>10.985901300389772</c:v>
                </c:pt>
                <c:pt idx="8">
                  <c:v>5.952648910162995</c:v>
                </c:pt>
                <c:pt idx="9">
                  <c:v>3.1510395865836065</c:v>
                </c:pt>
                <c:pt idx="10">
                  <c:v>2.4857188248530093</c:v>
                </c:pt>
                <c:pt idx="11">
                  <c:v>3.5896522764259715</c:v>
                </c:pt>
                <c:pt idx="12">
                  <c:v>3.473494082429172</c:v>
                </c:pt>
                <c:pt idx="13">
                  <c:v>3.9113839618719672</c:v>
                </c:pt>
                <c:pt idx="14">
                  <c:v>7.262345730819785</c:v>
                </c:pt>
                <c:pt idx="15">
                  <c:v>8.057412292347395</c:v>
                </c:pt>
                <c:pt idx="16">
                  <c:v>7.301132858647025</c:v>
                </c:pt>
              </c:numCache>
            </c:numRef>
          </c:yVal>
          <c:smooth val="1"/>
        </c:ser>
        <c:axId val="22067069"/>
        <c:axId val="64385894"/>
      </c:scatterChart>
      <c:val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385894"/>
        <c:crossesAt val="0"/>
        <c:crossBetween val="midCat"/>
        <c:dispUnits/>
        <c:majorUnit val="1"/>
      </c:valAx>
      <c:valAx>
        <c:axId val="6438589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OR_Data1!$Q$5:$Q$21</c:f>
              <c:numCache>
                <c:ptCount val="17"/>
                <c:pt idx="0">
                  <c:v>981</c:v>
                </c:pt>
                <c:pt idx="1">
                  <c:v>910</c:v>
                </c:pt>
                <c:pt idx="2">
                  <c:v>1070</c:v>
                </c:pt>
                <c:pt idx="3">
                  <c:v>951</c:v>
                </c:pt>
                <c:pt idx="4">
                  <c:v>1073</c:v>
                </c:pt>
                <c:pt idx="5">
                  <c:v>1032</c:v>
                </c:pt>
                <c:pt idx="6">
                  <c:v>2045</c:v>
                </c:pt>
                <c:pt idx="7">
                  <c:v>739</c:v>
                </c:pt>
                <c:pt idx="8">
                  <c:v>700</c:v>
                </c:pt>
                <c:pt idx="9">
                  <c:v>688</c:v>
                </c:pt>
                <c:pt idx="10">
                  <c:v>641</c:v>
                </c:pt>
                <c:pt idx="11">
                  <c:v>680</c:v>
                </c:pt>
                <c:pt idx="12">
                  <c:v>809</c:v>
                </c:pt>
                <c:pt idx="13">
                  <c:v>1003</c:v>
                </c:pt>
                <c:pt idx="14">
                  <c:v>1079</c:v>
                </c:pt>
                <c:pt idx="15">
                  <c:v>1263</c:v>
                </c:pt>
                <c:pt idx="16">
                  <c:v>1346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OR_Data1!$R$5:$R$21</c:f>
              <c:numCache>
                <c:ptCount val="17"/>
                <c:pt idx="0">
                  <c:v>126</c:v>
                </c:pt>
                <c:pt idx="1">
                  <c:v>106</c:v>
                </c:pt>
                <c:pt idx="2">
                  <c:v>154</c:v>
                </c:pt>
                <c:pt idx="3">
                  <c:v>150</c:v>
                </c:pt>
                <c:pt idx="4">
                  <c:v>169</c:v>
                </c:pt>
                <c:pt idx="5">
                  <c:v>138</c:v>
                </c:pt>
                <c:pt idx="6">
                  <c:v>349</c:v>
                </c:pt>
                <c:pt idx="7">
                  <c:v>121</c:v>
                </c:pt>
                <c:pt idx="8">
                  <c:v>98</c:v>
                </c:pt>
                <c:pt idx="9">
                  <c:v>122</c:v>
                </c:pt>
                <c:pt idx="10">
                  <c:v>97</c:v>
                </c:pt>
                <c:pt idx="11">
                  <c:v>104</c:v>
                </c:pt>
                <c:pt idx="12">
                  <c:v>103</c:v>
                </c:pt>
                <c:pt idx="13">
                  <c:v>123</c:v>
                </c:pt>
                <c:pt idx="14">
                  <c:v>193</c:v>
                </c:pt>
                <c:pt idx="15">
                  <c:v>179</c:v>
                </c:pt>
                <c:pt idx="16">
                  <c:v>161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OR_Data1!$S$5:$S$21</c:f>
              <c:numCache>
                <c:ptCount val="17"/>
                <c:pt idx="0">
                  <c:v>1107</c:v>
                </c:pt>
                <c:pt idx="1">
                  <c:v>1016</c:v>
                </c:pt>
                <c:pt idx="2">
                  <c:v>1224</c:v>
                </c:pt>
                <c:pt idx="3">
                  <c:v>1101</c:v>
                </c:pt>
                <c:pt idx="4">
                  <c:v>1242</c:v>
                </c:pt>
                <c:pt idx="5">
                  <c:v>1170</c:v>
                </c:pt>
                <c:pt idx="6">
                  <c:v>2394</c:v>
                </c:pt>
                <c:pt idx="7">
                  <c:v>860</c:v>
                </c:pt>
                <c:pt idx="8">
                  <c:v>798</c:v>
                </c:pt>
                <c:pt idx="9">
                  <c:v>810</c:v>
                </c:pt>
                <c:pt idx="10">
                  <c:v>738</c:v>
                </c:pt>
                <c:pt idx="11">
                  <c:v>784</c:v>
                </c:pt>
                <c:pt idx="12">
                  <c:v>912</c:v>
                </c:pt>
                <c:pt idx="13">
                  <c:v>1126</c:v>
                </c:pt>
                <c:pt idx="14">
                  <c:v>1272</c:v>
                </c:pt>
                <c:pt idx="15">
                  <c:v>1442</c:v>
                </c:pt>
                <c:pt idx="16">
                  <c:v>1507</c:v>
                </c:pt>
              </c:numCache>
            </c:numRef>
          </c:yVal>
          <c:smooth val="1"/>
        </c:ser>
        <c:axId val="42602135"/>
        <c:axId val="47874896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OR_Data1!$R$28:$R$44</c:f>
              <c:numCache>
                <c:ptCount val="17"/>
                <c:pt idx="0">
                  <c:v>11.38211382113821</c:v>
                </c:pt>
                <c:pt idx="1">
                  <c:v>10.433070866141732</c:v>
                </c:pt>
                <c:pt idx="2">
                  <c:v>12.581699346405228</c:v>
                </c:pt>
                <c:pt idx="3">
                  <c:v>13.623978201634879</c:v>
                </c:pt>
                <c:pt idx="4">
                  <c:v>13.607085346215781</c:v>
                </c:pt>
                <c:pt idx="5">
                  <c:v>11.794871794871794</c:v>
                </c:pt>
                <c:pt idx="6">
                  <c:v>14.578111946532998</c:v>
                </c:pt>
                <c:pt idx="7">
                  <c:v>14.069767441860465</c:v>
                </c:pt>
                <c:pt idx="8">
                  <c:v>12.280701754385964</c:v>
                </c:pt>
                <c:pt idx="9">
                  <c:v>15.06172839506173</c:v>
                </c:pt>
                <c:pt idx="10">
                  <c:v>13.143631436314362</c:v>
                </c:pt>
                <c:pt idx="11">
                  <c:v>13.26530612244898</c:v>
                </c:pt>
                <c:pt idx="12">
                  <c:v>11.293859649122808</c:v>
                </c:pt>
                <c:pt idx="13">
                  <c:v>10.923623445825932</c:v>
                </c:pt>
                <c:pt idx="14">
                  <c:v>15.172955974842766</c:v>
                </c:pt>
                <c:pt idx="15">
                  <c:v>12.413314840499307</c:v>
                </c:pt>
                <c:pt idx="16">
                  <c:v>10.683477106834772</c:v>
                </c:pt>
              </c:numCache>
            </c:numRef>
          </c:yVal>
          <c:smooth val="0"/>
        </c:ser>
        <c:axId val="28220881"/>
        <c:axId val="52661338"/>
      </c:scatterChart>
      <c:val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874896"/>
        <c:crossesAt val="0"/>
        <c:crossBetween val="midCat"/>
        <c:dispUnits/>
        <c:majorUnit val="1"/>
      </c:valAx>
      <c:valAx>
        <c:axId val="4787489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02135"/>
        <c:crosses val="autoZero"/>
        <c:crossBetween val="midCat"/>
        <c:dispUnits/>
        <c:majorUnit val="250"/>
      </c:valAx>
      <c:valAx>
        <c:axId val="28220881"/>
        <c:scaling>
          <c:orientation val="minMax"/>
        </c:scaling>
        <c:axPos val="b"/>
        <c:delete val="1"/>
        <c:majorTickMark val="in"/>
        <c:minorTickMark val="none"/>
        <c:tickLblPos val="nextTo"/>
        <c:crossAx val="52661338"/>
        <c:crosses val="max"/>
        <c:crossBetween val="midCat"/>
        <c:dispUnits/>
      </c:valAx>
      <c:valAx>
        <c:axId val="5266133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2208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OR_Data3!$L$105:$L$121</c:f>
              <c:numCache>
                <c:ptCount val="17"/>
                <c:pt idx="0">
                  <c:v>39.86315681255661</c:v>
                </c:pt>
                <c:pt idx="1">
                  <c:v>36.89598535188836</c:v>
                </c:pt>
                <c:pt idx="2">
                  <c:v>43.4114062455625</c:v>
                </c:pt>
                <c:pt idx="3">
                  <c:v>38.53837830828272</c:v>
                </c:pt>
                <c:pt idx="4">
                  <c:v>43.32608674585151</c:v>
                </c:pt>
                <c:pt idx="5">
                  <c:v>41.20048306767938</c:v>
                </c:pt>
                <c:pt idx="6">
                  <c:v>80.4716069019061</c:v>
                </c:pt>
                <c:pt idx="7">
                  <c:v>28.48634948780464</c:v>
                </c:pt>
                <c:pt idx="8">
                  <c:v>26.50635622422257</c:v>
                </c:pt>
                <c:pt idx="9">
                  <c:v>25.657032600094126</c:v>
                </c:pt>
                <c:pt idx="10">
                  <c:v>23.50402043419736</c:v>
                </c:pt>
                <c:pt idx="11">
                  <c:v>24.604892465764827</c:v>
                </c:pt>
                <c:pt idx="12">
                  <c:v>28.904914621527837</c:v>
                </c:pt>
                <c:pt idx="13">
                  <c:v>35.36262378681168</c:v>
                </c:pt>
                <c:pt idx="14">
                  <c:v>37.64693732221068</c:v>
                </c:pt>
                <c:pt idx="15">
                  <c:v>43.74383499395968</c:v>
                </c:pt>
                <c:pt idx="16">
                  <c:v>46.35340580443822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OR_Data3!$M$105:$M$121</c:f>
              <c:numCache>
                <c:ptCount val="17"/>
                <c:pt idx="0">
                  <c:v>325.28720795146506</c:v>
                </c:pt>
                <c:pt idx="1">
                  <c:v>269.2336999314216</c:v>
                </c:pt>
                <c:pt idx="2">
                  <c:v>384.50014980525316</c:v>
                </c:pt>
                <c:pt idx="3">
                  <c:v>368.5956505713233</c:v>
                </c:pt>
                <c:pt idx="4">
                  <c:v>409.70690198550267</c:v>
                </c:pt>
                <c:pt idx="5">
                  <c:v>323.40465421480627</c:v>
                </c:pt>
                <c:pt idx="6">
                  <c:v>795.1878602838981</c:v>
                </c:pt>
                <c:pt idx="7">
                  <c:v>265.80554457185536</c:v>
                </c:pt>
                <c:pt idx="8">
                  <c:v>208.49732995766226</c:v>
                </c:pt>
                <c:pt idx="9">
                  <c:v>255.59373166848238</c:v>
                </c:pt>
                <c:pt idx="10">
                  <c:v>199.325990465231</c:v>
                </c:pt>
                <c:pt idx="11">
                  <c:v>208.145701991394</c:v>
                </c:pt>
                <c:pt idx="12">
                  <c:v>200.68583898371134</c:v>
                </c:pt>
                <c:pt idx="13">
                  <c:v>233.50735643094447</c:v>
                </c:pt>
                <c:pt idx="14">
                  <c:v>363.71174430875925</c:v>
                </c:pt>
                <c:pt idx="15">
                  <c:v>330.70371533615383</c:v>
                </c:pt>
                <c:pt idx="16">
                  <c:v>294.51039932683335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OR_Data3!$N$105:$N$121</c:f>
              <c:numCache>
                <c:ptCount val="17"/>
                <c:pt idx="0">
                  <c:v>44.286129200281316</c:v>
                </c:pt>
                <c:pt idx="1">
                  <c:v>40.54651595281918</c:v>
                </c:pt>
                <c:pt idx="2">
                  <c:v>48.865357575447874</c:v>
                </c:pt>
                <c:pt idx="3">
                  <c:v>43.89313357505786</c:v>
                </c:pt>
                <c:pt idx="4">
                  <c:v>49.3284460308275</c:v>
                </c:pt>
                <c:pt idx="5">
                  <c:v>45.92745189786363</c:v>
                </c:pt>
                <c:pt idx="6">
                  <c:v>92.60555834498317</c:v>
                </c:pt>
                <c:pt idx="7">
                  <c:v>32.57887971839725</c:v>
                </c:pt>
                <c:pt idx="8">
                  <c:v>29.688836439437935</c:v>
                </c:pt>
                <c:pt idx="9">
                  <c:v>29.678396106194434</c:v>
                </c:pt>
                <c:pt idx="10">
                  <c:v>26.586383952775662</c:v>
                </c:pt>
                <c:pt idx="11">
                  <c:v>27.86423153186101</c:v>
                </c:pt>
                <c:pt idx="12">
                  <c:v>31.998248516923283</c:v>
                </c:pt>
                <c:pt idx="13">
                  <c:v>38.975383549272884</c:v>
                </c:pt>
                <c:pt idx="14">
                  <c:v>43.57407438491871</c:v>
                </c:pt>
                <c:pt idx="15">
                  <c:v>49.02442415850189</c:v>
                </c:pt>
                <c:pt idx="16">
                  <c:v>50.938922305467905</c:v>
                </c:pt>
              </c:numCache>
            </c:numRef>
          </c:yVal>
          <c:smooth val="1"/>
        </c:ser>
        <c:axId val="4189995"/>
        <c:axId val="37709956"/>
      </c:scatterChart>
      <c:val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709956"/>
        <c:crossesAt val="0"/>
        <c:crossBetween val="midCat"/>
        <c:dispUnits/>
        <c:majorUnit val="1"/>
      </c:valAx>
      <c:valAx>
        <c:axId val="3770995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8999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OR_Data1!$J$49:$J$65</c:f>
              <c:numCache>
                <c:ptCount val="17"/>
                <c:pt idx="0">
                  <c:v>41.008403361344534</c:v>
                </c:pt>
                <c:pt idx="1">
                  <c:v>31.323132313231323</c:v>
                </c:pt>
                <c:pt idx="2">
                  <c:v>25.207547169811324</c:v>
                </c:pt>
                <c:pt idx="3">
                  <c:v>27.947238252267105</c:v>
                </c:pt>
                <c:pt idx="4">
                  <c:v>26.34730538922156</c:v>
                </c:pt>
                <c:pt idx="5">
                  <c:v>25.642965204236006</c:v>
                </c:pt>
                <c:pt idx="6">
                  <c:v>21.21324897655378</c:v>
                </c:pt>
                <c:pt idx="7">
                  <c:v>36.977777777777774</c:v>
                </c:pt>
                <c:pt idx="8">
                  <c:v>52.41157556270096</c:v>
                </c:pt>
                <c:pt idx="9">
                  <c:v>54.356846473029044</c:v>
                </c:pt>
                <c:pt idx="10">
                  <c:v>56.563500533617926</c:v>
                </c:pt>
                <c:pt idx="11">
                  <c:v>52.57623554153522</c:v>
                </c:pt>
                <c:pt idx="12">
                  <c:v>49.86326344576117</c:v>
                </c:pt>
                <c:pt idx="13">
                  <c:v>52.407536636427075</c:v>
                </c:pt>
                <c:pt idx="14">
                  <c:v>44.002486016159104</c:v>
                </c:pt>
                <c:pt idx="15">
                  <c:v>45.03945885005637</c:v>
                </c:pt>
                <c:pt idx="16">
                  <c:v>46.91891891891892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OR_Data1!$K$49:$K$65</c:f>
              <c:numCache>
                <c:ptCount val="17"/>
                <c:pt idx="0">
                  <c:v>40.33613445378151</c:v>
                </c:pt>
                <c:pt idx="1">
                  <c:v>34.92349234923493</c:v>
                </c:pt>
                <c:pt idx="2">
                  <c:v>34.0377358490566</c:v>
                </c:pt>
                <c:pt idx="3">
                  <c:v>30.502885408079145</c:v>
                </c:pt>
                <c:pt idx="4">
                  <c:v>27.91916167664671</c:v>
                </c:pt>
                <c:pt idx="5">
                  <c:v>23.5249621785174</c:v>
                </c:pt>
                <c:pt idx="6">
                  <c:v>26.274655749906962</c:v>
                </c:pt>
                <c:pt idx="7">
                  <c:v>18.844444444444445</c:v>
                </c:pt>
                <c:pt idx="8">
                  <c:v>21.54340836012862</c:v>
                </c:pt>
                <c:pt idx="9">
                  <c:v>19.70954356846473</c:v>
                </c:pt>
                <c:pt idx="10">
                  <c:v>17.075773745997864</c:v>
                </c:pt>
                <c:pt idx="11">
                  <c:v>19.663512092534173</c:v>
                </c:pt>
                <c:pt idx="12">
                  <c:v>21.87784867821331</c:v>
                </c:pt>
                <c:pt idx="13">
                  <c:v>20.865317515701324</c:v>
                </c:pt>
                <c:pt idx="14">
                  <c:v>21.379738968303293</c:v>
                </c:pt>
                <c:pt idx="15">
                  <c:v>22.829763246899663</c:v>
                </c:pt>
                <c:pt idx="16">
                  <c:v>21.243243243243242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OR_Data1!$L$49:$L$65</c:f>
              <c:numCache>
                <c:ptCount val="17"/>
                <c:pt idx="0">
                  <c:v>11.680672268907562</c:v>
                </c:pt>
                <c:pt idx="1">
                  <c:v>16.65166516651665</c:v>
                </c:pt>
                <c:pt idx="2">
                  <c:v>18.18867924528302</c:v>
                </c:pt>
                <c:pt idx="3">
                  <c:v>12.695795548227535</c:v>
                </c:pt>
                <c:pt idx="4">
                  <c:v>12.20059880239521</c:v>
                </c:pt>
                <c:pt idx="5">
                  <c:v>8.774583963691377</c:v>
                </c:pt>
                <c:pt idx="6">
                  <c:v>13.100111648678824</c:v>
                </c:pt>
                <c:pt idx="7">
                  <c:v>3.911111111111111</c:v>
                </c:pt>
                <c:pt idx="8">
                  <c:v>3.429796355841372</c:v>
                </c:pt>
                <c:pt idx="9">
                  <c:v>1.2448132780082988</c:v>
                </c:pt>
                <c:pt idx="10">
                  <c:v>0.5336179295624333</c:v>
                </c:pt>
                <c:pt idx="11">
                  <c:v>0.8412197686645636</c:v>
                </c:pt>
                <c:pt idx="12">
                  <c:v>0.6381039197812215</c:v>
                </c:pt>
                <c:pt idx="13">
                  <c:v>0.9071877180739707</c:v>
                </c:pt>
                <c:pt idx="14">
                  <c:v>1.1808576755748912</c:v>
                </c:pt>
                <c:pt idx="15">
                  <c:v>1.8602029312288615</c:v>
                </c:pt>
                <c:pt idx="16">
                  <c:v>3.135135135135135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OR_Data1!$M$49:$M$65</c:f>
              <c:numCache>
                <c:ptCount val="17"/>
                <c:pt idx="0">
                  <c:v>1.8487394957983194</c:v>
                </c:pt>
                <c:pt idx="1">
                  <c:v>4.5004500450045</c:v>
                </c:pt>
                <c:pt idx="2">
                  <c:v>8.981132075471699</c:v>
                </c:pt>
                <c:pt idx="3">
                  <c:v>11.541632316570487</c:v>
                </c:pt>
                <c:pt idx="4">
                  <c:v>16.092814371257486</c:v>
                </c:pt>
                <c:pt idx="5">
                  <c:v>23.751891074130103</c:v>
                </c:pt>
                <c:pt idx="6">
                  <c:v>0.11164867882396724</c:v>
                </c:pt>
                <c:pt idx="7">
                  <c:v>0.17777777777777778</c:v>
                </c:pt>
                <c:pt idx="8">
                  <c:v>0.10718113612004287</c:v>
                </c:pt>
                <c:pt idx="9">
                  <c:v>15.145228215767634</c:v>
                </c:pt>
                <c:pt idx="10">
                  <c:v>16.755602988260407</c:v>
                </c:pt>
                <c:pt idx="11">
                  <c:v>14.405888538380651</c:v>
                </c:pt>
                <c:pt idx="12">
                  <c:v>17.775752051048315</c:v>
                </c:pt>
                <c:pt idx="13">
                  <c:v>16.259595254710398</c:v>
                </c:pt>
                <c:pt idx="14">
                  <c:v>16.221255438160348</c:v>
                </c:pt>
                <c:pt idx="15">
                  <c:v>14.543404735062007</c:v>
                </c:pt>
                <c:pt idx="16">
                  <c:v>14.756756756756756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OR_Data1!$N$49:$N$65</c:f>
              <c:numCache>
                <c:ptCount val="17"/>
                <c:pt idx="0">
                  <c:v>5.126050420168067</c:v>
                </c:pt>
                <c:pt idx="1">
                  <c:v>12.601260126012601</c:v>
                </c:pt>
                <c:pt idx="2">
                  <c:v>13.584905660377359</c:v>
                </c:pt>
                <c:pt idx="3">
                  <c:v>17.312448474855728</c:v>
                </c:pt>
                <c:pt idx="4">
                  <c:v>17.440119760479043</c:v>
                </c:pt>
                <c:pt idx="5">
                  <c:v>18.305597579425115</c:v>
                </c:pt>
                <c:pt idx="6">
                  <c:v>39.30033494603647</c:v>
                </c:pt>
                <c:pt idx="7">
                  <c:v>40.08888888888889</c:v>
                </c:pt>
                <c:pt idx="8">
                  <c:v>22.508038585209004</c:v>
                </c:pt>
                <c:pt idx="9">
                  <c:v>9.54356846473029</c:v>
                </c:pt>
                <c:pt idx="10">
                  <c:v>9.071504802561366</c:v>
                </c:pt>
                <c:pt idx="11">
                  <c:v>12.513144058885384</c:v>
                </c:pt>
                <c:pt idx="12">
                  <c:v>9.845031905195988</c:v>
                </c:pt>
                <c:pt idx="13">
                  <c:v>9.560362875087229</c:v>
                </c:pt>
                <c:pt idx="14">
                  <c:v>17.215661901802363</c:v>
                </c:pt>
                <c:pt idx="15">
                  <c:v>15.7271702367531</c:v>
                </c:pt>
                <c:pt idx="16">
                  <c:v>13.945945945945946</c:v>
                </c:pt>
              </c:numCache>
            </c:numRef>
          </c:yVal>
          <c:smooth val="0"/>
        </c:ser>
        <c:axId val="3845285"/>
        <c:axId val="34607566"/>
      </c:scatterChart>
      <c:val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crossBetween val="midCat"/>
        <c:dispUnits/>
        <c:majorUnit val="1"/>
      </c:valAx>
      <c:valAx>
        <c:axId val="3460756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4528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OREGON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5"/>
          <c:w val="0.9497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OR_Data1!$J$90:$J$106</c:f>
              <c:numCache>
                <c:ptCount val="17"/>
                <c:pt idx="0">
                  <c:v>34.12698412698413</c:v>
                </c:pt>
                <c:pt idx="1">
                  <c:v>21.69811320754717</c:v>
                </c:pt>
                <c:pt idx="2">
                  <c:v>10.38961038961039</c:v>
                </c:pt>
                <c:pt idx="3">
                  <c:v>18.666666666666668</c:v>
                </c:pt>
                <c:pt idx="4">
                  <c:v>25.443786982248522</c:v>
                </c:pt>
                <c:pt idx="5">
                  <c:v>21.014492753623188</c:v>
                </c:pt>
                <c:pt idx="6">
                  <c:v>21.48997134670487</c:v>
                </c:pt>
                <c:pt idx="7">
                  <c:v>39.66942148760331</c:v>
                </c:pt>
                <c:pt idx="8">
                  <c:v>43.87755102040816</c:v>
                </c:pt>
                <c:pt idx="9">
                  <c:v>45.90163934426229</c:v>
                </c:pt>
                <c:pt idx="10">
                  <c:v>52.57731958762887</c:v>
                </c:pt>
                <c:pt idx="11">
                  <c:v>54.807692307692314</c:v>
                </c:pt>
                <c:pt idx="12">
                  <c:v>40.77669902912621</c:v>
                </c:pt>
                <c:pt idx="13">
                  <c:v>47.15447154471545</c:v>
                </c:pt>
                <c:pt idx="14">
                  <c:v>33.160621761658035</c:v>
                </c:pt>
                <c:pt idx="15">
                  <c:v>29.05027932960894</c:v>
                </c:pt>
                <c:pt idx="16">
                  <c:v>32.298136645962735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OR_Data1!$K$90:$K$106</c:f>
              <c:numCache>
                <c:ptCount val="17"/>
                <c:pt idx="0">
                  <c:v>42.857142857142854</c:v>
                </c:pt>
                <c:pt idx="1">
                  <c:v>38.67924528301887</c:v>
                </c:pt>
                <c:pt idx="2">
                  <c:v>43.506493506493506</c:v>
                </c:pt>
                <c:pt idx="3">
                  <c:v>42.66666666666667</c:v>
                </c:pt>
                <c:pt idx="4">
                  <c:v>36.68639053254438</c:v>
                </c:pt>
                <c:pt idx="5">
                  <c:v>29.71014492753623</c:v>
                </c:pt>
                <c:pt idx="6">
                  <c:v>34.097421203438394</c:v>
                </c:pt>
                <c:pt idx="7">
                  <c:v>30.57851239669421</c:v>
                </c:pt>
                <c:pt idx="8">
                  <c:v>37.755102040816325</c:v>
                </c:pt>
                <c:pt idx="9">
                  <c:v>36.0655737704918</c:v>
                </c:pt>
                <c:pt idx="10">
                  <c:v>28.865979381443296</c:v>
                </c:pt>
                <c:pt idx="11">
                  <c:v>25.961538461538463</c:v>
                </c:pt>
                <c:pt idx="12">
                  <c:v>30.097087378640776</c:v>
                </c:pt>
                <c:pt idx="13">
                  <c:v>30.081300813008134</c:v>
                </c:pt>
                <c:pt idx="14">
                  <c:v>32.64248704663213</c:v>
                </c:pt>
                <c:pt idx="15">
                  <c:v>32.402234636871505</c:v>
                </c:pt>
                <c:pt idx="16">
                  <c:v>34.161490683229815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OR_Data1!$L$90:$L$106</c:f>
              <c:numCache>
                <c:ptCount val="17"/>
                <c:pt idx="0">
                  <c:v>16.666666666666664</c:v>
                </c:pt>
                <c:pt idx="1">
                  <c:v>24.528301886792452</c:v>
                </c:pt>
                <c:pt idx="2">
                  <c:v>25.97402597402597</c:v>
                </c:pt>
                <c:pt idx="3">
                  <c:v>16.666666666666664</c:v>
                </c:pt>
                <c:pt idx="4">
                  <c:v>9.467455621301776</c:v>
                </c:pt>
                <c:pt idx="5">
                  <c:v>11.594202898550725</c:v>
                </c:pt>
                <c:pt idx="6">
                  <c:v>13.753581661891118</c:v>
                </c:pt>
                <c:pt idx="7">
                  <c:v>4.958677685950414</c:v>
                </c:pt>
                <c:pt idx="8">
                  <c:v>1.0204081632653061</c:v>
                </c:pt>
                <c:pt idx="9">
                  <c:v>0.819672131147541</c:v>
                </c:pt>
                <c:pt idx="10">
                  <c:v>1.0309278350515463</c:v>
                </c:pt>
                <c:pt idx="11">
                  <c:v>0</c:v>
                </c:pt>
                <c:pt idx="12">
                  <c:v>0.9708737864077669</c:v>
                </c:pt>
                <c:pt idx="13">
                  <c:v>0</c:v>
                </c:pt>
                <c:pt idx="14">
                  <c:v>0.5181347150259068</c:v>
                </c:pt>
                <c:pt idx="15">
                  <c:v>2.793296089385475</c:v>
                </c:pt>
                <c:pt idx="16">
                  <c:v>3.1055900621118013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OR_Data1!$M$90:$M$106</c:f>
              <c:numCache>
                <c:ptCount val="17"/>
                <c:pt idx="0">
                  <c:v>0.7936507936507936</c:v>
                </c:pt>
                <c:pt idx="1">
                  <c:v>5.660377358490567</c:v>
                </c:pt>
                <c:pt idx="2">
                  <c:v>5.194805194805195</c:v>
                </c:pt>
                <c:pt idx="3">
                  <c:v>11.333333333333332</c:v>
                </c:pt>
                <c:pt idx="4">
                  <c:v>13.017751479289942</c:v>
                </c:pt>
                <c:pt idx="5">
                  <c:v>24.637681159420293</c:v>
                </c:pt>
                <c:pt idx="6">
                  <c:v>0</c:v>
                </c:pt>
                <c:pt idx="7">
                  <c:v>0.8264462809917356</c:v>
                </c:pt>
                <c:pt idx="8">
                  <c:v>0</c:v>
                </c:pt>
                <c:pt idx="9">
                  <c:v>4.918032786885246</c:v>
                </c:pt>
                <c:pt idx="10">
                  <c:v>5.154639175257731</c:v>
                </c:pt>
                <c:pt idx="11">
                  <c:v>9.615384615384617</c:v>
                </c:pt>
                <c:pt idx="12">
                  <c:v>10.679611650485436</c:v>
                </c:pt>
                <c:pt idx="13">
                  <c:v>11.38211382113821</c:v>
                </c:pt>
                <c:pt idx="14">
                  <c:v>18.134715025906736</c:v>
                </c:pt>
                <c:pt idx="15">
                  <c:v>20.11173184357542</c:v>
                </c:pt>
                <c:pt idx="16">
                  <c:v>17.391304347826086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OR_Data1!$N$90:$N$106</c:f>
              <c:numCache>
                <c:ptCount val="17"/>
                <c:pt idx="0">
                  <c:v>5.555555555555555</c:v>
                </c:pt>
                <c:pt idx="1">
                  <c:v>9.433962264150944</c:v>
                </c:pt>
                <c:pt idx="2">
                  <c:v>14.935064935064934</c:v>
                </c:pt>
                <c:pt idx="3">
                  <c:v>10.666666666666668</c:v>
                </c:pt>
                <c:pt idx="4">
                  <c:v>15.384615384615385</c:v>
                </c:pt>
                <c:pt idx="5">
                  <c:v>13.043478260869565</c:v>
                </c:pt>
                <c:pt idx="6">
                  <c:v>30.659025787965614</c:v>
                </c:pt>
                <c:pt idx="7">
                  <c:v>23.96694214876033</c:v>
                </c:pt>
                <c:pt idx="8">
                  <c:v>17.346938775510203</c:v>
                </c:pt>
                <c:pt idx="9">
                  <c:v>12.295081967213115</c:v>
                </c:pt>
                <c:pt idx="10">
                  <c:v>12.371134020618557</c:v>
                </c:pt>
                <c:pt idx="11">
                  <c:v>9.615384615384617</c:v>
                </c:pt>
                <c:pt idx="12">
                  <c:v>17.475728155339805</c:v>
                </c:pt>
                <c:pt idx="13">
                  <c:v>11.38211382113821</c:v>
                </c:pt>
                <c:pt idx="14">
                  <c:v>15.544041450777202</c:v>
                </c:pt>
                <c:pt idx="15">
                  <c:v>15.64245810055866</c:v>
                </c:pt>
                <c:pt idx="16">
                  <c:v>13.043478260869565</c:v>
                </c:pt>
              </c:numCache>
            </c:numRef>
          </c:yVal>
          <c:smooth val="0"/>
        </c:ser>
        <c:axId val="43032639"/>
        <c:axId val="51749432"/>
      </c:scatterChart>
      <c:val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crossBetween val="midCat"/>
        <c:dispUnits/>
        <c:majorUnit val="1"/>
      </c:valAx>
      <c:valAx>
        <c:axId val="5174943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03263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OR_Data1!$B$90:$B$106</c:f>
              <c:numCache>
                <c:ptCount val="17"/>
                <c:pt idx="0">
                  <c:v>41.69215086646279</c:v>
                </c:pt>
                <c:pt idx="1">
                  <c:v>32.637362637362635</c:v>
                </c:pt>
                <c:pt idx="2">
                  <c:v>26.542056074766357</c:v>
                </c:pt>
                <c:pt idx="3">
                  <c:v>29.652996845425868</c:v>
                </c:pt>
                <c:pt idx="4">
                  <c:v>26.281453867660765</c:v>
                </c:pt>
                <c:pt idx="5">
                  <c:v>26.25968992248062</c:v>
                </c:pt>
                <c:pt idx="6">
                  <c:v>21.17359413202934</c:v>
                </c:pt>
                <c:pt idx="7">
                  <c:v>40.46008119079838</c:v>
                </c:pt>
                <c:pt idx="8">
                  <c:v>54.57142857142857</c:v>
                </c:pt>
                <c:pt idx="9">
                  <c:v>57.99418604651163</c:v>
                </c:pt>
                <c:pt idx="10">
                  <c:v>61.15444617784711</c:v>
                </c:pt>
                <c:pt idx="11">
                  <c:v>54.70588235294118</c:v>
                </c:pt>
                <c:pt idx="12">
                  <c:v>53.15203955500618</c:v>
                </c:pt>
                <c:pt idx="13">
                  <c:v>56.03190428713859</c:v>
                </c:pt>
                <c:pt idx="14">
                  <c:v>47.451343836886004</c:v>
                </c:pt>
                <c:pt idx="15">
                  <c:v>46.63499604117181</c:v>
                </c:pt>
                <c:pt idx="16">
                  <c:v>48.66270430906389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OR_Data1!$C$90:$C$106</c:f>
              <c:numCache>
                <c:ptCount val="17"/>
                <c:pt idx="0">
                  <c:v>40.26503567787971</c:v>
                </c:pt>
                <c:pt idx="1">
                  <c:v>34.83516483516483</c:v>
                </c:pt>
                <c:pt idx="2">
                  <c:v>33.271028037383175</c:v>
                </c:pt>
                <c:pt idx="3">
                  <c:v>28.706624605678233</c:v>
                </c:pt>
                <c:pt idx="4">
                  <c:v>27.77260018639329</c:v>
                </c:pt>
                <c:pt idx="5">
                  <c:v>23.546511627906977</c:v>
                </c:pt>
                <c:pt idx="6">
                  <c:v>26.259168704156476</c:v>
                </c:pt>
                <c:pt idx="7">
                  <c:v>19.350473612990527</c:v>
                </c:pt>
                <c:pt idx="8">
                  <c:v>20.57142857142857</c:v>
                </c:pt>
                <c:pt idx="9">
                  <c:v>18.6046511627907</c:v>
                </c:pt>
                <c:pt idx="10">
                  <c:v>16.69266770670827</c:v>
                </c:pt>
                <c:pt idx="11">
                  <c:v>19.558823529411764</c:v>
                </c:pt>
                <c:pt idx="12">
                  <c:v>20.88998763906057</c:v>
                </c:pt>
                <c:pt idx="13">
                  <c:v>20.837487537387837</c:v>
                </c:pt>
                <c:pt idx="14">
                  <c:v>22.335495829471732</c:v>
                </c:pt>
                <c:pt idx="15">
                  <c:v>24.06967537608868</c:v>
                </c:pt>
                <c:pt idx="16">
                  <c:v>22.213967310549776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OR_Data1!$D$90:$D$106</c:f>
              <c:numCache>
                <c:ptCount val="17"/>
                <c:pt idx="0">
                  <c:v>11.416921508664627</c:v>
                </c:pt>
                <c:pt idx="1">
                  <c:v>15.934065934065933</c:v>
                </c:pt>
                <c:pt idx="2">
                  <c:v>18.317757009345794</c:v>
                </c:pt>
                <c:pt idx="3">
                  <c:v>12.618296529968454</c:v>
                </c:pt>
                <c:pt idx="4">
                  <c:v>13.513513513513514</c:v>
                </c:pt>
                <c:pt idx="5">
                  <c:v>9.205426356589147</c:v>
                </c:pt>
                <c:pt idx="6">
                  <c:v>13.93643031784841</c:v>
                </c:pt>
                <c:pt idx="7">
                  <c:v>4.7361299052774015</c:v>
                </c:pt>
                <c:pt idx="8">
                  <c:v>4.428571428571428</c:v>
                </c:pt>
                <c:pt idx="9">
                  <c:v>1.5988372093023258</c:v>
                </c:pt>
                <c:pt idx="10">
                  <c:v>0.62402496099844</c:v>
                </c:pt>
                <c:pt idx="11">
                  <c:v>0.8823529411764706</c:v>
                </c:pt>
                <c:pt idx="12">
                  <c:v>0.7416563658838072</c:v>
                </c:pt>
                <c:pt idx="13">
                  <c:v>1.1964107676969093</c:v>
                </c:pt>
                <c:pt idx="14">
                  <c:v>1.6682113067655238</c:v>
                </c:pt>
                <c:pt idx="15">
                  <c:v>2.058590657165479</c:v>
                </c:pt>
                <c:pt idx="16">
                  <c:v>3.7147102526002973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OR_Data1!$E$90:$E$106</c:f>
              <c:numCache>
                <c:ptCount val="17"/>
                <c:pt idx="0">
                  <c:v>1.9367991845056065</c:v>
                </c:pt>
                <c:pt idx="1">
                  <c:v>3.5164835164835164</c:v>
                </c:pt>
                <c:pt idx="2">
                  <c:v>9.065420560747665</c:v>
                </c:pt>
                <c:pt idx="3">
                  <c:v>10.094637223974763</c:v>
                </c:pt>
                <c:pt idx="4">
                  <c:v>14.07269338303821</c:v>
                </c:pt>
                <c:pt idx="5">
                  <c:v>20.73643410852713</c:v>
                </c:pt>
                <c:pt idx="6">
                  <c:v>0.1466992665036675</c:v>
                </c:pt>
                <c:pt idx="7">
                  <c:v>0.13531799729364005</c:v>
                </c:pt>
                <c:pt idx="8">
                  <c:v>0</c:v>
                </c:pt>
                <c:pt idx="9">
                  <c:v>11.482558139534884</c:v>
                </c:pt>
                <c:pt idx="10">
                  <c:v>12.636505460218409</c:v>
                </c:pt>
                <c:pt idx="11">
                  <c:v>11.470588235294118</c:v>
                </c:pt>
                <c:pt idx="12">
                  <c:v>15.203955500618047</c:v>
                </c:pt>
                <c:pt idx="13">
                  <c:v>12.063808574277168</c:v>
                </c:pt>
                <c:pt idx="14">
                  <c:v>11.677479147358666</c:v>
                </c:pt>
                <c:pt idx="15">
                  <c:v>10.688836104513063</c:v>
                </c:pt>
                <c:pt idx="16">
                  <c:v>10.921248142644874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OR_Data1!$F$90:$F$106</c:f>
              <c:numCache>
                <c:ptCount val="17"/>
                <c:pt idx="0">
                  <c:v>4.689092762487258</c:v>
                </c:pt>
                <c:pt idx="1">
                  <c:v>13.076923076923078</c:v>
                </c:pt>
                <c:pt idx="2">
                  <c:v>12.803738317757011</c:v>
                </c:pt>
                <c:pt idx="3">
                  <c:v>18.92744479495268</c:v>
                </c:pt>
                <c:pt idx="4">
                  <c:v>18.35973904939422</c:v>
                </c:pt>
                <c:pt idx="5">
                  <c:v>20.251937984496124</c:v>
                </c:pt>
                <c:pt idx="6">
                  <c:v>38.484107579462105</c:v>
                </c:pt>
                <c:pt idx="7">
                  <c:v>35.317997293640055</c:v>
                </c:pt>
                <c:pt idx="8">
                  <c:v>20.42857142857143</c:v>
                </c:pt>
                <c:pt idx="9">
                  <c:v>10.319767441860465</c:v>
                </c:pt>
                <c:pt idx="10">
                  <c:v>8.892355694227769</c:v>
                </c:pt>
                <c:pt idx="11">
                  <c:v>13.382352941176471</c:v>
                </c:pt>
                <c:pt idx="12">
                  <c:v>10.012360939431398</c:v>
                </c:pt>
                <c:pt idx="13">
                  <c:v>9.870388833499502</c:v>
                </c:pt>
                <c:pt idx="14">
                  <c:v>16.867469879518072</c:v>
                </c:pt>
                <c:pt idx="15">
                  <c:v>16.547901821060965</c:v>
                </c:pt>
                <c:pt idx="16">
                  <c:v>14.48736998514116</c:v>
                </c:pt>
              </c:numCache>
            </c:numRef>
          </c:yVal>
          <c:smooth val="0"/>
        </c:ser>
        <c:axId val="63091705"/>
        <c:axId val="30954434"/>
      </c:scatterChart>
      <c:val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crossBetween val="midCat"/>
        <c:dispUnits/>
        <c:majorUnit val="1"/>
      </c:valAx>
      <c:valAx>
        <c:axId val="30954434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091705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OR_Data1!$J$110:$J$126</c:f>
              <c:numCache>
                <c:ptCount val="17"/>
                <c:pt idx="0">
                  <c:v>59.174540029835896</c:v>
                </c:pt>
                <c:pt idx="1">
                  <c:v>54.14230019493177</c:v>
                </c:pt>
                <c:pt idx="2">
                  <c:v>45.48575351870923</c:v>
                </c:pt>
                <c:pt idx="3">
                  <c:v>35.65549676660788</c:v>
                </c:pt>
                <c:pt idx="4">
                  <c:v>33.433433433433436</c:v>
                </c:pt>
                <c:pt idx="5">
                  <c:v>31.238185255198488</c:v>
                </c:pt>
                <c:pt idx="6">
                  <c:v>49.92567818654775</c:v>
                </c:pt>
                <c:pt idx="7">
                  <c:v>20.314192849404115</c:v>
                </c:pt>
                <c:pt idx="8">
                  <c:v>18.151750972762645</c:v>
                </c:pt>
                <c:pt idx="9">
                  <c:v>20.67338623203946</c:v>
                </c:pt>
                <c:pt idx="10">
                  <c:v>24.388339406559083</c:v>
                </c:pt>
                <c:pt idx="11">
                  <c:v>28.61871802588023</c:v>
                </c:pt>
                <c:pt idx="12">
                  <c:v>27.059694129255057</c:v>
                </c:pt>
                <c:pt idx="13">
                  <c:v>34.046091708244234</c:v>
                </c:pt>
                <c:pt idx="14">
                  <c:v>42.667727393264386</c:v>
                </c:pt>
                <c:pt idx="15">
                  <c:v>43.8566131025958</c:v>
                </c:pt>
                <c:pt idx="16">
                  <c:v>47.98962386511025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OR_Data1!$K$110:$K$126</c:f>
              <c:numCache>
                <c:ptCount val="17"/>
                <c:pt idx="0">
                  <c:v>37.19542516161114</c:v>
                </c:pt>
                <c:pt idx="1">
                  <c:v>41.228070175438596</c:v>
                </c:pt>
                <c:pt idx="2">
                  <c:v>47.13353930655681</c:v>
                </c:pt>
                <c:pt idx="3">
                  <c:v>48.971193415637856</c:v>
                </c:pt>
                <c:pt idx="4">
                  <c:v>54.55455455455456</c:v>
                </c:pt>
                <c:pt idx="5">
                  <c:v>54.70226843100189</c:v>
                </c:pt>
                <c:pt idx="6">
                  <c:v>37.19806763285024</c:v>
                </c:pt>
                <c:pt idx="7">
                  <c:v>74.17840375586854</c:v>
                </c:pt>
                <c:pt idx="8">
                  <c:v>80.7976653696498</c:v>
                </c:pt>
                <c:pt idx="9">
                  <c:v>79.13360497533776</c:v>
                </c:pt>
                <c:pt idx="10">
                  <c:v>75.45549193128579</c:v>
                </c:pt>
                <c:pt idx="11">
                  <c:v>70.99006921456515</c:v>
                </c:pt>
                <c:pt idx="12">
                  <c:v>72.32363098174642</c:v>
                </c:pt>
                <c:pt idx="13">
                  <c:v>65.31242575433595</c:v>
                </c:pt>
                <c:pt idx="14">
                  <c:v>56.138955184301246</c:v>
                </c:pt>
                <c:pt idx="15">
                  <c:v>0.024721878862793575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OR_Data1!$L$110:$L$126</c:f>
              <c:numCache>
                <c:ptCount val="17"/>
                <c:pt idx="0">
                  <c:v>3.6300348085529586</c:v>
                </c:pt>
                <c:pt idx="1">
                  <c:v>4.62962962962963</c:v>
                </c:pt>
                <c:pt idx="2">
                  <c:v>7.380707174733951</c:v>
                </c:pt>
                <c:pt idx="3">
                  <c:v>15.373309817754263</c:v>
                </c:pt>
                <c:pt idx="4">
                  <c:v>12.012012012012011</c:v>
                </c:pt>
                <c:pt idx="5">
                  <c:v>14.059546313799624</c:v>
                </c:pt>
                <c:pt idx="6">
                  <c:v>12.876254180602006</c:v>
                </c:pt>
                <c:pt idx="7">
                  <c:v>5.507403394727339</c:v>
                </c:pt>
                <c:pt idx="8">
                  <c:v>1.0505836575875487</c:v>
                </c:pt>
                <c:pt idx="9">
                  <c:v>0.19300879262277504</c:v>
                </c:pt>
                <c:pt idx="10">
                  <c:v>0.15616866215512754</c:v>
                </c:pt>
                <c:pt idx="11">
                  <c:v>0.39121275955461937</c:v>
                </c:pt>
                <c:pt idx="12">
                  <c:v>0.61667488899852</c:v>
                </c:pt>
                <c:pt idx="13">
                  <c:v>0.6414825374198148</c:v>
                </c:pt>
                <c:pt idx="14">
                  <c:v>1.1933174224343674</c:v>
                </c:pt>
                <c:pt idx="15">
                  <c:v>56.118665018541414</c:v>
                </c:pt>
                <c:pt idx="16">
                  <c:v>52.01037613488976</c:v>
                </c:pt>
              </c:numCache>
            </c:numRef>
          </c:yVal>
          <c:smooth val="0"/>
        </c:ser>
        <c:axId val="10154451"/>
        <c:axId val="24281196"/>
      </c:scatterChart>
      <c:val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crossBetween val="midCat"/>
        <c:dispUnits/>
        <c:majorUnit val="1"/>
      </c:valAx>
      <c:valAx>
        <c:axId val="2428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54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OR_Data1!$B$110:$B$126</c:f>
              <c:numCache>
                <c:ptCount val="17"/>
                <c:pt idx="0">
                  <c:v>1190</c:v>
                </c:pt>
                <c:pt idx="1">
                  <c:v>1111</c:v>
                </c:pt>
                <c:pt idx="2">
                  <c:v>1325</c:v>
                </c:pt>
                <c:pt idx="3">
                  <c:v>1213</c:v>
                </c:pt>
                <c:pt idx="4">
                  <c:v>1336</c:v>
                </c:pt>
                <c:pt idx="5">
                  <c:v>1322</c:v>
                </c:pt>
                <c:pt idx="6">
                  <c:v>2687</c:v>
                </c:pt>
                <c:pt idx="7">
                  <c:v>1125</c:v>
                </c:pt>
                <c:pt idx="8">
                  <c:v>933</c:v>
                </c:pt>
                <c:pt idx="9">
                  <c:v>964</c:v>
                </c:pt>
                <c:pt idx="10">
                  <c:v>937</c:v>
                </c:pt>
                <c:pt idx="11">
                  <c:v>951</c:v>
                </c:pt>
                <c:pt idx="12">
                  <c:v>1097</c:v>
                </c:pt>
                <c:pt idx="13">
                  <c:v>1433</c:v>
                </c:pt>
                <c:pt idx="14">
                  <c:v>1609</c:v>
                </c:pt>
                <c:pt idx="15">
                  <c:v>1774</c:v>
                </c:pt>
                <c:pt idx="16">
                  <c:v>1850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OR_Data1!$F$110:$F$126</c:f>
              <c:numCache>
                <c:ptCount val="17"/>
                <c:pt idx="0">
                  <c:v>748</c:v>
                </c:pt>
                <c:pt idx="1">
                  <c:v>846</c:v>
                </c:pt>
                <c:pt idx="2">
                  <c:v>1373</c:v>
                </c:pt>
                <c:pt idx="3">
                  <c:v>1666</c:v>
                </c:pt>
                <c:pt idx="4">
                  <c:v>2180</c:v>
                </c:pt>
                <c:pt idx="5">
                  <c:v>2315</c:v>
                </c:pt>
                <c:pt idx="6">
                  <c:v>2002</c:v>
                </c:pt>
                <c:pt idx="7">
                  <c:v>4108</c:v>
                </c:pt>
                <c:pt idx="8">
                  <c:v>4153</c:v>
                </c:pt>
                <c:pt idx="9">
                  <c:v>3690</c:v>
                </c:pt>
                <c:pt idx="10">
                  <c:v>2899</c:v>
                </c:pt>
                <c:pt idx="11">
                  <c:v>2359</c:v>
                </c:pt>
                <c:pt idx="12">
                  <c:v>2932</c:v>
                </c:pt>
                <c:pt idx="13">
                  <c:v>2749</c:v>
                </c:pt>
                <c:pt idx="14">
                  <c:v>2117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OR_Data1!$E$110:$E$126</c:f>
              <c:numCache>
                <c:ptCount val="17"/>
                <c:pt idx="0">
                  <c:v>73</c:v>
                </c:pt>
                <c:pt idx="1">
                  <c:v>95</c:v>
                </c:pt>
                <c:pt idx="2">
                  <c:v>215</c:v>
                </c:pt>
                <c:pt idx="3">
                  <c:v>523</c:v>
                </c:pt>
                <c:pt idx="4">
                  <c:v>480</c:v>
                </c:pt>
                <c:pt idx="5">
                  <c:v>595</c:v>
                </c:pt>
                <c:pt idx="6">
                  <c:v>693</c:v>
                </c:pt>
                <c:pt idx="7">
                  <c:v>305</c:v>
                </c:pt>
                <c:pt idx="8">
                  <c:v>54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  <c:pt idx="12">
                  <c:v>25</c:v>
                </c:pt>
                <c:pt idx="13">
                  <c:v>27</c:v>
                </c:pt>
                <c:pt idx="14">
                  <c:v>45</c:v>
                </c:pt>
                <c:pt idx="15">
                  <c:v>2270</c:v>
                </c:pt>
                <c:pt idx="16">
                  <c:v>2005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OR_Data1!$G$110:$G$126</c:f>
              <c:numCache>
                <c:ptCount val="17"/>
                <c:pt idx="0">
                  <c:v>2011</c:v>
                </c:pt>
                <c:pt idx="1">
                  <c:v>2052</c:v>
                </c:pt>
                <c:pt idx="2">
                  <c:v>2913</c:v>
                </c:pt>
                <c:pt idx="3">
                  <c:v>3402</c:v>
                </c:pt>
                <c:pt idx="4">
                  <c:v>3996</c:v>
                </c:pt>
                <c:pt idx="5">
                  <c:v>4232</c:v>
                </c:pt>
                <c:pt idx="6">
                  <c:v>5382</c:v>
                </c:pt>
                <c:pt idx="7">
                  <c:v>5538</c:v>
                </c:pt>
                <c:pt idx="8">
                  <c:v>5140</c:v>
                </c:pt>
                <c:pt idx="9">
                  <c:v>4663</c:v>
                </c:pt>
                <c:pt idx="10">
                  <c:v>3842</c:v>
                </c:pt>
                <c:pt idx="11">
                  <c:v>3323</c:v>
                </c:pt>
                <c:pt idx="12">
                  <c:v>4054</c:v>
                </c:pt>
                <c:pt idx="13">
                  <c:v>4209</c:v>
                </c:pt>
                <c:pt idx="14">
                  <c:v>3771</c:v>
                </c:pt>
                <c:pt idx="15">
                  <c:v>4045</c:v>
                </c:pt>
                <c:pt idx="16">
                  <c:v>3855</c:v>
                </c:pt>
              </c:numCache>
            </c:numRef>
          </c:yVal>
          <c:smooth val="0"/>
        </c:ser>
        <c:axId val="17204173"/>
        <c:axId val="20619830"/>
      </c:scatterChart>
      <c:val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crossBetween val="midCat"/>
        <c:dispUnits/>
        <c:majorUnit val="1"/>
      </c:valAx>
      <c:valAx>
        <c:axId val="2061983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204173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OR_Data2!$AC$111:$AC$127</c:f>
              <c:numCache>
                <c:ptCount val="17"/>
                <c:pt idx="0">
                  <c:v>1.0367654846725987</c:v>
                </c:pt>
                <c:pt idx="1">
                  <c:v>1.0613160228681144</c:v>
                </c:pt>
                <c:pt idx="2">
                  <c:v>1.0878329510041145</c:v>
                </c:pt>
                <c:pt idx="3">
                  <c:v>1.116212583457889</c:v>
                </c:pt>
                <c:pt idx="4">
                  <c:v>1.14794435546512</c:v>
                </c:pt>
                <c:pt idx="5">
                  <c:v>1.1875339937715934</c:v>
                </c:pt>
                <c:pt idx="6">
                  <c:v>1.2260581981667538</c:v>
                </c:pt>
                <c:pt idx="7">
                  <c:v>1.2610252691314854</c:v>
                </c:pt>
                <c:pt idx="8">
                  <c:v>1.2606445578493497</c:v>
                </c:pt>
                <c:pt idx="9">
                  <c:v>1.251372760794288</c:v>
                </c:pt>
                <c:pt idx="10">
                  <c:v>1.2372425020349382</c:v>
                </c:pt>
                <c:pt idx="11">
                  <c:v>1.2319809066120055</c:v>
                </c:pt>
                <c:pt idx="12">
                  <c:v>1.2179520032494848</c:v>
                </c:pt>
                <c:pt idx="13">
                  <c:v>1.2060704450301354</c:v>
                </c:pt>
                <c:pt idx="14">
                  <c:v>1.201077683092351</c:v>
                </c:pt>
                <c:pt idx="15">
                  <c:v>1.1954705207560505</c:v>
                </c:pt>
                <c:pt idx="16">
                  <c:v>1.1941242777024228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OR_Data2!$AD$111:$AD$127</c:f>
              <c:numCache>
                <c:ptCount val="17"/>
                <c:pt idx="0">
                  <c:v>1.794343812180581</c:v>
                </c:pt>
                <c:pt idx="1">
                  <c:v>1.8734753496500218</c:v>
                </c:pt>
                <c:pt idx="2">
                  <c:v>1.9561836123133083</c:v>
                </c:pt>
                <c:pt idx="3">
                  <c:v>2.0386139348077297</c:v>
                </c:pt>
                <c:pt idx="4">
                  <c:v>2.115029903717213</c:v>
                </c:pt>
                <c:pt idx="5">
                  <c:v>2.2063895705376004</c:v>
                </c:pt>
                <c:pt idx="6">
                  <c:v>2.2996743674856277</c:v>
                </c:pt>
                <c:pt idx="7">
                  <c:v>2.4015697485470766</c:v>
                </c:pt>
                <c:pt idx="8">
                  <c:v>2.4842869109840016</c:v>
                </c:pt>
                <c:pt idx="9">
                  <c:v>2.589230292266069</c:v>
                </c:pt>
                <c:pt idx="10">
                  <c:v>2.6708606718097605</c:v>
                </c:pt>
                <c:pt idx="11">
                  <c:v>2.72643759179202</c:v>
                </c:pt>
                <c:pt idx="12">
                  <c:v>2.8181514034572253</c:v>
                </c:pt>
                <c:pt idx="13">
                  <c:v>2.9081524227665785</c:v>
                </c:pt>
                <c:pt idx="14">
                  <c:v>2.9941534027245478</c:v>
                </c:pt>
                <c:pt idx="15">
                  <c:v>3.0866332221733033</c:v>
                </c:pt>
                <c:pt idx="16">
                  <c:v>3.173555872254425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OR_Data2!$AE$111:$AE$127</c:f>
              <c:numCache>
                <c:ptCount val="17"/>
                <c:pt idx="0">
                  <c:v>2.9510840128319797</c:v>
                </c:pt>
                <c:pt idx="1">
                  <c:v>3.0965332193302695</c:v>
                </c:pt>
                <c:pt idx="2">
                  <c:v>3.2348007766066154</c:v>
                </c:pt>
                <c:pt idx="3">
                  <c:v>3.372896760583692</c:v>
                </c:pt>
                <c:pt idx="4">
                  <c:v>3.519138453062974</c:v>
                </c:pt>
                <c:pt idx="5">
                  <c:v>3.6762337436358004</c:v>
                </c:pt>
                <c:pt idx="6">
                  <c:v>3.8351676665224903</c:v>
                </c:pt>
                <c:pt idx="7">
                  <c:v>3.9916433068968256</c:v>
                </c:pt>
                <c:pt idx="8">
                  <c:v>4.164837969743846</c:v>
                </c:pt>
                <c:pt idx="9">
                  <c:v>4.386748327299799</c:v>
                </c:pt>
                <c:pt idx="10">
                  <c:v>4.615009441454742</c:v>
                </c:pt>
                <c:pt idx="11">
                  <c:v>4.90087595581933</c:v>
                </c:pt>
                <c:pt idx="12">
                  <c:v>5.235656093213867</c:v>
                </c:pt>
                <c:pt idx="13">
                  <c:v>5.465610169613535</c:v>
                </c:pt>
                <c:pt idx="14">
                  <c:v>5.797418271896064</c:v>
                </c:pt>
                <c:pt idx="15">
                  <c:v>6.097490748936261</c:v>
                </c:pt>
                <c:pt idx="16">
                  <c:v>6.419183186305581</c:v>
                </c:pt>
              </c:numCache>
            </c:numRef>
          </c:yVal>
          <c:smooth val="0"/>
        </c:ser>
        <c:axId val="6478839"/>
        <c:axId val="58309552"/>
      </c:scatterChart>
      <c:val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crossBetween val="midCat"/>
        <c:dispUnits/>
        <c:majorUnit val="1"/>
      </c:valAx>
      <c:valAx>
        <c:axId val="5830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78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OR_Data2!$K$4:$K$20</c:f>
              <c:numCache>
                <c:ptCount val="17"/>
                <c:pt idx="0">
                  <c:v>1654</c:v>
                </c:pt>
                <c:pt idx="1">
                  <c:v>1697</c:v>
                </c:pt>
                <c:pt idx="2">
                  <c:v>2352</c:v>
                </c:pt>
                <c:pt idx="3">
                  <c:v>2736</c:v>
                </c:pt>
                <c:pt idx="4">
                  <c:v>3120</c:v>
                </c:pt>
                <c:pt idx="5">
                  <c:v>3310</c:v>
                </c:pt>
                <c:pt idx="6">
                  <c:v>4100</c:v>
                </c:pt>
                <c:pt idx="7">
                  <c:v>4168</c:v>
                </c:pt>
                <c:pt idx="8">
                  <c:v>3918</c:v>
                </c:pt>
                <c:pt idx="9">
                  <c:v>3428</c:v>
                </c:pt>
                <c:pt idx="10">
                  <c:v>2761</c:v>
                </c:pt>
                <c:pt idx="11">
                  <c:v>2433</c:v>
                </c:pt>
                <c:pt idx="12">
                  <c:v>2949</c:v>
                </c:pt>
                <c:pt idx="13">
                  <c:v>3055</c:v>
                </c:pt>
                <c:pt idx="14">
                  <c:v>2681</c:v>
                </c:pt>
                <c:pt idx="15">
                  <c:v>2971</c:v>
                </c:pt>
                <c:pt idx="16">
                  <c:v>2927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OR_Data2!$L$4:$L$20</c:f>
              <c:numCache>
                <c:ptCount val="17"/>
                <c:pt idx="0">
                  <c:v>210</c:v>
                </c:pt>
                <c:pt idx="1">
                  <c:v>201</c:v>
                </c:pt>
                <c:pt idx="2">
                  <c:v>355</c:v>
                </c:pt>
                <c:pt idx="3">
                  <c:v>421</c:v>
                </c:pt>
                <c:pt idx="4">
                  <c:v>608</c:v>
                </c:pt>
                <c:pt idx="5">
                  <c:v>535</c:v>
                </c:pt>
                <c:pt idx="6">
                  <c:v>799</c:v>
                </c:pt>
                <c:pt idx="7">
                  <c:v>729</c:v>
                </c:pt>
                <c:pt idx="8">
                  <c:v>717</c:v>
                </c:pt>
                <c:pt idx="9">
                  <c:v>742</c:v>
                </c:pt>
                <c:pt idx="10">
                  <c:v>586</c:v>
                </c:pt>
                <c:pt idx="11">
                  <c:v>487</c:v>
                </c:pt>
                <c:pt idx="12">
                  <c:v>648</c:v>
                </c:pt>
                <c:pt idx="13">
                  <c:v>592</c:v>
                </c:pt>
                <c:pt idx="14">
                  <c:v>551</c:v>
                </c:pt>
                <c:pt idx="15">
                  <c:v>561</c:v>
                </c:pt>
                <c:pt idx="16">
                  <c:v>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OR_Data2!$M$4:$M$20</c:f>
              <c:numCache>
                <c:ptCount val="17"/>
                <c:pt idx="0">
                  <c:v>147</c:v>
                </c:pt>
                <c:pt idx="1">
                  <c:v>154</c:v>
                </c:pt>
                <c:pt idx="2">
                  <c:v>206</c:v>
                </c:pt>
                <c:pt idx="3">
                  <c:v>245</c:v>
                </c:pt>
                <c:pt idx="4">
                  <c:v>268</c:v>
                </c:pt>
                <c:pt idx="5">
                  <c:v>387</c:v>
                </c:pt>
                <c:pt idx="6">
                  <c:v>483</c:v>
                </c:pt>
                <c:pt idx="7">
                  <c:v>641</c:v>
                </c:pt>
                <c:pt idx="8">
                  <c:v>505</c:v>
                </c:pt>
                <c:pt idx="9">
                  <c:v>493</c:v>
                </c:pt>
                <c:pt idx="10">
                  <c:v>495</c:v>
                </c:pt>
                <c:pt idx="11">
                  <c:v>403</c:v>
                </c:pt>
                <c:pt idx="12">
                  <c:v>457</c:v>
                </c:pt>
                <c:pt idx="13">
                  <c:v>562</c:v>
                </c:pt>
                <c:pt idx="14">
                  <c:v>539</c:v>
                </c:pt>
                <c:pt idx="15">
                  <c:v>513</c:v>
                </c:pt>
                <c:pt idx="16">
                  <c:v>503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OR_Data2!$N$4:$N$20</c:f>
              <c:numCache>
                <c:ptCount val="17"/>
                <c:pt idx="0">
                  <c:v>2011</c:v>
                </c:pt>
                <c:pt idx="1">
                  <c:v>2052</c:v>
                </c:pt>
                <c:pt idx="2">
                  <c:v>2913</c:v>
                </c:pt>
                <c:pt idx="3">
                  <c:v>3402</c:v>
                </c:pt>
                <c:pt idx="4">
                  <c:v>3996</c:v>
                </c:pt>
                <c:pt idx="5">
                  <c:v>4232</c:v>
                </c:pt>
                <c:pt idx="6">
                  <c:v>5382</c:v>
                </c:pt>
                <c:pt idx="7">
                  <c:v>5538</c:v>
                </c:pt>
                <c:pt idx="8">
                  <c:v>5140</c:v>
                </c:pt>
                <c:pt idx="9">
                  <c:v>4663</c:v>
                </c:pt>
                <c:pt idx="10">
                  <c:v>3842</c:v>
                </c:pt>
                <c:pt idx="11">
                  <c:v>3323</c:v>
                </c:pt>
                <c:pt idx="12">
                  <c:v>4054</c:v>
                </c:pt>
                <c:pt idx="13">
                  <c:v>4209</c:v>
                </c:pt>
                <c:pt idx="14">
                  <c:v>3771</c:v>
                </c:pt>
                <c:pt idx="15">
                  <c:v>4045</c:v>
                </c:pt>
                <c:pt idx="16">
                  <c:v>3855</c:v>
                </c:pt>
              </c:numCache>
            </c:numRef>
          </c:yVal>
          <c:smooth val="0"/>
        </c:ser>
        <c:axId val="51360743"/>
        <c:axId val="59593504"/>
      </c:scatterChart>
      <c:val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crossBetween val="midCat"/>
        <c:dispUnits/>
        <c:majorUnit val="1"/>
      </c:valAx>
      <c:valAx>
        <c:axId val="5959350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OR_Data2!$K$4:$K$20</c:f>
              <c:numCache>
                <c:ptCount val="17"/>
                <c:pt idx="0">
                  <c:v>1654</c:v>
                </c:pt>
                <c:pt idx="1">
                  <c:v>1697</c:v>
                </c:pt>
                <c:pt idx="2">
                  <c:v>2352</c:v>
                </c:pt>
                <c:pt idx="3">
                  <c:v>2736</c:v>
                </c:pt>
                <c:pt idx="4">
                  <c:v>3120</c:v>
                </c:pt>
                <c:pt idx="5">
                  <c:v>3310</c:v>
                </c:pt>
                <c:pt idx="6">
                  <c:v>4100</c:v>
                </c:pt>
                <c:pt idx="7">
                  <c:v>4168</c:v>
                </c:pt>
                <c:pt idx="8">
                  <c:v>3918</c:v>
                </c:pt>
                <c:pt idx="9">
                  <c:v>3428</c:v>
                </c:pt>
                <c:pt idx="10">
                  <c:v>2761</c:v>
                </c:pt>
                <c:pt idx="11">
                  <c:v>2433</c:v>
                </c:pt>
                <c:pt idx="12">
                  <c:v>2949</c:v>
                </c:pt>
                <c:pt idx="13">
                  <c:v>3055</c:v>
                </c:pt>
                <c:pt idx="14">
                  <c:v>2681</c:v>
                </c:pt>
                <c:pt idx="15">
                  <c:v>2971</c:v>
                </c:pt>
                <c:pt idx="16">
                  <c:v>2927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OR_Data2!$L$4:$L$20</c:f>
              <c:numCache>
                <c:ptCount val="17"/>
                <c:pt idx="0">
                  <c:v>210</c:v>
                </c:pt>
                <c:pt idx="1">
                  <c:v>201</c:v>
                </c:pt>
                <c:pt idx="2">
                  <c:v>355</c:v>
                </c:pt>
                <c:pt idx="3">
                  <c:v>421</c:v>
                </c:pt>
                <c:pt idx="4">
                  <c:v>608</c:v>
                </c:pt>
                <c:pt idx="5">
                  <c:v>535</c:v>
                </c:pt>
                <c:pt idx="6">
                  <c:v>799</c:v>
                </c:pt>
                <c:pt idx="7">
                  <c:v>729</c:v>
                </c:pt>
                <c:pt idx="8">
                  <c:v>717</c:v>
                </c:pt>
                <c:pt idx="9">
                  <c:v>742</c:v>
                </c:pt>
                <c:pt idx="10">
                  <c:v>586</c:v>
                </c:pt>
                <c:pt idx="11">
                  <c:v>487</c:v>
                </c:pt>
                <c:pt idx="12">
                  <c:v>648</c:v>
                </c:pt>
                <c:pt idx="13">
                  <c:v>592</c:v>
                </c:pt>
                <c:pt idx="14">
                  <c:v>551</c:v>
                </c:pt>
                <c:pt idx="15">
                  <c:v>561</c:v>
                </c:pt>
                <c:pt idx="16">
                  <c:v>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OR_Data2!$D$4:$D$20</c:f>
              <c:numCache>
                <c:ptCount val="17"/>
                <c:pt idx="0">
                  <c:v>56</c:v>
                </c:pt>
                <c:pt idx="1">
                  <c:v>58</c:v>
                </c:pt>
                <c:pt idx="2">
                  <c:v>83</c:v>
                </c:pt>
                <c:pt idx="3">
                  <c:v>89</c:v>
                </c:pt>
                <c:pt idx="4">
                  <c:v>77</c:v>
                </c:pt>
                <c:pt idx="5">
                  <c:v>99</c:v>
                </c:pt>
                <c:pt idx="6">
                  <c:v>129</c:v>
                </c:pt>
                <c:pt idx="7">
                  <c:v>128</c:v>
                </c:pt>
                <c:pt idx="8">
                  <c:v>132</c:v>
                </c:pt>
                <c:pt idx="9">
                  <c:v>101</c:v>
                </c:pt>
                <c:pt idx="10">
                  <c:v>82</c:v>
                </c:pt>
                <c:pt idx="11">
                  <c:v>82</c:v>
                </c:pt>
                <c:pt idx="12">
                  <c:v>92</c:v>
                </c:pt>
                <c:pt idx="13">
                  <c:v>87</c:v>
                </c:pt>
                <c:pt idx="14">
                  <c:v>60</c:v>
                </c:pt>
                <c:pt idx="15">
                  <c:v>63</c:v>
                </c:pt>
                <c:pt idx="16">
                  <c:v>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OR_Data2!$E$4:$E$20</c:f>
              <c:numCache>
                <c:ptCount val="1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21</c:v>
                </c:pt>
                <c:pt idx="7">
                  <c:v>20</c:v>
                </c:pt>
                <c:pt idx="8">
                  <c:v>40</c:v>
                </c:pt>
                <c:pt idx="9">
                  <c:v>30</c:v>
                </c:pt>
                <c:pt idx="10">
                  <c:v>32</c:v>
                </c:pt>
                <c:pt idx="11">
                  <c:v>36</c:v>
                </c:pt>
                <c:pt idx="12">
                  <c:v>34</c:v>
                </c:pt>
                <c:pt idx="13">
                  <c:v>44</c:v>
                </c:pt>
                <c:pt idx="14">
                  <c:v>34</c:v>
                </c:pt>
                <c:pt idx="15">
                  <c:v>45</c:v>
                </c:pt>
                <c:pt idx="16">
                  <c:v>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OR_Data2!$F$4:$F$20</c:f>
              <c:numCache>
                <c:ptCount val="17"/>
                <c:pt idx="0">
                  <c:v>87</c:v>
                </c:pt>
                <c:pt idx="1">
                  <c:v>94</c:v>
                </c:pt>
                <c:pt idx="2">
                  <c:v>122</c:v>
                </c:pt>
                <c:pt idx="3">
                  <c:v>152</c:v>
                </c:pt>
                <c:pt idx="4">
                  <c:v>189</c:v>
                </c:pt>
                <c:pt idx="5">
                  <c:v>279</c:v>
                </c:pt>
                <c:pt idx="6">
                  <c:v>333</c:v>
                </c:pt>
                <c:pt idx="7">
                  <c:v>493</c:v>
                </c:pt>
                <c:pt idx="8">
                  <c:v>333</c:v>
                </c:pt>
                <c:pt idx="9">
                  <c:v>362</c:v>
                </c:pt>
                <c:pt idx="10">
                  <c:v>381</c:v>
                </c:pt>
                <c:pt idx="11">
                  <c:v>285</c:v>
                </c:pt>
                <c:pt idx="12">
                  <c:v>331</c:v>
                </c:pt>
                <c:pt idx="13">
                  <c:v>431</c:v>
                </c:pt>
                <c:pt idx="14">
                  <c:v>445</c:v>
                </c:pt>
                <c:pt idx="15">
                  <c:v>405</c:v>
                </c:pt>
                <c:pt idx="16">
                  <c:v>387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OR_Data2!$N$4:$N$20</c:f>
              <c:numCache>
                <c:ptCount val="17"/>
                <c:pt idx="0">
                  <c:v>2011</c:v>
                </c:pt>
                <c:pt idx="1">
                  <c:v>2052</c:v>
                </c:pt>
                <c:pt idx="2">
                  <c:v>2913</c:v>
                </c:pt>
                <c:pt idx="3">
                  <c:v>3402</c:v>
                </c:pt>
                <c:pt idx="4">
                  <c:v>3996</c:v>
                </c:pt>
                <c:pt idx="5">
                  <c:v>4232</c:v>
                </c:pt>
                <c:pt idx="6">
                  <c:v>5382</c:v>
                </c:pt>
                <c:pt idx="7">
                  <c:v>5538</c:v>
                </c:pt>
                <c:pt idx="8">
                  <c:v>5140</c:v>
                </c:pt>
                <c:pt idx="9">
                  <c:v>4663</c:v>
                </c:pt>
                <c:pt idx="10">
                  <c:v>3842</c:v>
                </c:pt>
                <c:pt idx="11">
                  <c:v>3323</c:v>
                </c:pt>
                <c:pt idx="12">
                  <c:v>4054</c:v>
                </c:pt>
                <c:pt idx="13">
                  <c:v>4209</c:v>
                </c:pt>
                <c:pt idx="14">
                  <c:v>3771</c:v>
                </c:pt>
                <c:pt idx="15">
                  <c:v>4045</c:v>
                </c:pt>
                <c:pt idx="16">
                  <c:v>3855</c:v>
                </c:pt>
              </c:numCache>
            </c:numRef>
          </c:yVal>
          <c:smooth val="0"/>
        </c:ser>
        <c:axId val="66579489"/>
        <c:axId val="62344490"/>
      </c:scatterChart>
      <c:val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crossBetween val="midCat"/>
        <c:dispUnits/>
        <c:majorUnit val="1"/>
      </c:valAx>
      <c:valAx>
        <c:axId val="6234449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579489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OR_Data2!$AK$4:$AK$20</c:f>
              <c:numCache>
                <c:ptCount val="17"/>
                <c:pt idx="0">
                  <c:v>67.21066398365814</c:v>
                </c:pt>
                <c:pt idx="1">
                  <c:v>68.80493092544457</c:v>
                </c:pt>
                <c:pt idx="2">
                  <c:v>95.42395092482523</c:v>
                </c:pt>
                <c:pt idx="3">
                  <c:v>110.8738202433875</c:v>
                </c:pt>
                <c:pt idx="4">
                  <c:v>125.98079277451698</c:v>
                </c:pt>
                <c:pt idx="5">
                  <c:v>132.14496022676235</c:v>
                </c:pt>
                <c:pt idx="6">
                  <c:v>161.33671799404155</c:v>
                </c:pt>
                <c:pt idx="7">
                  <c:v>160.66455299752334</c:v>
                </c:pt>
                <c:pt idx="8">
                  <c:v>148.35986240929145</c:v>
                </c:pt>
                <c:pt idx="9">
                  <c:v>127.83765661791085</c:v>
                </c:pt>
                <c:pt idx="10">
                  <c:v>101.23962623840704</c:v>
                </c:pt>
                <c:pt idx="11">
                  <c:v>88.03485789589091</c:v>
                </c:pt>
                <c:pt idx="12">
                  <c:v>105.36538098749764</c:v>
                </c:pt>
                <c:pt idx="13">
                  <c:v>107.70968660888303</c:v>
                </c:pt>
                <c:pt idx="14">
                  <c:v>93.541648712555</c:v>
                </c:pt>
                <c:pt idx="15">
                  <c:v>102.90018508872068</c:v>
                </c:pt>
                <c:pt idx="16">
                  <c:v>100.7997167827568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OR_Data2!$AL$4:$AL$20</c:f>
              <c:numCache>
                <c:ptCount val="17"/>
                <c:pt idx="0">
                  <c:v>542.1453465857751</c:v>
                </c:pt>
                <c:pt idx="1">
                  <c:v>510.52805364354475</c:v>
                </c:pt>
                <c:pt idx="2">
                  <c:v>886.347747927694</c:v>
                </c:pt>
                <c:pt idx="3">
                  <c:v>1034.5251259368472</c:v>
                </c:pt>
                <c:pt idx="4">
                  <c:v>1473.9751266697374</c:v>
                </c:pt>
                <c:pt idx="5">
                  <c:v>1253.7789130791405</c:v>
                </c:pt>
                <c:pt idx="6">
                  <c:v>1820.5017202488095</c:v>
                </c:pt>
                <c:pt idx="7">
                  <c:v>1601.423487544484</c:v>
                </c:pt>
                <c:pt idx="8">
                  <c:v>1525.4345467310598</c:v>
                </c:pt>
                <c:pt idx="9">
                  <c:v>1554.51269588536</c:v>
                </c:pt>
                <c:pt idx="10">
                  <c:v>1204.1755712641789</c:v>
                </c:pt>
                <c:pt idx="11">
                  <c:v>974.6822775943161</c:v>
                </c:pt>
                <c:pt idx="12">
                  <c:v>1262.5672200140286</c:v>
                </c:pt>
                <c:pt idx="13">
                  <c:v>1123.872804935928</c:v>
                </c:pt>
                <c:pt idx="14">
                  <c:v>1038.3687622493592</c:v>
                </c:pt>
                <c:pt idx="15">
                  <c:v>1036.4513089585603</c:v>
                </c:pt>
                <c:pt idx="16">
                  <c:v>777.434283937293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OR_Data2!$AR$4:$AR$20</c:f>
              <c:numCache>
                <c:ptCount val="17"/>
                <c:pt idx="0">
                  <c:v>95.82477754962355</c:v>
                </c:pt>
                <c:pt idx="1">
                  <c:v>95.7526844949046</c:v>
                </c:pt>
                <c:pt idx="2">
                  <c:v>122.75714941213627</c:v>
                </c:pt>
                <c:pt idx="3">
                  <c:v>139.86093826709444</c:v>
                </c:pt>
                <c:pt idx="4">
                  <c:v>146.30018833419766</c:v>
                </c:pt>
                <c:pt idx="5">
                  <c:v>199.67494775946136</c:v>
                </c:pt>
                <c:pt idx="6">
                  <c:v>235.13833241647237</c:v>
                </c:pt>
                <c:pt idx="7">
                  <c:v>292.9616087751371</c:v>
                </c:pt>
                <c:pt idx="8">
                  <c:v>218.74160768584375</c:v>
                </c:pt>
                <c:pt idx="9">
                  <c:v>201.49095129886052</c:v>
                </c:pt>
                <c:pt idx="10">
                  <c:v>191.3908897936458</c:v>
                </c:pt>
                <c:pt idx="11">
                  <c:v>147.3497160867133</c:v>
                </c:pt>
                <c:pt idx="12">
                  <c:v>156.9017904657271</c:v>
                </c:pt>
                <c:pt idx="13">
                  <c:v>183.60972804850954</c:v>
                </c:pt>
                <c:pt idx="14">
                  <c:v>166.31336647258297</c:v>
                </c:pt>
                <c:pt idx="15">
                  <c:v>150.58826292182326</c:v>
                </c:pt>
                <c:pt idx="16">
                  <c:v>140.6170937829353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OR_Data2!$AQ$4:$AQ$20</c:f>
              <c:numCache>
                <c:ptCount val="17"/>
                <c:pt idx="0">
                  <c:v>75.79929432402369</c:v>
                </c:pt>
                <c:pt idx="1">
                  <c:v>76.95206808682984</c:v>
                </c:pt>
                <c:pt idx="2">
                  <c:v>108.99282473257847</c:v>
                </c:pt>
                <c:pt idx="3">
                  <c:v>126.7728920652914</c:v>
                </c:pt>
                <c:pt idx="4">
                  <c:v>147.9450959310656</c:v>
                </c:pt>
                <c:pt idx="5">
                  <c:v>154.3786896123789</c:v>
                </c:pt>
                <c:pt idx="6">
                  <c:v>192.86389263264948</c:v>
                </c:pt>
                <c:pt idx="7">
                  <c:v>193.73478903792733</c:v>
                </c:pt>
                <c:pt idx="8">
                  <c:v>176.1030854014311</c:v>
                </c:pt>
                <c:pt idx="9">
                  <c:v>156.79567872050958</c:v>
                </c:pt>
                <c:pt idx="10">
                  <c:v>126.61106149633054</c:v>
                </c:pt>
                <c:pt idx="11">
                  <c:v>107.64001137621787</c:v>
                </c:pt>
                <c:pt idx="12">
                  <c:v>129.0498790197175</c:v>
                </c:pt>
                <c:pt idx="13">
                  <c:v>131.73350209243128</c:v>
                </c:pt>
                <c:pt idx="14">
                  <c:v>116.27211436415404</c:v>
                </c:pt>
                <c:pt idx="15">
                  <c:v>123.24595413544259</c:v>
                </c:pt>
                <c:pt idx="16">
                  <c:v>116.24912473908029</c:v>
                </c:pt>
              </c:numCache>
            </c:numRef>
          </c:yVal>
          <c:smooth val="0"/>
        </c:ser>
        <c:axId val="24229499"/>
        <c:axId val="16738900"/>
      </c:scatterChart>
      <c:val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crossBetween val="midCat"/>
        <c:dispUnits/>
        <c:majorUnit val="1"/>
      </c:valAx>
      <c:valAx>
        <c:axId val="1673890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229499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OR_Data2!$AK$4:$AK$20</c:f>
              <c:numCache>
                <c:ptCount val="17"/>
                <c:pt idx="0">
                  <c:v>67.21066398365814</c:v>
                </c:pt>
                <c:pt idx="1">
                  <c:v>68.80493092544457</c:v>
                </c:pt>
                <c:pt idx="2">
                  <c:v>95.42395092482523</c:v>
                </c:pt>
                <c:pt idx="3">
                  <c:v>110.8738202433875</c:v>
                </c:pt>
                <c:pt idx="4">
                  <c:v>125.98079277451698</c:v>
                </c:pt>
                <c:pt idx="5">
                  <c:v>132.14496022676235</c:v>
                </c:pt>
                <c:pt idx="6">
                  <c:v>161.33671799404155</c:v>
                </c:pt>
                <c:pt idx="7">
                  <c:v>160.66455299752334</c:v>
                </c:pt>
                <c:pt idx="8">
                  <c:v>148.35986240929145</c:v>
                </c:pt>
                <c:pt idx="9">
                  <c:v>127.83765661791085</c:v>
                </c:pt>
                <c:pt idx="10">
                  <c:v>101.23962623840704</c:v>
                </c:pt>
                <c:pt idx="11">
                  <c:v>88.03485789589091</c:v>
                </c:pt>
                <c:pt idx="12">
                  <c:v>105.36538098749764</c:v>
                </c:pt>
                <c:pt idx="13">
                  <c:v>107.70968660888303</c:v>
                </c:pt>
                <c:pt idx="14">
                  <c:v>93.541648712555</c:v>
                </c:pt>
                <c:pt idx="15">
                  <c:v>102.90018508872068</c:v>
                </c:pt>
                <c:pt idx="16">
                  <c:v>100.7997167827568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OR_Data2!$AL$4:$AL$20</c:f>
              <c:numCache>
                <c:ptCount val="17"/>
                <c:pt idx="0">
                  <c:v>542.1453465857751</c:v>
                </c:pt>
                <c:pt idx="1">
                  <c:v>510.52805364354475</c:v>
                </c:pt>
                <c:pt idx="2">
                  <c:v>886.347747927694</c:v>
                </c:pt>
                <c:pt idx="3">
                  <c:v>1034.5251259368472</c:v>
                </c:pt>
                <c:pt idx="4">
                  <c:v>1473.9751266697374</c:v>
                </c:pt>
                <c:pt idx="5">
                  <c:v>1253.7789130791405</c:v>
                </c:pt>
                <c:pt idx="6">
                  <c:v>1820.5017202488095</c:v>
                </c:pt>
                <c:pt idx="7">
                  <c:v>1601.423487544484</c:v>
                </c:pt>
                <c:pt idx="8">
                  <c:v>1525.4345467310598</c:v>
                </c:pt>
                <c:pt idx="9">
                  <c:v>1554.51269588536</c:v>
                </c:pt>
                <c:pt idx="10">
                  <c:v>1204.1755712641789</c:v>
                </c:pt>
                <c:pt idx="11">
                  <c:v>974.6822775943161</c:v>
                </c:pt>
                <c:pt idx="12">
                  <c:v>1262.5672200140286</c:v>
                </c:pt>
                <c:pt idx="13">
                  <c:v>1123.872804935928</c:v>
                </c:pt>
                <c:pt idx="14">
                  <c:v>1038.3687622493592</c:v>
                </c:pt>
                <c:pt idx="15">
                  <c:v>1036.4513089585603</c:v>
                </c:pt>
                <c:pt idx="16">
                  <c:v>777.434283937293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OR_Data2!$AM$4:$AM$20</c:f>
              <c:numCache>
                <c:ptCount val="17"/>
                <c:pt idx="0">
                  <c:v>203.59194357594708</c:v>
                </c:pt>
                <c:pt idx="1">
                  <c:v>204.93975477898306</c:v>
                </c:pt>
                <c:pt idx="2">
                  <c:v>285.4784343399601</c:v>
                </c:pt>
                <c:pt idx="3">
                  <c:v>297.1222541229886</c:v>
                </c:pt>
                <c:pt idx="4">
                  <c:v>248.33903115526024</c:v>
                </c:pt>
                <c:pt idx="5">
                  <c:v>304.11009399766544</c:v>
                </c:pt>
                <c:pt idx="6">
                  <c:v>377.0386391535629</c:v>
                </c:pt>
                <c:pt idx="7">
                  <c:v>355.09196327017503</c:v>
                </c:pt>
                <c:pt idx="8">
                  <c:v>358.74439461883406</c:v>
                </c:pt>
                <c:pt idx="9">
                  <c:v>271.3959424963052</c:v>
                </c:pt>
                <c:pt idx="10">
                  <c:v>218.4103984658001</c:v>
                </c:pt>
                <c:pt idx="11">
                  <c:v>215.60224015986117</c:v>
                </c:pt>
                <c:pt idx="12">
                  <c:v>240.45372572593502</c:v>
                </c:pt>
                <c:pt idx="13">
                  <c:v>225.76878162709224</c:v>
                </c:pt>
                <c:pt idx="14">
                  <c:v>154.0278276942034</c:v>
                </c:pt>
                <c:pt idx="15">
                  <c:v>160.56682638393312</c:v>
                </c:pt>
                <c:pt idx="16">
                  <c:v>209.60125255688277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OR_Data2!$AN$4:$AN$20</c:f>
              <c:numCache>
                <c:ptCount val="17"/>
                <c:pt idx="0">
                  <c:v>8.402478731225711</c:v>
                </c:pt>
                <c:pt idx="1">
                  <c:v>4.003362824772809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3.5009715195966877</c:v>
                </c:pt>
                <c:pt idx="5">
                  <c:v>14.87996825606772</c:v>
                </c:pt>
                <c:pt idx="6">
                  <c:v>32.723532894941876</c:v>
                </c:pt>
                <c:pt idx="7">
                  <c:v>29.1332847778587</c:v>
                </c:pt>
                <c:pt idx="8">
                  <c:v>55.16480485450283</c:v>
                </c:pt>
                <c:pt idx="9">
                  <c:v>38.960027012285394</c:v>
                </c:pt>
                <c:pt idx="10">
                  <c:v>39.48326279812948</c:v>
                </c:pt>
                <c:pt idx="11">
                  <c:v>42.77109149449323</c:v>
                </c:pt>
                <c:pt idx="12">
                  <c:v>38.405060431492146</c:v>
                </c:pt>
                <c:pt idx="13">
                  <c:v>47.353580576422225</c:v>
                </c:pt>
                <c:pt idx="14">
                  <c:v>35.01256333154838</c:v>
                </c:pt>
                <c:pt idx="15">
                  <c:v>44.42031489067667</c:v>
                </c:pt>
                <c:pt idx="16">
                  <c:v>31.356898517673887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OR_Data2!$AO$4:$AO$20</c:f>
              <c:numCache>
                <c:ptCount val="17"/>
                <c:pt idx="0">
                  <c:v>111.11962602498276</c:v>
                </c:pt>
                <c:pt idx="1">
                  <c:v>113.84004262946277</c:v>
                </c:pt>
                <c:pt idx="2">
                  <c:v>141.11387426985138</c:v>
                </c:pt>
                <c:pt idx="3">
                  <c:v>167.93167832245092</c:v>
                </c:pt>
                <c:pt idx="4">
                  <c:v>198.8385304885747</c:v>
                </c:pt>
                <c:pt idx="5">
                  <c:v>276.8488841699991</c:v>
                </c:pt>
                <c:pt idx="6">
                  <c:v>311.1480709753978</c:v>
                </c:pt>
                <c:pt idx="7">
                  <c:v>432.0657651420208</c:v>
                </c:pt>
                <c:pt idx="8">
                  <c:v>273.9365421475638</c:v>
                </c:pt>
                <c:pt idx="9">
                  <c:v>277.48181420982837</c:v>
                </c:pt>
                <c:pt idx="10">
                  <c:v>272.06123877122576</c:v>
                </c:pt>
                <c:pt idx="11">
                  <c:v>188.37121687806103</c:v>
                </c:pt>
                <c:pt idx="12">
                  <c:v>201.2476136045819</c:v>
                </c:pt>
                <c:pt idx="13">
                  <c:v>246.80612262427633</c:v>
                </c:pt>
                <c:pt idx="14">
                  <c:v>236.67065549793912</c:v>
                </c:pt>
                <c:pt idx="15">
                  <c:v>202.37553904348826</c:v>
                </c:pt>
                <c:pt idx="16">
                  <c:v>181.80109926246067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OR_Data2!$AQ$4:$AQ$20</c:f>
              <c:numCache>
                <c:ptCount val="17"/>
                <c:pt idx="0">
                  <c:v>75.79929432402369</c:v>
                </c:pt>
                <c:pt idx="1">
                  <c:v>76.95206808682984</c:v>
                </c:pt>
                <c:pt idx="2">
                  <c:v>108.99282473257847</c:v>
                </c:pt>
                <c:pt idx="3">
                  <c:v>126.7728920652914</c:v>
                </c:pt>
                <c:pt idx="4">
                  <c:v>147.9450959310656</c:v>
                </c:pt>
                <c:pt idx="5">
                  <c:v>154.3786896123789</c:v>
                </c:pt>
                <c:pt idx="6">
                  <c:v>192.86389263264948</c:v>
                </c:pt>
                <c:pt idx="7">
                  <c:v>193.73478903792733</c:v>
                </c:pt>
                <c:pt idx="8">
                  <c:v>176.1030854014311</c:v>
                </c:pt>
                <c:pt idx="9">
                  <c:v>156.79567872050958</c:v>
                </c:pt>
                <c:pt idx="10">
                  <c:v>126.61106149633054</c:v>
                </c:pt>
                <c:pt idx="11">
                  <c:v>107.64001137621787</c:v>
                </c:pt>
                <c:pt idx="12">
                  <c:v>129.0498790197175</c:v>
                </c:pt>
                <c:pt idx="13">
                  <c:v>131.73350209243128</c:v>
                </c:pt>
                <c:pt idx="14">
                  <c:v>116.27211436415404</c:v>
                </c:pt>
                <c:pt idx="15">
                  <c:v>123.24595413544259</c:v>
                </c:pt>
                <c:pt idx="16">
                  <c:v>116.24912473908029</c:v>
                </c:pt>
              </c:numCache>
            </c:numRef>
          </c:yVal>
          <c:smooth val="0"/>
        </c:ser>
        <c:axId val="16432373"/>
        <c:axId val="13673630"/>
      </c:scatterChart>
      <c:val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crossBetween val="midCat"/>
        <c:dispUnits/>
        <c:majorUnit val="1"/>
      </c:valAx>
      <c:valAx>
        <c:axId val="1367363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OR_Data2!$K$25:$K$41</c:f>
              <c:numCache>
                <c:ptCount val="17"/>
                <c:pt idx="0">
                  <c:v>987</c:v>
                </c:pt>
                <c:pt idx="1">
                  <c:v>912</c:v>
                </c:pt>
                <c:pt idx="2">
                  <c:v>1075</c:v>
                </c:pt>
                <c:pt idx="3">
                  <c:v>953</c:v>
                </c:pt>
                <c:pt idx="4">
                  <c:v>1080</c:v>
                </c:pt>
                <c:pt idx="5">
                  <c:v>1036</c:v>
                </c:pt>
                <c:pt idx="6">
                  <c:v>2056</c:v>
                </c:pt>
                <c:pt idx="7">
                  <c:v>768</c:v>
                </c:pt>
                <c:pt idx="8">
                  <c:v>784</c:v>
                </c:pt>
                <c:pt idx="9">
                  <c:v>801</c:v>
                </c:pt>
                <c:pt idx="10">
                  <c:v>751</c:v>
                </c:pt>
                <c:pt idx="11">
                  <c:v>825</c:v>
                </c:pt>
                <c:pt idx="12">
                  <c:v>1096</c:v>
                </c:pt>
                <c:pt idx="13">
                  <c:v>1269</c:v>
                </c:pt>
                <c:pt idx="14">
                  <c:v>1110</c:v>
                </c:pt>
                <c:pt idx="15">
                  <c:v>1293</c:v>
                </c:pt>
                <c:pt idx="16">
                  <c:v>1371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OR_Data2!$L$25:$L$41</c:f>
              <c:numCache>
                <c:ptCount val="17"/>
                <c:pt idx="0">
                  <c:v>127</c:v>
                </c:pt>
                <c:pt idx="1">
                  <c:v>106</c:v>
                </c:pt>
                <c:pt idx="2">
                  <c:v>155</c:v>
                </c:pt>
                <c:pt idx="3">
                  <c:v>150</c:v>
                </c:pt>
                <c:pt idx="4">
                  <c:v>170</c:v>
                </c:pt>
                <c:pt idx="5">
                  <c:v>140</c:v>
                </c:pt>
                <c:pt idx="6">
                  <c:v>349</c:v>
                </c:pt>
                <c:pt idx="7">
                  <c:v>125</c:v>
                </c:pt>
                <c:pt idx="8">
                  <c:v>111</c:v>
                </c:pt>
                <c:pt idx="9">
                  <c:v>140</c:v>
                </c:pt>
                <c:pt idx="10">
                  <c:v>124</c:v>
                </c:pt>
                <c:pt idx="11">
                  <c:v>135</c:v>
                </c:pt>
                <c:pt idx="12">
                  <c:v>156</c:v>
                </c:pt>
                <c:pt idx="13">
                  <c:v>167</c:v>
                </c:pt>
                <c:pt idx="14">
                  <c:v>200</c:v>
                </c:pt>
                <c:pt idx="15">
                  <c:v>191</c:v>
                </c:pt>
                <c:pt idx="16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OR_Data2!$M$25:$M$41</c:f>
              <c:numCache>
                <c:ptCount val="17"/>
                <c:pt idx="0">
                  <c:v>91</c:v>
                </c:pt>
                <c:pt idx="1">
                  <c:v>102</c:v>
                </c:pt>
                <c:pt idx="2">
                  <c:v>105</c:v>
                </c:pt>
                <c:pt idx="3">
                  <c:v>114</c:v>
                </c:pt>
                <c:pt idx="4">
                  <c:v>102</c:v>
                </c:pt>
                <c:pt idx="5">
                  <c:v>178</c:v>
                </c:pt>
                <c:pt idx="6">
                  <c:v>337</c:v>
                </c:pt>
                <c:pt idx="7">
                  <c:v>339</c:v>
                </c:pt>
                <c:pt idx="8">
                  <c:v>219</c:v>
                </c:pt>
                <c:pt idx="9">
                  <c:v>229</c:v>
                </c:pt>
                <c:pt idx="10">
                  <c:v>281</c:v>
                </c:pt>
                <c:pt idx="11">
                  <c:v>252</c:v>
                </c:pt>
                <c:pt idx="12">
                  <c:v>280</c:v>
                </c:pt>
                <c:pt idx="13">
                  <c:v>442</c:v>
                </c:pt>
                <c:pt idx="14">
                  <c:v>363</c:v>
                </c:pt>
                <c:pt idx="15">
                  <c:v>356</c:v>
                </c:pt>
                <c:pt idx="16">
                  <c:v>362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OR_Data2!$N$25:$N$41</c:f>
              <c:numCache>
                <c:ptCount val="17"/>
                <c:pt idx="0">
                  <c:v>1205</c:v>
                </c:pt>
                <c:pt idx="1">
                  <c:v>1120</c:v>
                </c:pt>
                <c:pt idx="2">
                  <c:v>1335</c:v>
                </c:pt>
                <c:pt idx="3">
                  <c:v>1217</c:v>
                </c:pt>
                <c:pt idx="4">
                  <c:v>1352</c:v>
                </c:pt>
                <c:pt idx="5">
                  <c:v>1354</c:v>
                </c:pt>
                <c:pt idx="6">
                  <c:v>2742</c:v>
                </c:pt>
                <c:pt idx="7">
                  <c:v>1232</c:v>
                </c:pt>
                <c:pt idx="8">
                  <c:v>1114</c:v>
                </c:pt>
                <c:pt idx="9">
                  <c:v>1170</c:v>
                </c:pt>
                <c:pt idx="10">
                  <c:v>1156</c:v>
                </c:pt>
                <c:pt idx="11">
                  <c:v>1212</c:v>
                </c:pt>
                <c:pt idx="12">
                  <c:v>1532</c:v>
                </c:pt>
                <c:pt idx="13">
                  <c:v>1878</c:v>
                </c:pt>
                <c:pt idx="14">
                  <c:v>1673</c:v>
                </c:pt>
                <c:pt idx="15">
                  <c:v>1840</c:v>
                </c:pt>
                <c:pt idx="16">
                  <c:v>1902</c:v>
                </c:pt>
              </c:numCache>
            </c:numRef>
          </c:yVal>
          <c:smooth val="0"/>
        </c:ser>
        <c:axId val="55953807"/>
        <c:axId val="33822216"/>
      </c:scatterChart>
      <c:val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crossBetween val="midCat"/>
        <c:dispUnits/>
        <c:majorUnit val="1"/>
      </c:valAx>
      <c:valAx>
        <c:axId val="3382221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OREGON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OR_Data2!$B$25:$B$41</c:f>
              <c:numCache>
                <c:ptCount val="17"/>
                <c:pt idx="0">
                  <c:v>981</c:v>
                </c:pt>
                <c:pt idx="1">
                  <c:v>910</c:v>
                </c:pt>
                <c:pt idx="2">
                  <c:v>1070</c:v>
                </c:pt>
                <c:pt idx="3">
                  <c:v>951</c:v>
                </c:pt>
                <c:pt idx="4">
                  <c:v>1073</c:v>
                </c:pt>
                <c:pt idx="5">
                  <c:v>1032</c:v>
                </c:pt>
                <c:pt idx="6">
                  <c:v>2045</c:v>
                </c:pt>
                <c:pt idx="7">
                  <c:v>739</c:v>
                </c:pt>
                <c:pt idx="8">
                  <c:v>700</c:v>
                </c:pt>
                <c:pt idx="9">
                  <c:v>688</c:v>
                </c:pt>
                <c:pt idx="10">
                  <c:v>641</c:v>
                </c:pt>
                <c:pt idx="11">
                  <c:v>680</c:v>
                </c:pt>
                <c:pt idx="12">
                  <c:v>809</c:v>
                </c:pt>
                <c:pt idx="13">
                  <c:v>1003</c:v>
                </c:pt>
                <c:pt idx="14">
                  <c:v>1079</c:v>
                </c:pt>
                <c:pt idx="15">
                  <c:v>1263</c:v>
                </c:pt>
                <c:pt idx="16">
                  <c:v>1346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OR_Data2!$C$25:$C$41</c:f>
              <c:numCache>
                <c:ptCount val="17"/>
                <c:pt idx="0">
                  <c:v>126</c:v>
                </c:pt>
                <c:pt idx="1">
                  <c:v>106</c:v>
                </c:pt>
                <c:pt idx="2">
                  <c:v>154</c:v>
                </c:pt>
                <c:pt idx="3">
                  <c:v>150</c:v>
                </c:pt>
                <c:pt idx="4">
                  <c:v>169</c:v>
                </c:pt>
                <c:pt idx="5">
                  <c:v>138</c:v>
                </c:pt>
                <c:pt idx="6">
                  <c:v>349</c:v>
                </c:pt>
                <c:pt idx="7">
                  <c:v>121</c:v>
                </c:pt>
                <c:pt idx="8">
                  <c:v>98</c:v>
                </c:pt>
                <c:pt idx="9">
                  <c:v>122</c:v>
                </c:pt>
                <c:pt idx="10">
                  <c:v>97</c:v>
                </c:pt>
                <c:pt idx="11">
                  <c:v>104</c:v>
                </c:pt>
                <c:pt idx="12">
                  <c:v>103</c:v>
                </c:pt>
                <c:pt idx="13">
                  <c:v>123</c:v>
                </c:pt>
                <c:pt idx="14">
                  <c:v>193</c:v>
                </c:pt>
                <c:pt idx="15">
                  <c:v>179</c:v>
                </c:pt>
                <c:pt idx="16">
                  <c:v>161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OR_Data2!$D$25:$D$41</c:f>
              <c:numCache>
                <c:ptCount val="17"/>
                <c:pt idx="0">
                  <c:v>25</c:v>
                </c:pt>
                <c:pt idx="1">
                  <c:v>28</c:v>
                </c:pt>
                <c:pt idx="2">
                  <c:v>38</c:v>
                </c:pt>
                <c:pt idx="3">
                  <c:v>33</c:v>
                </c:pt>
                <c:pt idx="4">
                  <c:v>21</c:v>
                </c:pt>
                <c:pt idx="5">
                  <c:v>27</c:v>
                </c:pt>
                <c:pt idx="6">
                  <c:v>58</c:v>
                </c:pt>
                <c:pt idx="7">
                  <c:v>19</c:v>
                </c:pt>
                <c:pt idx="8">
                  <c:v>22</c:v>
                </c:pt>
                <c:pt idx="9">
                  <c:v>9</c:v>
                </c:pt>
                <c:pt idx="10">
                  <c:v>19</c:v>
                </c:pt>
                <c:pt idx="11">
                  <c:v>16</c:v>
                </c:pt>
                <c:pt idx="12">
                  <c:v>17</c:v>
                </c:pt>
                <c:pt idx="13">
                  <c:v>24</c:v>
                </c:pt>
                <c:pt idx="14">
                  <c:v>29</c:v>
                </c:pt>
                <c:pt idx="15">
                  <c:v>27</c:v>
                </c:pt>
                <c:pt idx="16">
                  <c:v>42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OR_Data2!$E$25:$E$41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20</c:v>
                </c:pt>
                <c:pt idx="7">
                  <c:v>10</c:v>
                </c:pt>
                <c:pt idx="8">
                  <c:v>14</c:v>
                </c:pt>
                <c:pt idx="9">
                  <c:v>12</c:v>
                </c:pt>
                <c:pt idx="10">
                  <c:v>22</c:v>
                </c:pt>
                <c:pt idx="11">
                  <c:v>18</c:v>
                </c:pt>
                <c:pt idx="12">
                  <c:v>15</c:v>
                </c:pt>
                <c:pt idx="13">
                  <c:v>25</c:v>
                </c:pt>
                <c:pt idx="14">
                  <c:v>20</c:v>
                </c:pt>
                <c:pt idx="15">
                  <c:v>27</c:v>
                </c:pt>
                <c:pt idx="16">
                  <c:v>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OR_Data2!$F$25:$F$41</c:f>
              <c:numCache>
                <c:ptCount val="17"/>
                <c:pt idx="0">
                  <c:v>56</c:v>
                </c:pt>
                <c:pt idx="1">
                  <c:v>66</c:v>
                </c:pt>
                <c:pt idx="2">
                  <c:v>62</c:v>
                </c:pt>
                <c:pt idx="3">
                  <c:v>75</c:v>
                </c:pt>
                <c:pt idx="4">
                  <c:v>72</c:v>
                </c:pt>
                <c:pt idx="5">
                  <c:v>122</c:v>
                </c:pt>
                <c:pt idx="6">
                  <c:v>215</c:v>
                </c:pt>
                <c:pt idx="7">
                  <c:v>236</c:v>
                </c:pt>
                <c:pt idx="8">
                  <c:v>99</c:v>
                </c:pt>
                <c:pt idx="9">
                  <c:v>133</c:v>
                </c:pt>
                <c:pt idx="10">
                  <c:v>158</c:v>
                </c:pt>
                <c:pt idx="11">
                  <c:v>133</c:v>
                </c:pt>
                <c:pt idx="12">
                  <c:v>153</c:v>
                </c:pt>
                <c:pt idx="13">
                  <c:v>258</c:v>
                </c:pt>
                <c:pt idx="14">
                  <c:v>288</c:v>
                </c:pt>
                <c:pt idx="15">
                  <c:v>278</c:v>
                </c:pt>
                <c:pt idx="16">
                  <c:v>282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OR_Data2!$G$25:$G$41</c:f>
              <c:numCache>
                <c:ptCount val="17"/>
                <c:pt idx="16">
                  <c:v>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OR_Data2!$H$25:$H$41</c:f>
              <c:numCache>
                <c:ptCount val="17"/>
                <c:pt idx="0">
                  <c:v>1190</c:v>
                </c:pt>
                <c:pt idx="1">
                  <c:v>1111</c:v>
                </c:pt>
                <c:pt idx="2">
                  <c:v>1325</c:v>
                </c:pt>
                <c:pt idx="3">
                  <c:v>1213</c:v>
                </c:pt>
                <c:pt idx="4">
                  <c:v>1336</c:v>
                </c:pt>
                <c:pt idx="5">
                  <c:v>1322</c:v>
                </c:pt>
                <c:pt idx="6">
                  <c:v>2687</c:v>
                </c:pt>
                <c:pt idx="7">
                  <c:v>1125</c:v>
                </c:pt>
                <c:pt idx="8">
                  <c:v>933</c:v>
                </c:pt>
                <c:pt idx="9">
                  <c:v>964</c:v>
                </c:pt>
                <c:pt idx="10">
                  <c:v>937</c:v>
                </c:pt>
                <c:pt idx="11">
                  <c:v>951</c:v>
                </c:pt>
                <c:pt idx="12">
                  <c:v>1097</c:v>
                </c:pt>
                <c:pt idx="13">
                  <c:v>1433</c:v>
                </c:pt>
                <c:pt idx="14">
                  <c:v>1609</c:v>
                </c:pt>
                <c:pt idx="15">
                  <c:v>1774</c:v>
                </c:pt>
                <c:pt idx="16">
                  <c:v>1852</c:v>
                </c:pt>
              </c:numCache>
            </c:numRef>
          </c:yVal>
          <c:smooth val="0"/>
        </c:ser>
        <c:axId val="35964489"/>
        <c:axId val="55244946"/>
      </c:scatterChart>
      <c:val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 val="autoZero"/>
        <c:crossBetween val="midCat"/>
        <c:dispUnits/>
        <c:majorUnit val="1"/>
      </c:valAx>
      <c:valAx>
        <c:axId val="5524494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OR_Data2!$AK$25:$AK$41</c:f>
              <c:numCache>
                <c:ptCount val="17"/>
                <c:pt idx="0">
                  <c:v>39.86315681255661</c:v>
                </c:pt>
                <c:pt idx="1">
                  <c:v>36.89598535188836</c:v>
                </c:pt>
                <c:pt idx="2">
                  <c:v>43.4114062455625</c:v>
                </c:pt>
                <c:pt idx="3">
                  <c:v>38.53837830828272</c:v>
                </c:pt>
                <c:pt idx="4">
                  <c:v>43.32608674585151</c:v>
                </c:pt>
                <c:pt idx="5">
                  <c:v>41.20048306767938</c:v>
                </c:pt>
                <c:pt idx="6">
                  <c:v>80.4716069019061</c:v>
                </c:pt>
                <c:pt idx="7">
                  <c:v>28.48634948780464</c:v>
                </c:pt>
                <c:pt idx="8">
                  <c:v>26.50635622422257</c:v>
                </c:pt>
                <c:pt idx="9">
                  <c:v>25.657032600094126</c:v>
                </c:pt>
                <c:pt idx="10">
                  <c:v>23.50402043419736</c:v>
                </c:pt>
                <c:pt idx="11">
                  <c:v>24.604892465764827</c:v>
                </c:pt>
                <c:pt idx="12">
                  <c:v>28.904914621527837</c:v>
                </c:pt>
                <c:pt idx="13">
                  <c:v>35.36262378681168</c:v>
                </c:pt>
                <c:pt idx="14">
                  <c:v>37.64693732221068</c:v>
                </c:pt>
                <c:pt idx="15">
                  <c:v>43.74383499395968</c:v>
                </c:pt>
                <c:pt idx="16">
                  <c:v>46.35340580443822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OR_Data2!$AL$25:$AL$41</c:f>
              <c:numCache>
                <c:ptCount val="17"/>
                <c:pt idx="0">
                  <c:v>325.28720795146506</c:v>
                </c:pt>
                <c:pt idx="1">
                  <c:v>269.2336999314216</c:v>
                </c:pt>
                <c:pt idx="2">
                  <c:v>384.50014980525316</c:v>
                </c:pt>
                <c:pt idx="3">
                  <c:v>368.5956505713233</c:v>
                </c:pt>
                <c:pt idx="4">
                  <c:v>409.70690198550267</c:v>
                </c:pt>
                <c:pt idx="5">
                  <c:v>323.40465421480627</c:v>
                </c:pt>
                <c:pt idx="6">
                  <c:v>795.1878602838981</c:v>
                </c:pt>
                <c:pt idx="7">
                  <c:v>265.80554457185536</c:v>
                </c:pt>
                <c:pt idx="8">
                  <c:v>208.49732995766226</c:v>
                </c:pt>
                <c:pt idx="9">
                  <c:v>255.59373166848238</c:v>
                </c:pt>
                <c:pt idx="10">
                  <c:v>199.325990465231</c:v>
                </c:pt>
                <c:pt idx="11">
                  <c:v>208.145701991394</c:v>
                </c:pt>
                <c:pt idx="12">
                  <c:v>200.68583898371134</c:v>
                </c:pt>
                <c:pt idx="13">
                  <c:v>233.50735643094447</c:v>
                </c:pt>
                <c:pt idx="14">
                  <c:v>363.71174430875925</c:v>
                </c:pt>
                <c:pt idx="15">
                  <c:v>330.70371533615383</c:v>
                </c:pt>
                <c:pt idx="16">
                  <c:v>294.51039932683335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OR_Data2!$AR$25:$AR$41</c:f>
              <c:numCache>
                <c:ptCount val="17"/>
                <c:pt idx="0">
                  <c:v>54.10514650761058</c:v>
                </c:pt>
                <c:pt idx="1">
                  <c:v>59.068214461142446</c:v>
                </c:pt>
                <c:pt idx="2">
                  <c:v>60.18675772148429</c:v>
                </c:pt>
                <c:pt idx="3">
                  <c:v>63.936428922100305</c:v>
                </c:pt>
                <c:pt idx="4">
                  <c:v>51.314245161994705</c:v>
                </c:pt>
                <c:pt idx="5">
                  <c:v>78.42530247916828</c:v>
                </c:pt>
                <c:pt idx="6">
                  <c:v>142.64085175574823</c:v>
                </c:pt>
                <c:pt idx="7">
                  <c:v>121.11517367458866</c:v>
                </c:pt>
                <c:pt idx="8">
                  <c:v>58.475479282354264</c:v>
                </c:pt>
                <c:pt idx="9">
                  <c:v>62.94037829619578</c:v>
                </c:pt>
                <c:pt idx="10">
                  <c:v>76.94300417966771</c:v>
                </c:pt>
                <c:pt idx="11">
                  <c:v>61.060552323774495</c:v>
                </c:pt>
                <c:pt idx="12">
                  <c:v>63.51604209225276</c:v>
                </c:pt>
                <c:pt idx="13">
                  <c:v>100.299264254257</c:v>
                </c:pt>
                <c:pt idx="14">
                  <c:v>103.98442393554816</c:v>
                </c:pt>
                <c:pt idx="15">
                  <c:v>97.45673155954255</c:v>
                </c:pt>
                <c:pt idx="16">
                  <c:v>95.88799834502348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OR_Data2!$AQ$25:$AQ$41</c:f>
              <c:numCache>
                <c:ptCount val="17"/>
                <c:pt idx="0">
                  <c:v>44.85388376210254</c:v>
                </c:pt>
                <c:pt idx="1">
                  <c:v>41.6636197097797</c:v>
                </c:pt>
                <c:pt idx="2">
                  <c:v>49.57620761093939</c:v>
                </c:pt>
                <c:pt idx="3">
                  <c:v>45.20150443127527</c:v>
                </c:pt>
                <c:pt idx="4">
                  <c:v>49.46312516614205</c:v>
                </c:pt>
                <c:pt idx="5">
                  <c:v>48.22510105566278</c:v>
                </c:pt>
                <c:pt idx="6">
                  <c:v>96.28860637382554</c:v>
                </c:pt>
                <c:pt idx="7">
                  <c:v>39.355658661550784</c:v>
                </c:pt>
                <c:pt idx="8">
                  <c:v>31.9657935174193</c:v>
                </c:pt>
                <c:pt idx="9">
                  <c:v>32.41497625703866</c:v>
                </c:pt>
                <c:pt idx="10">
                  <c:v>30.87833540397233</c:v>
                </c:pt>
                <c:pt idx="11">
                  <c:v>30.805191338785196</c:v>
                </c:pt>
                <c:pt idx="12">
                  <c:v>34.920502536909254</c:v>
                </c:pt>
                <c:pt idx="13">
                  <c:v>44.850108932870995</c:v>
                </c:pt>
                <c:pt idx="14">
                  <c:v>49.610668791281846</c:v>
                </c:pt>
                <c:pt idx="15">
                  <c:v>54.05150126978372</c:v>
                </c:pt>
                <c:pt idx="16">
                  <c:v>55.847828538722865</c:v>
                </c:pt>
              </c:numCache>
            </c:numRef>
          </c:yVal>
          <c:smooth val="0"/>
        </c:ser>
        <c:axId val="27442467"/>
        <c:axId val="45655612"/>
      </c:scatterChart>
      <c:val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655612"/>
        <c:crosses val="autoZero"/>
        <c:crossBetween val="midCat"/>
        <c:dispUnits/>
        <c:majorUnit val="1"/>
      </c:valAx>
      <c:valAx>
        <c:axId val="456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OR_Data2!$AK$25:$AK$41</c:f>
              <c:numCache>
                <c:ptCount val="17"/>
                <c:pt idx="0">
                  <c:v>39.86315681255661</c:v>
                </c:pt>
                <c:pt idx="1">
                  <c:v>36.89598535188836</c:v>
                </c:pt>
                <c:pt idx="2">
                  <c:v>43.4114062455625</c:v>
                </c:pt>
                <c:pt idx="3">
                  <c:v>38.53837830828272</c:v>
                </c:pt>
                <c:pt idx="4">
                  <c:v>43.32608674585151</c:v>
                </c:pt>
                <c:pt idx="5">
                  <c:v>41.20048306767938</c:v>
                </c:pt>
                <c:pt idx="6">
                  <c:v>80.4716069019061</c:v>
                </c:pt>
                <c:pt idx="7">
                  <c:v>28.48634948780464</c:v>
                </c:pt>
                <c:pt idx="8">
                  <c:v>26.50635622422257</c:v>
                </c:pt>
                <c:pt idx="9">
                  <c:v>25.657032600094126</c:v>
                </c:pt>
                <c:pt idx="10">
                  <c:v>23.50402043419736</c:v>
                </c:pt>
                <c:pt idx="11">
                  <c:v>24.604892465764827</c:v>
                </c:pt>
                <c:pt idx="12">
                  <c:v>28.904914621527837</c:v>
                </c:pt>
                <c:pt idx="13">
                  <c:v>35.36262378681168</c:v>
                </c:pt>
                <c:pt idx="14">
                  <c:v>37.64693732221068</c:v>
                </c:pt>
                <c:pt idx="15">
                  <c:v>43.74383499395968</c:v>
                </c:pt>
                <c:pt idx="16">
                  <c:v>46.35340580443822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OR_Data2!$AL$25:$AL$41</c:f>
              <c:numCache>
                <c:ptCount val="17"/>
                <c:pt idx="0">
                  <c:v>325.28720795146506</c:v>
                </c:pt>
                <c:pt idx="1">
                  <c:v>269.2336999314216</c:v>
                </c:pt>
                <c:pt idx="2">
                  <c:v>384.50014980525316</c:v>
                </c:pt>
                <c:pt idx="3">
                  <c:v>368.5956505713233</c:v>
                </c:pt>
                <c:pt idx="4">
                  <c:v>409.70690198550267</c:v>
                </c:pt>
                <c:pt idx="5">
                  <c:v>323.40465421480627</c:v>
                </c:pt>
                <c:pt idx="6">
                  <c:v>795.1878602838981</c:v>
                </c:pt>
                <c:pt idx="7">
                  <c:v>265.80554457185536</c:v>
                </c:pt>
                <c:pt idx="8">
                  <c:v>208.49732995766226</c:v>
                </c:pt>
                <c:pt idx="9">
                  <c:v>255.59373166848238</c:v>
                </c:pt>
                <c:pt idx="10">
                  <c:v>199.325990465231</c:v>
                </c:pt>
                <c:pt idx="11">
                  <c:v>208.145701991394</c:v>
                </c:pt>
                <c:pt idx="12">
                  <c:v>200.68583898371134</c:v>
                </c:pt>
                <c:pt idx="13">
                  <c:v>233.50735643094447</c:v>
                </c:pt>
                <c:pt idx="14">
                  <c:v>363.71174430875925</c:v>
                </c:pt>
                <c:pt idx="15">
                  <c:v>330.70371533615383</c:v>
                </c:pt>
                <c:pt idx="16">
                  <c:v>294.51039932683335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OR_Data2!$AM$25:$AM$41</c:f>
              <c:numCache>
                <c:ptCount val="17"/>
                <c:pt idx="0">
                  <c:v>90.88926052497638</c:v>
                </c:pt>
                <c:pt idx="1">
                  <c:v>98.93643334157804</c:v>
                </c:pt>
                <c:pt idx="2">
                  <c:v>130.70096993877692</c:v>
                </c:pt>
                <c:pt idx="3">
                  <c:v>110.16892568605195</c:v>
                </c:pt>
                <c:pt idx="4">
                  <c:v>67.72882667870735</c:v>
                </c:pt>
                <c:pt idx="5">
                  <c:v>82.93911654481785</c:v>
                </c:pt>
                <c:pt idx="6">
                  <c:v>169.52124861167943</c:v>
                </c:pt>
                <c:pt idx="7">
                  <c:v>52.708963297916604</c:v>
                </c:pt>
                <c:pt idx="8">
                  <c:v>59.790732436472354</c:v>
                </c:pt>
                <c:pt idx="9">
                  <c:v>24.183796856106408</c:v>
                </c:pt>
                <c:pt idx="10">
                  <c:v>50.607287449392715</c:v>
                </c:pt>
                <c:pt idx="11">
                  <c:v>42.06872978728998</c:v>
                </c:pt>
                <c:pt idx="12">
                  <c:v>44.43166671022713</c:v>
                </c:pt>
                <c:pt idx="13">
                  <c:v>62.28104320747372</c:v>
                </c:pt>
                <c:pt idx="14">
                  <c:v>74.44678338553166</c:v>
                </c:pt>
                <c:pt idx="15">
                  <c:v>68.81435416454276</c:v>
                </c:pt>
                <c:pt idx="16">
                  <c:v>106.06328442637441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OR_Data2!$AN$25:$AN$41</c:f>
              <c:numCache>
                <c:ptCount val="17"/>
                <c:pt idx="0">
                  <c:v>4.201239365612856</c:v>
                </c:pt>
                <c:pt idx="1">
                  <c:v>2.0016814123864046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1.7504857597983439</c:v>
                </c:pt>
                <c:pt idx="5">
                  <c:v>4.95998941868924</c:v>
                </c:pt>
                <c:pt idx="6">
                  <c:v>31.165269423754168</c:v>
                </c:pt>
                <c:pt idx="7">
                  <c:v>14.56664238892935</c:v>
                </c:pt>
                <c:pt idx="8">
                  <c:v>19.307681699075992</c:v>
                </c:pt>
                <c:pt idx="9">
                  <c:v>15.584010804914158</c:v>
                </c:pt>
                <c:pt idx="10">
                  <c:v>27.14474317371402</c:v>
                </c:pt>
                <c:pt idx="11">
                  <c:v>21.385545747246614</c:v>
                </c:pt>
                <c:pt idx="12">
                  <c:v>16.943409013893596</c:v>
                </c:pt>
                <c:pt idx="13">
                  <c:v>26.90544350933081</c:v>
                </c:pt>
                <c:pt idx="14">
                  <c:v>20.595625489146105</c:v>
                </c:pt>
                <c:pt idx="15">
                  <c:v>26.652188934406002</c:v>
                </c:pt>
                <c:pt idx="16">
                  <c:v>18.053971873812237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OR_Data2!$AO$25:$AO$41</c:f>
              <c:numCache>
                <c:ptCount val="17"/>
                <c:pt idx="0">
                  <c:v>71.52527652182798</c:v>
                </c:pt>
                <c:pt idx="1">
                  <c:v>79.93024269728238</c:v>
                </c:pt>
                <c:pt idx="2">
                  <c:v>71.71360823549824</c:v>
                </c:pt>
                <c:pt idx="3">
                  <c:v>82.86102548805144</c:v>
                </c:pt>
                <c:pt idx="4">
                  <c:v>75.74801161469512</c:v>
                </c:pt>
                <c:pt idx="5">
                  <c:v>121.0593687051609</c:v>
                </c:pt>
                <c:pt idx="6">
                  <c:v>200.89139717630792</c:v>
                </c:pt>
                <c:pt idx="7">
                  <c:v>206.83067053451705</c:v>
                </c:pt>
                <c:pt idx="8">
                  <c:v>81.44059361143788</c:v>
                </c:pt>
                <c:pt idx="9">
                  <c:v>101.94773836990933</c:v>
                </c:pt>
                <c:pt idx="10">
                  <c:v>112.82329586838233</c:v>
                </c:pt>
                <c:pt idx="11">
                  <c:v>87.90656787642848</c:v>
                </c:pt>
                <c:pt idx="12">
                  <c:v>93.02382139426292</c:v>
                </c:pt>
                <c:pt idx="13">
                  <c:v>147.74009196534408</c:v>
                </c:pt>
                <c:pt idx="14">
                  <c:v>153.17112086158755</c:v>
                </c:pt>
                <c:pt idx="15">
                  <c:v>138.9145675409623</c:v>
                </c:pt>
                <c:pt idx="16">
                  <c:v>132.475219617607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OR_Data2!$AQ$25:$AQ$41</c:f>
              <c:numCache>
                <c:ptCount val="17"/>
                <c:pt idx="0">
                  <c:v>44.85388376210254</c:v>
                </c:pt>
                <c:pt idx="1">
                  <c:v>41.6636197097797</c:v>
                </c:pt>
                <c:pt idx="2">
                  <c:v>49.57620761093939</c:v>
                </c:pt>
                <c:pt idx="3">
                  <c:v>45.20150443127527</c:v>
                </c:pt>
                <c:pt idx="4">
                  <c:v>49.46312516614205</c:v>
                </c:pt>
                <c:pt idx="5">
                  <c:v>48.22510105566278</c:v>
                </c:pt>
                <c:pt idx="6">
                  <c:v>96.28860637382554</c:v>
                </c:pt>
                <c:pt idx="7">
                  <c:v>39.355658661550784</c:v>
                </c:pt>
                <c:pt idx="8">
                  <c:v>31.9657935174193</c:v>
                </c:pt>
                <c:pt idx="9">
                  <c:v>32.41497625703866</c:v>
                </c:pt>
                <c:pt idx="10">
                  <c:v>30.87833540397233</c:v>
                </c:pt>
                <c:pt idx="11">
                  <c:v>30.805191338785196</c:v>
                </c:pt>
                <c:pt idx="12">
                  <c:v>34.920502536909254</c:v>
                </c:pt>
                <c:pt idx="13">
                  <c:v>44.850108932870995</c:v>
                </c:pt>
                <c:pt idx="14">
                  <c:v>49.610668791281846</c:v>
                </c:pt>
                <c:pt idx="15">
                  <c:v>54.05150126978372</c:v>
                </c:pt>
                <c:pt idx="16">
                  <c:v>55.847828538722865</c:v>
                </c:pt>
              </c:numCache>
            </c:numRef>
          </c:yVal>
          <c:smooth val="0"/>
        </c:ser>
        <c:axId val="8247325"/>
        <c:axId val="7117062"/>
      </c:scatterChart>
      <c:val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 val="autoZero"/>
        <c:crossBetween val="midCat"/>
        <c:dispUnits/>
        <c:majorUnit val="1"/>
      </c:valAx>
      <c:valAx>
        <c:axId val="71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OR_Data2!$K$69:$K$85</c:f>
              <c:numCache>
                <c:ptCount val="17"/>
                <c:pt idx="0">
                  <c:v>631</c:v>
                </c:pt>
                <c:pt idx="1">
                  <c:v>706</c:v>
                </c:pt>
                <c:pt idx="2">
                  <c:v>1111</c:v>
                </c:pt>
                <c:pt idx="3">
                  <c:v>1343</c:v>
                </c:pt>
                <c:pt idx="4">
                  <c:v>1684</c:v>
                </c:pt>
                <c:pt idx="5">
                  <c:v>1813</c:v>
                </c:pt>
                <c:pt idx="6">
                  <c:v>1532</c:v>
                </c:pt>
                <c:pt idx="7">
                  <c:v>3308</c:v>
                </c:pt>
                <c:pt idx="8">
                  <c:v>3692</c:v>
                </c:pt>
                <c:pt idx="9">
                  <c:v>3729</c:v>
                </c:pt>
                <c:pt idx="10">
                  <c:v>3262</c:v>
                </c:pt>
                <c:pt idx="11">
                  <c:v>3125</c:v>
                </c:pt>
                <c:pt idx="12">
                  <c:v>4289</c:v>
                </c:pt>
                <c:pt idx="13">
                  <c:v>4357</c:v>
                </c:pt>
                <c:pt idx="14">
                  <c:v>1858</c:v>
                </c:pt>
                <c:pt idx="15">
                  <c:v>199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OR_Data2!$L$69:$L$85</c:f>
              <c:numCache>
                <c:ptCount val="17"/>
                <c:pt idx="0">
                  <c:v>72</c:v>
                </c:pt>
                <c:pt idx="1">
                  <c:v>85</c:v>
                </c:pt>
                <c:pt idx="2">
                  <c:v>179</c:v>
                </c:pt>
                <c:pt idx="3">
                  <c:v>231</c:v>
                </c:pt>
                <c:pt idx="4">
                  <c:v>372</c:v>
                </c:pt>
                <c:pt idx="5">
                  <c:v>345</c:v>
                </c:pt>
                <c:pt idx="6">
                  <c:v>327</c:v>
                </c:pt>
                <c:pt idx="7">
                  <c:v>566</c:v>
                </c:pt>
                <c:pt idx="8">
                  <c:v>703</c:v>
                </c:pt>
                <c:pt idx="9">
                  <c:v>786</c:v>
                </c:pt>
                <c:pt idx="10">
                  <c:v>664</c:v>
                </c:pt>
                <c:pt idx="11">
                  <c:v>587</c:v>
                </c:pt>
                <c:pt idx="12">
                  <c:v>803</c:v>
                </c:pt>
                <c:pt idx="13">
                  <c:v>782</c:v>
                </c:pt>
                <c:pt idx="14">
                  <c:v>437</c:v>
                </c:pt>
                <c:pt idx="15">
                  <c:v>97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OR_Data2!$M$69:$M$85</c:f>
              <c:numCache>
                <c:ptCount val="17"/>
                <c:pt idx="0">
                  <c:v>56</c:v>
                </c:pt>
                <c:pt idx="1">
                  <c:v>57</c:v>
                </c:pt>
                <c:pt idx="2">
                  <c:v>92</c:v>
                </c:pt>
                <c:pt idx="3">
                  <c:v>98</c:v>
                </c:pt>
                <c:pt idx="4">
                  <c:v>137</c:v>
                </c:pt>
                <c:pt idx="5">
                  <c:v>168</c:v>
                </c:pt>
                <c:pt idx="6">
                  <c:v>152</c:v>
                </c:pt>
                <c:pt idx="7">
                  <c:v>380</c:v>
                </c:pt>
                <c:pt idx="8">
                  <c:v>526</c:v>
                </c:pt>
                <c:pt idx="9">
                  <c:v>705</c:v>
                </c:pt>
                <c:pt idx="10">
                  <c:v>718</c:v>
                </c:pt>
                <c:pt idx="11">
                  <c:v>622</c:v>
                </c:pt>
                <c:pt idx="12">
                  <c:v>544</c:v>
                </c:pt>
                <c:pt idx="13">
                  <c:v>600</c:v>
                </c:pt>
                <c:pt idx="14">
                  <c:v>252</c:v>
                </c:pt>
                <c:pt idx="15">
                  <c:v>19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OR_Data2!$N$69:$N$85</c:f>
              <c:numCache>
                <c:ptCount val="17"/>
                <c:pt idx="0">
                  <c:v>759</c:v>
                </c:pt>
                <c:pt idx="1">
                  <c:v>848</c:v>
                </c:pt>
                <c:pt idx="2">
                  <c:v>1382</c:v>
                </c:pt>
                <c:pt idx="3">
                  <c:v>1672</c:v>
                </c:pt>
                <c:pt idx="4">
                  <c:v>2193</c:v>
                </c:pt>
                <c:pt idx="5">
                  <c:v>2326</c:v>
                </c:pt>
                <c:pt idx="6">
                  <c:v>2011</c:v>
                </c:pt>
                <c:pt idx="7">
                  <c:v>4254</c:v>
                </c:pt>
                <c:pt idx="8">
                  <c:v>4921</c:v>
                </c:pt>
                <c:pt idx="9">
                  <c:v>5220</c:v>
                </c:pt>
                <c:pt idx="10">
                  <c:v>4644</c:v>
                </c:pt>
                <c:pt idx="11">
                  <c:v>4334</c:v>
                </c:pt>
                <c:pt idx="12">
                  <c:v>5636</c:v>
                </c:pt>
                <c:pt idx="13">
                  <c:v>5739</c:v>
                </c:pt>
                <c:pt idx="14">
                  <c:v>2547</c:v>
                </c:pt>
                <c:pt idx="15">
                  <c:v>315</c:v>
                </c:pt>
                <c:pt idx="16">
                  <c:v>59</c:v>
                </c:pt>
              </c:numCache>
            </c:numRef>
          </c:yVal>
          <c:smooth val="0"/>
        </c:ser>
        <c:axId val="64053559"/>
        <c:axId val="39611120"/>
      </c:scatterChart>
      <c:val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crossBetween val="midCat"/>
        <c:dispUnits/>
        <c:majorUnit val="1"/>
      </c:valAx>
      <c:valAx>
        <c:axId val="3961112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053559"/>
        <c:crosses val="autoZero"/>
        <c:crossBetween val="midCat"/>
        <c:dispUnits/>
        <c:majorUnit val="6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OR_Data2!$B$69:$B$85</c:f>
              <c:numCache>
                <c:ptCount val="17"/>
                <c:pt idx="0">
                  <c:v>631</c:v>
                </c:pt>
                <c:pt idx="1">
                  <c:v>706</c:v>
                </c:pt>
                <c:pt idx="2">
                  <c:v>1111</c:v>
                </c:pt>
                <c:pt idx="3">
                  <c:v>1343</c:v>
                </c:pt>
                <c:pt idx="4">
                  <c:v>1684</c:v>
                </c:pt>
                <c:pt idx="5">
                  <c:v>1813</c:v>
                </c:pt>
                <c:pt idx="6">
                  <c:v>1532</c:v>
                </c:pt>
                <c:pt idx="7">
                  <c:v>3308</c:v>
                </c:pt>
                <c:pt idx="8">
                  <c:v>3692</c:v>
                </c:pt>
                <c:pt idx="9">
                  <c:v>3729</c:v>
                </c:pt>
                <c:pt idx="10">
                  <c:v>3262</c:v>
                </c:pt>
                <c:pt idx="11">
                  <c:v>3125</c:v>
                </c:pt>
                <c:pt idx="12">
                  <c:v>4289</c:v>
                </c:pt>
                <c:pt idx="13">
                  <c:v>4357</c:v>
                </c:pt>
                <c:pt idx="14">
                  <c:v>1858</c:v>
                </c:pt>
                <c:pt idx="15">
                  <c:v>199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OR_Data2!$C$69:$C$85</c:f>
              <c:numCache>
                <c:ptCount val="17"/>
                <c:pt idx="0">
                  <c:v>72</c:v>
                </c:pt>
                <c:pt idx="1">
                  <c:v>85</c:v>
                </c:pt>
                <c:pt idx="2">
                  <c:v>179</c:v>
                </c:pt>
                <c:pt idx="3">
                  <c:v>231</c:v>
                </c:pt>
                <c:pt idx="4">
                  <c:v>372</c:v>
                </c:pt>
                <c:pt idx="5">
                  <c:v>345</c:v>
                </c:pt>
                <c:pt idx="6">
                  <c:v>327</c:v>
                </c:pt>
                <c:pt idx="7">
                  <c:v>566</c:v>
                </c:pt>
                <c:pt idx="8">
                  <c:v>703</c:v>
                </c:pt>
                <c:pt idx="9">
                  <c:v>786</c:v>
                </c:pt>
                <c:pt idx="10">
                  <c:v>664</c:v>
                </c:pt>
                <c:pt idx="11">
                  <c:v>587</c:v>
                </c:pt>
                <c:pt idx="12">
                  <c:v>803</c:v>
                </c:pt>
                <c:pt idx="13">
                  <c:v>782</c:v>
                </c:pt>
                <c:pt idx="14">
                  <c:v>437</c:v>
                </c:pt>
                <c:pt idx="15">
                  <c:v>97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OR_Data2!$D$69:$D$85</c:f>
              <c:numCache>
                <c:ptCount val="17"/>
                <c:pt idx="0">
                  <c:v>30</c:v>
                </c:pt>
                <c:pt idx="1">
                  <c:v>28</c:v>
                </c:pt>
                <c:pt idx="2">
                  <c:v>40</c:v>
                </c:pt>
                <c:pt idx="3">
                  <c:v>44</c:v>
                </c:pt>
                <c:pt idx="4">
                  <c:v>47</c:v>
                </c:pt>
                <c:pt idx="5">
                  <c:v>58</c:v>
                </c:pt>
                <c:pt idx="6">
                  <c:v>51</c:v>
                </c:pt>
                <c:pt idx="7">
                  <c:v>104</c:v>
                </c:pt>
                <c:pt idx="8">
                  <c:v>121</c:v>
                </c:pt>
                <c:pt idx="9">
                  <c:v>127</c:v>
                </c:pt>
                <c:pt idx="10">
                  <c:v>100</c:v>
                </c:pt>
                <c:pt idx="11">
                  <c:v>102</c:v>
                </c:pt>
                <c:pt idx="12">
                  <c:v>117</c:v>
                </c:pt>
                <c:pt idx="13">
                  <c:v>120</c:v>
                </c:pt>
                <c:pt idx="14">
                  <c:v>45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OR_Data2!$E$69:$E$85</c:f>
              <c:numCache>
                <c:ptCount val="17"/>
                <c:pt idx="0">
                  <c:v>1</c:v>
                </c:pt>
                <c:pt idx="1">
                  <c:v>1</c:v>
                </c:pt>
                <c:pt idx="4">
                  <c:v>1</c:v>
                </c:pt>
                <c:pt idx="5">
                  <c:v>5</c:v>
                </c:pt>
                <c:pt idx="7">
                  <c:v>9</c:v>
                </c:pt>
                <c:pt idx="8">
                  <c:v>34</c:v>
                </c:pt>
                <c:pt idx="9">
                  <c:v>34</c:v>
                </c:pt>
                <c:pt idx="10">
                  <c:v>23</c:v>
                </c:pt>
                <c:pt idx="11">
                  <c:v>35</c:v>
                </c:pt>
                <c:pt idx="12">
                  <c:v>30</c:v>
                </c:pt>
                <c:pt idx="13">
                  <c:v>37</c:v>
                </c:pt>
                <c:pt idx="14">
                  <c:v>20</c:v>
                </c:pt>
                <c:pt idx="15">
                  <c:v>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OR_Data2!$F$69:$F$85</c:f>
              <c:numCache>
                <c:ptCount val="17"/>
                <c:pt idx="0">
                  <c:v>23</c:v>
                </c:pt>
                <c:pt idx="1">
                  <c:v>27</c:v>
                </c:pt>
                <c:pt idx="2">
                  <c:v>48</c:v>
                </c:pt>
                <c:pt idx="3">
                  <c:v>52</c:v>
                </c:pt>
                <c:pt idx="4">
                  <c:v>87</c:v>
                </c:pt>
                <c:pt idx="5">
                  <c:v>102</c:v>
                </c:pt>
                <c:pt idx="6">
                  <c:v>96</c:v>
                </c:pt>
                <c:pt idx="7">
                  <c:v>264</c:v>
                </c:pt>
                <c:pt idx="8">
                  <c:v>367</c:v>
                </c:pt>
                <c:pt idx="9">
                  <c:v>541</c:v>
                </c:pt>
                <c:pt idx="10">
                  <c:v>594</c:v>
                </c:pt>
                <c:pt idx="11">
                  <c:v>485</c:v>
                </c:pt>
                <c:pt idx="12">
                  <c:v>397</c:v>
                </c:pt>
                <c:pt idx="13">
                  <c:v>443</c:v>
                </c:pt>
                <c:pt idx="14">
                  <c:v>187</c:v>
                </c:pt>
                <c:pt idx="15">
                  <c:v>12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OR_Data2!$G$69:$G$85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OR_Data2!$H$69:$H$85</c:f>
              <c:numCache>
                <c:ptCount val="17"/>
                <c:pt idx="0">
                  <c:v>759</c:v>
                </c:pt>
                <c:pt idx="1">
                  <c:v>848</c:v>
                </c:pt>
                <c:pt idx="2">
                  <c:v>1382</c:v>
                </c:pt>
                <c:pt idx="3">
                  <c:v>1672</c:v>
                </c:pt>
                <c:pt idx="4">
                  <c:v>2193</c:v>
                </c:pt>
                <c:pt idx="5">
                  <c:v>2326</c:v>
                </c:pt>
                <c:pt idx="6">
                  <c:v>2011</c:v>
                </c:pt>
                <c:pt idx="7">
                  <c:v>4254</c:v>
                </c:pt>
                <c:pt idx="8">
                  <c:v>4921</c:v>
                </c:pt>
                <c:pt idx="9">
                  <c:v>5220</c:v>
                </c:pt>
                <c:pt idx="10">
                  <c:v>4644</c:v>
                </c:pt>
                <c:pt idx="11">
                  <c:v>4334</c:v>
                </c:pt>
                <c:pt idx="12">
                  <c:v>5636</c:v>
                </c:pt>
                <c:pt idx="13">
                  <c:v>5739</c:v>
                </c:pt>
                <c:pt idx="14">
                  <c:v>2547</c:v>
                </c:pt>
                <c:pt idx="15">
                  <c:v>315</c:v>
                </c:pt>
                <c:pt idx="16">
                  <c:v>59</c:v>
                </c:pt>
              </c:numCache>
            </c:numRef>
          </c:yVal>
          <c:smooth val="0"/>
        </c:ser>
        <c:axId val="20955761"/>
        <c:axId val="54384122"/>
      </c:scatterChart>
      <c:val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crossBetween val="midCat"/>
        <c:dispUnits/>
        <c:majorUnit val="1"/>
      </c:valAx>
      <c:valAx>
        <c:axId val="5438412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 val="autoZero"/>
        <c:crossBetween val="midCat"/>
        <c:dispUnits/>
        <c:majorUnit val="6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OR_Data1!$B$5:$B$21</c:f>
              <c:numCache>
                <c:ptCount val="17"/>
                <c:pt idx="0">
                  <c:v>409</c:v>
                </c:pt>
                <c:pt idx="1">
                  <c:v>297</c:v>
                </c:pt>
                <c:pt idx="2">
                  <c:v>284</c:v>
                </c:pt>
                <c:pt idx="3">
                  <c:v>282</c:v>
                </c:pt>
                <c:pt idx="4">
                  <c:v>282</c:v>
                </c:pt>
                <c:pt idx="5">
                  <c:v>271</c:v>
                </c:pt>
                <c:pt idx="6">
                  <c:v>433</c:v>
                </c:pt>
                <c:pt idx="7">
                  <c:v>299</c:v>
                </c:pt>
                <c:pt idx="8">
                  <c:v>382</c:v>
                </c:pt>
                <c:pt idx="9">
                  <c:v>399</c:v>
                </c:pt>
                <c:pt idx="10">
                  <c:v>392</c:v>
                </c:pt>
                <c:pt idx="11">
                  <c:v>372</c:v>
                </c:pt>
                <c:pt idx="12">
                  <c:v>430</c:v>
                </c:pt>
                <c:pt idx="13">
                  <c:v>562</c:v>
                </c:pt>
                <c:pt idx="14">
                  <c:v>512</c:v>
                </c:pt>
                <c:pt idx="15">
                  <c:v>589</c:v>
                </c:pt>
                <c:pt idx="16">
                  <c:v>655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OR_Data1!$C$5:$C$21</c:f>
              <c:numCache>
                <c:ptCount val="17"/>
                <c:pt idx="0">
                  <c:v>43</c:v>
                </c:pt>
                <c:pt idx="1">
                  <c:v>23</c:v>
                </c:pt>
                <c:pt idx="2">
                  <c:v>16</c:v>
                </c:pt>
                <c:pt idx="3">
                  <c:v>28</c:v>
                </c:pt>
                <c:pt idx="4">
                  <c:v>43</c:v>
                </c:pt>
                <c:pt idx="5">
                  <c:v>29</c:v>
                </c:pt>
                <c:pt idx="6">
                  <c:v>75</c:v>
                </c:pt>
                <c:pt idx="7">
                  <c:v>48</c:v>
                </c:pt>
                <c:pt idx="8">
                  <c:v>43</c:v>
                </c:pt>
                <c:pt idx="9">
                  <c:v>56</c:v>
                </c:pt>
                <c:pt idx="10">
                  <c:v>51</c:v>
                </c:pt>
                <c:pt idx="11">
                  <c:v>57</c:v>
                </c:pt>
                <c:pt idx="12">
                  <c:v>42</c:v>
                </c:pt>
                <c:pt idx="13">
                  <c:v>58</c:v>
                </c:pt>
                <c:pt idx="14">
                  <c:v>64</c:v>
                </c:pt>
                <c:pt idx="15">
                  <c:v>52</c:v>
                </c:pt>
                <c:pt idx="16">
                  <c:v>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OR_Data1!$D$5:$D$21</c:f>
              <c:numCache>
                <c:ptCount val="17"/>
                <c:pt idx="0">
                  <c:v>452</c:v>
                </c:pt>
                <c:pt idx="1">
                  <c:v>320</c:v>
                </c:pt>
                <c:pt idx="2">
                  <c:v>300</c:v>
                </c:pt>
                <c:pt idx="3">
                  <c:v>310</c:v>
                </c:pt>
                <c:pt idx="4">
                  <c:v>325</c:v>
                </c:pt>
                <c:pt idx="5">
                  <c:v>300</c:v>
                </c:pt>
                <c:pt idx="6">
                  <c:v>508</c:v>
                </c:pt>
                <c:pt idx="7">
                  <c:v>347</c:v>
                </c:pt>
                <c:pt idx="8">
                  <c:v>425</c:v>
                </c:pt>
                <c:pt idx="9">
                  <c:v>455</c:v>
                </c:pt>
                <c:pt idx="10">
                  <c:v>443</c:v>
                </c:pt>
                <c:pt idx="11">
                  <c:v>429</c:v>
                </c:pt>
                <c:pt idx="12">
                  <c:v>472</c:v>
                </c:pt>
                <c:pt idx="13">
                  <c:v>620</c:v>
                </c:pt>
                <c:pt idx="14">
                  <c:v>576</c:v>
                </c:pt>
                <c:pt idx="15">
                  <c:v>641</c:v>
                </c:pt>
                <c:pt idx="16">
                  <c:v>707</c:v>
                </c:pt>
              </c:numCache>
            </c:numRef>
          </c:yVal>
          <c:smooth val="1"/>
        </c:ser>
        <c:axId val="55023921"/>
        <c:axId val="25453242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OR_Data1!$C$28:$C$44</c:f>
              <c:numCache>
                <c:ptCount val="17"/>
                <c:pt idx="0">
                  <c:v>9.513274336283185</c:v>
                </c:pt>
                <c:pt idx="1">
                  <c:v>7.187499999999999</c:v>
                </c:pt>
                <c:pt idx="2">
                  <c:v>5.333333333333334</c:v>
                </c:pt>
                <c:pt idx="3">
                  <c:v>9.032258064516128</c:v>
                </c:pt>
                <c:pt idx="4">
                  <c:v>13.230769230769232</c:v>
                </c:pt>
                <c:pt idx="5">
                  <c:v>9.666666666666666</c:v>
                </c:pt>
                <c:pt idx="6">
                  <c:v>14.763779527559054</c:v>
                </c:pt>
                <c:pt idx="7">
                  <c:v>13.8328530259366</c:v>
                </c:pt>
                <c:pt idx="8">
                  <c:v>10.117647058823529</c:v>
                </c:pt>
                <c:pt idx="9">
                  <c:v>12.307692307692308</c:v>
                </c:pt>
                <c:pt idx="10">
                  <c:v>11.512415349887133</c:v>
                </c:pt>
                <c:pt idx="11">
                  <c:v>13.286713286713287</c:v>
                </c:pt>
                <c:pt idx="12">
                  <c:v>8.898305084745763</c:v>
                </c:pt>
                <c:pt idx="13">
                  <c:v>9.35483870967742</c:v>
                </c:pt>
                <c:pt idx="14">
                  <c:v>11.11111111111111</c:v>
                </c:pt>
                <c:pt idx="15">
                  <c:v>8.11232449297972</c:v>
                </c:pt>
                <c:pt idx="16">
                  <c:v>7.355021216407355</c:v>
                </c:pt>
              </c:numCache>
            </c:numRef>
          </c:yVal>
          <c:smooth val="0"/>
        </c:ser>
        <c:axId val="27752587"/>
        <c:axId val="48446692"/>
      </c:scatterChart>
      <c:val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453242"/>
        <c:crossesAt val="0"/>
        <c:crossBetween val="midCat"/>
        <c:dispUnits/>
        <c:majorUnit val="1"/>
      </c:valAx>
      <c:valAx>
        <c:axId val="2545324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crossBetween val="midCat"/>
        <c:dispUnits/>
        <c:majorUnit val="100"/>
      </c:valAx>
      <c:valAx>
        <c:axId val="27752587"/>
        <c:scaling>
          <c:orientation val="minMax"/>
        </c:scaling>
        <c:axPos val="b"/>
        <c:delete val="1"/>
        <c:majorTickMark val="in"/>
        <c:minorTickMark val="none"/>
        <c:tickLblPos val="nextTo"/>
        <c:crossAx val="48446692"/>
        <c:crosses val="max"/>
        <c:crossBetween val="midCat"/>
        <c:dispUnits/>
      </c:valAx>
      <c:valAx>
        <c:axId val="48446692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75258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OR_Data2!$AK$69:$AK$85</c:f>
              <c:numCache>
                <c:ptCount val="17"/>
                <c:pt idx="0">
                  <c:v>25.64082767453947</c:v>
                </c:pt>
                <c:pt idx="1">
                  <c:v>28.624797426849657</c:v>
                </c:pt>
                <c:pt idx="2">
                  <c:v>45.07483396151396</c:v>
                </c:pt>
                <c:pt idx="3">
                  <c:v>54.42380869403121</c:v>
                </c:pt>
                <c:pt idx="4">
                  <c:v>67.99732533086109</c:v>
                </c:pt>
                <c:pt idx="5">
                  <c:v>72.38030600940186</c:v>
                </c:pt>
                <c:pt idx="6">
                  <c:v>60.28484194313943</c:v>
                </c:pt>
                <c:pt idx="7">
                  <c:v>127.513997436614</c:v>
                </c:pt>
                <c:pt idx="8">
                  <c:v>139.8020959711853</c:v>
                </c:pt>
                <c:pt idx="9">
                  <c:v>139.06260838045202</c:v>
                </c:pt>
                <c:pt idx="10">
                  <c:v>119.6101632704396</c:v>
                </c:pt>
                <c:pt idx="11">
                  <c:v>113.07395434634569</c:v>
                </c:pt>
                <c:pt idx="12">
                  <c:v>153.24249544095537</c:v>
                </c:pt>
                <c:pt idx="13">
                  <c:v>153.61410951060665</c:v>
                </c:pt>
                <c:pt idx="14">
                  <c:v>64.82670022675389</c:v>
                </c:pt>
                <c:pt idx="15">
                  <c:v>6.8923382136167675</c:v>
                </c:pt>
                <c:pt idx="16">
                  <c:v>1.5841431404191368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OR_Data2!$AL$69:$AL$85</c:f>
              <c:numCache>
                <c:ptCount val="17"/>
                <c:pt idx="0">
                  <c:v>185.87840454369433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567.6373018798378</c:v>
                </c:pt>
                <c:pt idx="4">
                  <c:v>901.8400446071421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1243.3548613857035</c:v>
                </c:pt>
                <c:pt idx="8">
                  <c:v>1495.6492138799651</c:v>
                </c:pt>
                <c:pt idx="9">
                  <c:v>1646.6940417330093</c:v>
                </c:pt>
                <c:pt idx="10">
                  <c:v>1364.4583264836428</c:v>
                </c:pt>
                <c:pt idx="11">
                  <c:v>1174.822375662964</c:v>
                </c:pt>
                <c:pt idx="12">
                  <c:v>1564.570181591458</c:v>
                </c:pt>
                <c:pt idx="13">
                  <c:v>1484.575225439013</c:v>
                </c:pt>
                <c:pt idx="14">
                  <c:v>823.5338459219057</c:v>
                </c:pt>
                <c:pt idx="15">
                  <c:v>179.20815858998282</c:v>
                </c:pt>
                <c:pt idx="16">
                  <c:v>18.29257138675984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OR_Data2!$AR$69:$AR$86</c:f>
              <c:numCache>
                <c:ptCount val="18"/>
                <c:pt idx="0">
                  <c:v>35.20093869169845</c:v>
                </c:pt>
                <c:pt idx="1">
                  <c:v>34.819157998147126</c:v>
                </c:pt>
                <c:pt idx="2">
                  <c:v>52.43994732168928</c:v>
                </c:pt>
                <c:pt idx="3">
                  <c:v>54.802653361800274</c:v>
                </c:pt>
                <c:pt idx="4">
                  <c:v>73.69599039222643</c:v>
                </c:pt>
                <c:pt idx="5">
                  <c:v>85.13272966488663</c:v>
                </c:pt>
                <c:pt idx="6">
                  <c:v>71.56384030066549</c:v>
                </c:pt>
                <c:pt idx="7">
                  <c:v>172.3034734917733</c:v>
                </c:pt>
                <c:pt idx="8">
                  <c:v>226.10518655843651</c:v>
                </c:pt>
                <c:pt idx="9">
                  <c:v>286.91003612941194</c:v>
                </c:pt>
                <c:pt idx="10">
                  <c:v>277.2268040041294</c:v>
                </c:pt>
                <c:pt idx="11">
                  <c:v>227.42313500232177</c:v>
                </c:pt>
                <c:pt idx="12">
                  <c:v>186.77149674694866</c:v>
                </c:pt>
                <c:pt idx="13">
                  <c:v>196.02462069235895</c:v>
                </c:pt>
                <c:pt idx="14">
                  <c:v>77.75689861055828</c:v>
                </c:pt>
                <c:pt idx="15">
                  <c:v>5.57734307117864</c:v>
                </c:pt>
                <c:pt idx="16">
                  <c:v>0.8386705394608467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OR_Data2!$AQ$69:$AQ$85</c:f>
              <c:numCache>
                <c:ptCount val="17"/>
                <c:pt idx="0">
                  <c:v>28.608485525576327</c:v>
                </c:pt>
                <c:pt idx="1">
                  <c:v>31.800854647968663</c:v>
                </c:pt>
                <c:pt idx="2">
                  <c:v>51.70891993835339</c:v>
                </c:pt>
                <c:pt idx="3">
                  <c:v>62.305783519449506</c:v>
                </c:pt>
                <c:pt idx="4">
                  <c:v>81.19209093514185</c:v>
                </c:pt>
                <c:pt idx="5">
                  <c:v>84.8499130525504</c:v>
                </c:pt>
                <c:pt idx="6">
                  <c:v>72.06415609146379</c:v>
                </c:pt>
                <c:pt idx="7">
                  <c:v>148.8168639522107</c:v>
                </c:pt>
                <c:pt idx="8">
                  <c:v>168.59986055650631</c:v>
                </c:pt>
                <c:pt idx="9">
                  <c:v>175.52507890222176</c:v>
                </c:pt>
                <c:pt idx="10">
                  <c:v>153.0405438805203</c:v>
                </c:pt>
                <c:pt idx="11">
                  <c:v>140.3887479098791</c:v>
                </c:pt>
                <c:pt idx="12">
                  <c:v>179.40925460165957</c:v>
                </c:pt>
                <c:pt idx="13">
                  <c:v>179.61952209752033</c:v>
                </c:pt>
                <c:pt idx="14">
                  <c:v>78.53223953473888</c:v>
                </c:pt>
                <c:pt idx="15">
                  <c:v>9.597645377667346</c:v>
                </c:pt>
                <c:pt idx="16">
                  <c:v>1.7791694836850158</c:v>
                </c:pt>
              </c:numCache>
            </c:numRef>
          </c:yVal>
          <c:smooth val="0"/>
        </c:ser>
        <c:axId val="19695051"/>
        <c:axId val="43037732"/>
      </c:scatterChart>
      <c:val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crossBetween val="midCat"/>
        <c:dispUnits/>
        <c:majorUnit val="1"/>
      </c:valAx>
      <c:valAx>
        <c:axId val="4303773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69505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OR_Data2!$AK$69:$AK$85</c:f>
              <c:numCache>
                <c:ptCount val="17"/>
                <c:pt idx="0">
                  <c:v>25.64082767453947</c:v>
                </c:pt>
                <c:pt idx="1">
                  <c:v>28.624797426849657</c:v>
                </c:pt>
                <c:pt idx="2">
                  <c:v>45.07483396151396</c:v>
                </c:pt>
                <c:pt idx="3">
                  <c:v>54.42380869403121</c:v>
                </c:pt>
                <c:pt idx="4">
                  <c:v>67.99732533086109</c:v>
                </c:pt>
                <c:pt idx="5">
                  <c:v>72.38030600940186</c:v>
                </c:pt>
                <c:pt idx="6">
                  <c:v>60.28484194313943</c:v>
                </c:pt>
                <c:pt idx="7">
                  <c:v>127.513997436614</c:v>
                </c:pt>
                <c:pt idx="8">
                  <c:v>139.8020959711853</c:v>
                </c:pt>
                <c:pt idx="9">
                  <c:v>139.06260838045202</c:v>
                </c:pt>
                <c:pt idx="10">
                  <c:v>119.6101632704396</c:v>
                </c:pt>
                <c:pt idx="11">
                  <c:v>113.07395434634569</c:v>
                </c:pt>
                <c:pt idx="12">
                  <c:v>153.24249544095537</c:v>
                </c:pt>
                <c:pt idx="13">
                  <c:v>153.61410951060665</c:v>
                </c:pt>
                <c:pt idx="14">
                  <c:v>64.82670022675389</c:v>
                </c:pt>
                <c:pt idx="15">
                  <c:v>6.8923382136167675</c:v>
                </c:pt>
                <c:pt idx="16">
                  <c:v>1.5841431404191368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OR_Data2!$AL$69:$AL$85</c:f>
              <c:numCache>
                <c:ptCount val="17"/>
                <c:pt idx="0">
                  <c:v>185.87840454369433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567.6373018798378</c:v>
                </c:pt>
                <c:pt idx="4">
                  <c:v>901.8400446071421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1243.3548613857035</c:v>
                </c:pt>
                <c:pt idx="8">
                  <c:v>1495.6492138799651</c:v>
                </c:pt>
                <c:pt idx="9">
                  <c:v>1646.6940417330093</c:v>
                </c:pt>
                <c:pt idx="10">
                  <c:v>1364.4583264836428</c:v>
                </c:pt>
                <c:pt idx="11">
                  <c:v>1174.822375662964</c:v>
                </c:pt>
                <c:pt idx="12">
                  <c:v>1564.570181591458</c:v>
                </c:pt>
                <c:pt idx="13">
                  <c:v>1484.575225439013</c:v>
                </c:pt>
                <c:pt idx="14">
                  <c:v>823.5338459219057</c:v>
                </c:pt>
                <c:pt idx="15">
                  <c:v>179.20815858998282</c:v>
                </c:pt>
                <c:pt idx="16">
                  <c:v>18.29257138675984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OR_Data2!$AM$69:$AM$85</c:f>
              <c:numCache>
                <c:ptCount val="17"/>
                <c:pt idx="0">
                  <c:v>109.06711262997165</c:v>
                </c:pt>
                <c:pt idx="1">
                  <c:v>98.93643334157804</c:v>
                </c:pt>
                <c:pt idx="2">
                  <c:v>137.57996835660728</c:v>
                </c:pt>
                <c:pt idx="3">
                  <c:v>146.8919009147359</c:v>
                </c:pt>
                <c:pt idx="4">
                  <c:v>151.58356447139263</c:v>
                </c:pt>
                <c:pt idx="5">
                  <c:v>178.16550961479388</c:v>
                </c:pt>
                <c:pt idx="6">
                  <c:v>149.06178757233883</c:v>
                </c:pt>
                <c:pt idx="7">
                  <c:v>288.5122201570172</c:v>
                </c:pt>
                <c:pt idx="8">
                  <c:v>328.8490284005979</c:v>
                </c:pt>
                <c:pt idx="9">
                  <c:v>341.2602445250571</c:v>
                </c:pt>
                <c:pt idx="10">
                  <c:v>266.35414447048794</c:v>
                </c:pt>
                <c:pt idx="11">
                  <c:v>268.18815239397367</c:v>
                </c:pt>
                <c:pt idx="12">
                  <c:v>305.79441206450434</c:v>
                </c:pt>
                <c:pt idx="13">
                  <c:v>311.40521603736863</c:v>
                </c:pt>
                <c:pt idx="14">
                  <c:v>115.52087077065255</c:v>
                </c:pt>
                <c:pt idx="15">
                  <c:v>10.194719135487817</c:v>
                </c:pt>
                <c:pt idx="16">
                  <c:v>2.5253162958660575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OR_Data2!$AN$69:$AN$85</c:f>
              <c:numCache>
                <c:ptCount val="17"/>
                <c:pt idx="0">
                  <c:v>2.100619682806428</c:v>
                </c:pt>
                <c:pt idx="1">
                  <c:v>2.0016814123864046</c:v>
                </c:pt>
                <c:pt idx="2">
                  <c:v>0</c:v>
                </c:pt>
                <c:pt idx="3">
                  <c:v>0</c:v>
                </c:pt>
                <c:pt idx="4">
                  <c:v>1.7504857597983439</c:v>
                </c:pt>
                <c:pt idx="5">
                  <c:v>8.266649031148733</c:v>
                </c:pt>
                <c:pt idx="6">
                  <c:v>0</c:v>
                </c:pt>
                <c:pt idx="7">
                  <c:v>13.109978150036417</c:v>
                </c:pt>
                <c:pt idx="8">
                  <c:v>46.8900841263274</c:v>
                </c:pt>
                <c:pt idx="9">
                  <c:v>44.15469728059012</c:v>
                </c:pt>
                <c:pt idx="10">
                  <c:v>28.378595136155568</c:v>
                </c:pt>
                <c:pt idx="11">
                  <c:v>41.58300561964619</c:v>
                </c:pt>
                <c:pt idx="12">
                  <c:v>33.88681802778719</c:v>
                </c:pt>
                <c:pt idx="13">
                  <c:v>39.820056393809594</c:v>
                </c:pt>
                <c:pt idx="14">
                  <c:v>20.595625489146105</c:v>
                </c:pt>
                <c:pt idx="15">
                  <c:v>2.9613543260451114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OR_Data2!$AO$69:$AO$85</c:f>
              <c:numCache>
                <c:ptCount val="17"/>
                <c:pt idx="0">
                  <c:v>29.37645285717935</c:v>
                </c:pt>
                <c:pt idx="1">
                  <c:v>32.69873564888824</c:v>
                </c:pt>
                <c:pt idx="2">
                  <c:v>55.52021282748251</c:v>
                </c:pt>
                <c:pt idx="3">
                  <c:v>57.450311005048995</c:v>
                </c:pt>
                <c:pt idx="4">
                  <c:v>91.5288473677566</c:v>
                </c:pt>
                <c:pt idx="5">
                  <c:v>101.21357055677387</c:v>
                </c:pt>
                <c:pt idx="6">
                  <c:v>89.70034478570027</c:v>
                </c:pt>
                <c:pt idx="7">
                  <c:v>231.36990263183262</c:v>
                </c:pt>
                <c:pt idx="8">
                  <c:v>301.90603894341115</c:v>
                </c:pt>
                <c:pt idx="9">
                  <c:v>414.68967261745064</c:v>
                </c:pt>
                <c:pt idx="10">
                  <c:v>424.15846674569065</c:v>
                </c:pt>
                <c:pt idx="11">
                  <c:v>320.56154451178804</c:v>
                </c:pt>
                <c:pt idx="12">
                  <c:v>241.3755365589698</c:v>
                </c:pt>
                <c:pt idx="13">
                  <c:v>253.67775480871097</c:v>
                </c:pt>
                <c:pt idx="14">
                  <c:v>99.45485972610024</c:v>
                </c:pt>
                <c:pt idx="15">
                  <c:v>5.996312267955207</c:v>
                </c:pt>
                <c:pt idx="16">
                  <c:v>0.9395405646638795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OR_Data2!$AQ$69:$AQ$85</c:f>
              <c:numCache>
                <c:ptCount val="17"/>
                <c:pt idx="0">
                  <c:v>28.608485525576327</c:v>
                </c:pt>
                <c:pt idx="1">
                  <c:v>31.800854647968663</c:v>
                </c:pt>
                <c:pt idx="2">
                  <c:v>51.70891993835339</c:v>
                </c:pt>
                <c:pt idx="3">
                  <c:v>62.305783519449506</c:v>
                </c:pt>
                <c:pt idx="4">
                  <c:v>81.19209093514185</c:v>
                </c:pt>
                <c:pt idx="5">
                  <c:v>84.8499130525504</c:v>
                </c:pt>
                <c:pt idx="6">
                  <c:v>72.06415609146379</c:v>
                </c:pt>
                <c:pt idx="7">
                  <c:v>148.8168639522107</c:v>
                </c:pt>
                <c:pt idx="8">
                  <c:v>168.59986055650631</c:v>
                </c:pt>
                <c:pt idx="9">
                  <c:v>175.52507890222176</c:v>
                </c:pt>
                <c:pt idx="10">
                  <c:v>153.0405438805203</c:v>
                </c:pt>
                <c:pt idx="11">
                  <c:v>140.3887479098791</c:v>
                </c:pt>
                <c:pt idx="12">
                  <c:v>179.40925460165957</c:v>
                </c:pt>
                <c:pt idx="13">
                  <c:v>179.61952209752033</c:v>
                </c:pt>
                <c:pt idx="14">
                  <c:v>78.53223953473888</c:v>
                </c:pt>
                <c:pt idx="15">
                  <c:v>9.597645377667346</c:v>
                </c:pt>
                <c:pt idx="16">
                  <c:v>1.7791694836850158</c:v>
                </c:pt>
              </c:numCache>
            </c:numRef>
          </c:yVal>
          <c:smooth val="0"/>
        </c:ser>
        <c:axId val="51795269"/>
        <c:axId val="63504238"/>
      </c:scatterChart>
      <c:val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crossBetween val="midCat"/>
        <c:dispUnits/>
        <c:majorUnit val="1"/>
      </c:valAx>
      <c:valAx>
        <c:axId val="6350423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795269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OR_Data2!$K$90:$K$106</c:f>
              <c:numCache>
                <c:ptCount val="17"/>
                <c:pt idx="0">
                  <c:v>49</c:v>
                </c:pt>
                <c:pt idx="1">
                  <c:v>82</c:v>
                </c:pt>
                <c:pt idx="2">
                  <c:v>175</c:v>
                </c:pt>
                <c:pt idx="3">
                  <c:v>444</c:v>
                </c:pt>
                <c:pt idx="4">
                  <c:v>368</c:v>
                </c:pt>
                <c:pt idx="5">
                  <c:v>473</c:v>
                </c:pt>
                <c:pt idx="6">
                  <c:v>527</c:v>
                </c:pt>
                <c:pt idx="7">
                  <c:v>215</c:v>
                </c:pt>
                <c:pt idx="8">
                  <c:v>43</c:v>
                </c:pt>
                <c:pt idx="9">
                  <c:v>5</c:v>
                </c:pt>
                <c:pt idx="10">
                  <c:v>4</c:v>
                </c:pt>
                <c:pt idx="11">
                  <c:v>10</c:v>
                </c:pt>
                <c:pt idx="12">
                  <c:v>18</c:v>
                </c:pt>
                <c:pt idx="13">
                  <c:v>19</c:v>
                </c:pt>
                <c:pt idx="14">
                  <c:v>31</c:v>
                </c:pt>
                <c:pt idx="15">
                  <c:v>1707</c:v>
                </c:pt>
                <c:pt idx="16">
                  <c:v>1581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OR_Data2!$L$90:$L$106</c:f>
              <c:numCache>
                <c:ptCount val="17"/>
                <c:pt idx="0">
                  <c:v>13</c:v>
                </c:pt>
                <c:pt idx="1">
                  <c:v>10</c:v>
                </c:pt>
                <c:pt idx="2">
                  <c:v>22</c:v>
                </c:pt>
                <c:pt idx="3">
                  <c:v>41</c:v>
                </c:pt>
                <c:pt idx="4">
                  <c:v>72</c:v>
                </c:pt>
                <c:pt idx="5">
                  <c:v>52</c:v>
                </c:pt>
                <c:pt idx="6">
                  <c:v>123</c:v>
                </c:pt>
                <c:pt idx="7">
                  <c:v>63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382</c:v>
                </c:pt>
                <c:pt idx="16">
                  <c:v>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OR_Data2!$M$90:$M$106</c:f>
              <c:numCache>
                <c:ptCount val="17"/>
                <c:pt idx="0">
                  <c:v>11</c:v>
                </c:pt>
                <c:pt idx="1">
                  <c:v>3</c:v>
                </c:pt>
                <c:pt idx="2">
                  <c:v>18</c:v>
                </c:pt>
                <c:pt idx="3">
                  <c:v>39</c:v>
                </c:pt>
                <c:pt idx="4">
                  <c:v>40</c:v>
                </c:pt>
                <c:pt idx="5">
                  <c:v>73</c:v>
                </c:pt>
                <c:pt idx="6">
                  <c:v>45</c:v>
                </c:pt>
                <c:pt idx="7">
                  <c:v>27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7</c:v>
                </c:pt>
                <c:pt idx="15">
                  <c:v>181</c:v>
                </c:pt>
                <c:pt idx="16">
                  <c:v>161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OR_Data2!$N$90:$N$106</c:f>
              <c:numCache>
                <c:ptCount val="17"/>
                <c:pt idx="0">
                  <c:v>73</c:v>
                </c:pt>
                <c:pt idx="1">
                  <c:v>95</c:v>
                </c:pt>
                <c:pt idx="2">
                  <c:v>215</c:v>
                </c:pt>
                <c:pt idx="3">
                  <c:v>524</c:v>
                </c:pt>
                <c:pt idx="4">
                  <c:v>480</c:v>
                </c:pt>
                <c:pt idx="5">
                  <c:v>598</c:v>
                </c:pt>
                <c:pt idx="6">
                  <c:v>695</c:v>
                </c:pt>
                <c:pt idx="7">
                  <c:v>305</c:v>
                </c:pt>
                <c:pt idx="8">
                  <c:v>54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  <c:pt idx="12">
                  <c:v>25</c:v>
                </c:pt>
                <c:pt idx="13">
                  <c:v>27</c:v>
                </c:pt>
                <c:pt idx="14">
                  <c:v>45</c:v>
                </c:pt>
                <c:pt idx="15">
                  <c:v>2270</c:v>
                </c:pt>
                <c:pt idx="16">
                  <c:v>2006</c:v>
                </c:pt>
              </c:numCache>
            </c:numRef>
          </c:yVal>
          <c:smooth val="0"/>
        </c:ser>
        <c:axId val="34667231"/>
        <c:axId val="43569624"/>
      </c:scatterChart>
      <c:val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crossBetween val="midCat"/>
        <c:dispUnits/>
        <c:majorUnit val="1"/>
      </c:valAx>
      <c:valAx>
        <c:axId val="4356962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OREGON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OR_Data2!$B$90:$B$106</c:f>
              <c:numCache>
                <c:ptCount val="17"/>
                <c:pt idx="0">
                  <c:v>49</c:v>
                </c:pt>
                <c:pt idx="1">
                  <c:v>82</c:v>
                </c:pt>
                <c:pt idx="2">
                  <c:v>175</c:v>
                </c:pt>
                <c:pt idx="3">
                  <c:v>444</c:v>
                </c:pt>
                <c:pt idx="4">
                  <c:v>368</c:v>
                </c:pt>
                <c:pt idx="5">
                  <c:v>473</c:v>
                </c:pt>
                <c:pt idx="6">
                  <c:v>527</c:v>
                </c:pt>
                <c:pt idx="7">
                  <c:v>215</c:v>
                </c:pt>
                <c:pt idx="8">
                  <c:v>43</c:v>
                </c:pt>
                <c:pt idx="9">
                  <c:v>5</c:v>
                </c:pt>
                <c:pt idx="10">
                  <c:v>4</c:v>
                </c:pt>
                <c:pt idx="11">
                  <c:v>10</c:v>
                </c:pt>
                <c:pt idx="12">
                  <c:v>18</c:v>
                </c:pt>
                <c:pt idx="13">
                  <c:v>19</c:v>
                </c:pt>
                <c:pt idx="14">
                  <c:v>31</c:v>
                </c:pt>
                <c:pt idx="15">
                  <c:v>1707</c:v>
                </c:pt>
                <c:pt idx="16">
                  <c:v>1581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OR_Data2!$C$90:$C$106</c:f>
              <c:numCache>
                <c:ptCount val="17"/>
                <c:pt idx="0">
                  <c:v>13</c:v>
                </c:pt>
                <c:pt idx="1">
                  <c:v>10</c:v>
                </c:pt>
                <c:pt idx="2">
                  <c:v>22</c:v>
                </c:pt>
                <c:pt idx="3">
                  <c:v>41</c:v>
                </c:pt>
                <c:pt idx="4">
                  <c:v>72</c:v>
                </c:pt>
                <c:pt idx="5">
                  <c:v>52</c:v>
                </c:pt>
                <c:pt idx="6">
                  <c:v>123</c:v>
                </c:pt>
                <c:pt idx="7">
                  <c:v>63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382</c:v>
                </c:pt>
                <c:pt idx="16">
                  <c:v>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OR_Data2!$D$90:$D$106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9</c:v>
                </c:pt>
                <c:pt idx="5">
                  <c:v>14</c:v>
                </c:pt>
                <c:pt idx="6">
                  <c:v>20</c:v>
                </c:pt>
                <c:pt idx="7">
                  <c:v>10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</c:v>
                </c:pt>
                <c:pt idx="16">
                  <c:v>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OR_Data2!$E$90:$E$106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14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OR_Data2!$F$90:$F$106</c:f>
              <c:numCache>
                <c:ptCount val="17"/>
                <c:pt idx="0">
                  <c:v>8</c:v>
                </c:pt>
                <c:pt idx="1">
                  <c:v>1</c:v>
                </c:pt>
                <c:pt idx="2">
                  <c:v>12</c:v>
                </c:pt>
                <c:pt idx="3">
                  <c:v>26</c:v>
                </c:pt>
                <c:pt idx="4">
                  <c:v>31</c:v>
                </c:pt>
                <c:pt idx="5">
                  <c:v>55</c:v>
                </c:pt>
                <c:pt idx="6">
                  <c:v>22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7</c:v>
                </c:pt>
                <c:pt idx="15">
                  <c:v>127</c:v>
                </c:pt>
                <c:pt idx="16">
                  <c:v>105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OR_Data2!$G$90:$G$106</c:f>
              <c:numCache>
                <c:ptCount val="17"/>
                <c:pt idx="3">
                  <c:v>1</c:v>
                </c:pt>
                <c:pt idx="5">
                  <c:v>3</c:v>
                </c:pt>
                <c:pt idx="6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OR_Data2!$H$90:$H$106</c:f>
              <c:numCache>
                <c:ptCount val="17"/>
                <c:pt idx="0">
                  <c:v>73</c:v>
                </c:pt>
                <c:pt idx="1">
                  <c:v>95</c:v>
                </c:pt>
                <c:pt idx="2">
                  <c:v>215</c:v>
                </c:pt>
                <c:pt idx="3">
                  <c:v>524</c:v>
                </c:pt>
                <c:pt idx="4">
                  <c:v>480</c:v>
                </c:pt>
                <c:pt idx="5">
                  <c:v>598</c:v>
                </c:pt>
                <c:pt idx="6">
                  <c:v>695</c:v>
                </c:pt>
                <c:pt idx="7">
                  <c:v>305</c:v>
                </c:pt>
                <c:pt idx="8">
                  <c:v>54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  <c:pt idx="12">
                  <c:v>25</c:v>
                </c:pt>
                <c:pt idx="13">
                  <c:v>27</c:v>
                </c:pt>
                <c:pt idx="14">
                  <c:v>45</c:v>
                </c:pt>
                <c:pt idx="15">
                  <c:v>2270</c:v>
                </c:pt>
                <c:pt idx="16">
                  <c:v>2006</c:v>
                </c:pt>
              </c:numCache>
            </c:numRef>
          </c:yVal>
          <c:smooth val="0"/>
        </c:ser>
        <c:axId val="56582297"/>
        <c:axId val="39478626"/>
      </c:scatterChart>
      <c:val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crossBetween val="midCat"/>
        <c:dispUnits/>
        <c:majorUnit val="1"/>
      </c:valAx>
      <c:valAx>
        <c:axId val="3947862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OR_Data2!$AK$90:$AK$106</c:f>
              <c:numCache>
                <c:ptCount val="17"/>
                <c:pt idx="0">
                  <c:v>1.9911260793223995</c:v>
                </c:pt>
                <c:pt idx="1">
                  <c:v>3.3246931855547754</c:v>
                </c:pt>
                <c:pt idx="2">
                  <c:v>7.099996348573306</c:v>
                </c:pt>
                <c:pt idx="3">
                  <c:v>17.992681355286567</c:v>
                </c:pt>
                <c:pt idx="4">
                  <c:v>14.85927299391739</c:v>
                </c:pt>
                <c:pt idx="5">
                  <c:v>18.88355473935305</c:v>
                </c:pt>
                <c:pt idx="6">
                  <c:v>20.737670825087783</c:v>
                </c:pt>
                <c:pt idx="7">
                  <c:v>8.287638890227333</c:v>
                </c:pt>
                <c:pt idx="8">
                  <c:v>1.628247596630815</c:v>
                </c:pt>
                <c:pt idx="9">
                  <c:v>0.18646099273324218</c:v>
                </c:pt>
                <c:pt idx="10">
                  <c:v>0.1466709543475654</c:v>
                </c:pt>
                <c:pt idx="11">
                  <c:v>0.3618366539083062</c:v>
                </c:pt>
                <c:pt idx="12">
                  <c:v>0.6431254180315218</c:v>
                </c:pt>
                <c:pt idx="13">
                  <c:v>0.6698802113154755</c:v>
                </c:pt>
                <c:pt idx="14">
                  <c:v>1.0816080231589722</c:v>
                </c:pt>
                <c:pt idx="15">
                  <c:v>59.12171522936593</c:v>
                </c:pt>
                <c:pt idx="16">
                  <c:v>54.44631097831859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OR_Data2!$AL$90:$AL$106</c:f>
              <c:numCache>
                <c:ptCount val="17"/>
                <c:pt idx="0">
                  <c:v>33.56137859816703</c:v>
                </c:pt>
                <c:pt idx="1">
                  <c:v>25.3994056539077</c:v>
                </c:pt>
                <c:pt idx="2">
                  <c:v>54.92859282932188</c:v>
                </c:pt>
                <c:pt idx="3">
                  <c:v>100.74947782282835</c:v>
                </c:pt>
                <c:pt idx="4">
                  <c:v>174.5496860529952</c:v>
                </c:pt>
                <c:pt idx="5">
                  <c:v>121.8626233273183</c:v>
                </c:pt>
                <c:pt idx="6">
                  <c:v>280.2524550570758</c:v>
                </c:pt>
                <c:pt idx="7">
                  <c:v>138.3946223803875</c:v>
                </c:pt>
                <c:pt idx="8">
                  <c:v>12.765142650469118</c:v>
                </c:pt>
                <c:pt idx="9">
                  <c:v>8.380122349786307</c:v>
                </c:pt>
                <c:pt idx="10">
                  <c:v>2.0549071181982574</c:v>
                </c:pt>
                <c:pt idx="11">
                  <c:v>4.002801961372961</c:v>
                </c:pt>
                <c:pt idx="12">
                  <c:v>11.690437222352116</c:v>
                </c:pt>
                <c:pt idx="13">
                  <c:v>11.390602752728999</c:v>
                </c:pt>
                <c:pt idx="14">
                  <c:v>13.19161766922961</c:v>
                </c:pt>
                <c:pt idx="15">
                  <c:v>705.7475936224066</c:v>
                </c:pt>
                <c:pt idx="16">
                  <c:v>482.92388461045965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OR_Data2!$AR$90:$AR$106</c:f>
              <c:numCache>
                <c:ptCount val="17"/>
                <c:pt idx="0">
                  <c:v>7.17056158534598</c:v>
                </c:pt>
                <c:pt idx="1">
                  <c:v>1.8653120356150243</c:v>
                </c:pt>
                <c:pt idx="2">
                  <c:v>10.726352861254625</c:v>
                </c:pt>
                <c:pt idx="3">
                  <c:v>21.692716955712605</c:v>
                </c:pt>
                <c:pt idx="4">
                  <c:v>21.83584900510413</c:v>
                </c:pt>
                <c:pt idx="5">
                  <c:v>36.11691561540645</c:v>
                </c:pt>
                <c:pt idx="6">
                  <c:v>20.933640360058615</c:v>
                </c:pt>
                <c:pt idx="7">
                  <c:v>12.340036563071298</c:v>
                </c:pt>
                <c:pt idx="8">
                  <c:v>2.165758491939047</c:v>
                </c:pt>
                <c:pt idx="9">
                  <c:v>0</c:v>
                </c:pt>
                <c:pt idx="10">
                  <c:v>0.3866482622093855</c:v>
                </c:pt>
                <c:pt idx="11">
                  <c:v>0.36563204984296105</c:v>
                </c:pt>
                <c:pt idx="12">
                  <c:v>0.3433299572554203</c:v>
                </c:pt>
                <c:pt idx="13">
                  <c:v>0.6534154023078632</c:v>
                </c:pt>
                <c:pt idx="14">
                  <c:v>2.1599138502932855</c:v>
                </c:pt>
                <c:pt idx="15">
                  <c:v>53.13153136228072</c:v>
                </c:pt>
                <c:pt idx="16">
                  <c:v>44.729095437911816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OR_Data2!$AQ$90:$AQ$106</c:f>
              <c:numCache>
                <c:ptCount val="17"/>
                <c:pt idx="0">
                  <c:v>2.7515407685995674</c:v>
                </c:pt>
                <c:pt idx="1">
                  <c:v>3.5625957447606407</c:v>
                </c:pt>
                <c:pt idx="2">
                  <c:v>8.044441234982617</c:v>
                </c:pt>
                <c:pt idx="3">
                  <c:v>19.526453686717428</c:v>
                </c:pt>
                <c:pt idx="4">
                  <c:v>17.77118269442229</c:v>
                </c:pt>
                <c:pt idx="5">
                  <c:v>21.814380053923106</c:v>
                </c:pt>
                <c:pt idx="6">
                  <c:v>24.905315009232886</c:v>
                </c:pt>
                <c:pt idx="7">
                  <c:v>10.669756348242656</c:v>
                </c:pt>
                <c:pt idx="8">
                  <c:v>1.850110235734879</c:v>
                </c:pt>
                <c:pt idx="9">
                  <c:v>0.302629446383141</c:v>
                </c:pt>
                <c:pt idx="10">
                  <c:v>0.19772680087922517</c:v>
                </c:pt>
                <c:pt idx="11">
                  <c:v>0.4211014588898081</c:v>
                </c:pt>
                <c:pt idx="12">
                  <c:v>0.7958181981975673</c:v>
                </c:pt>
                <c:pt idx="13">
                  <c:v>0.8450474118545129</c:v>
                </c:pt>
                <c:pt idx="14">
                  <c:v>1.387495398140263</c:v>
                </c:pt>
                <c:pt idx="15">
                  <c:v>69.1639841501742</c:v>
                </c:pt>
                <c:pt idx="16">
                  <c:v>60.49176244529053</c:v>
                </c:pt>
              </c:numCache>
            </c:numRef>
          </c:yVal>
          <c:smooth val="0"/>
        </c:ser>
        <c:axId val="19763315"/>
        <c:axId val="43652108"/>
      </c:scatterChart>
      <c:val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crossBetween val="midCat"/>
        <c:dispUnits/>
        <c:majorUnit val="1"/>
      </c:valAx>
      <c:valAx>
        <c:axId val="4365210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OR_Data2!$AK$90:$AK$106</c:f>
              <c:numCache>
                <c:ptCount val="17"/>
                <c:pt idx="0">
                  <c:v>1.9911260793223995</c:v>
                </c:pt>
                <c:pt idx="1">
                  <c:v>3.3246931855547754</c:v>
                </c:pt>
                <c:pt idx="2">
                  <c:v>7.099996348573306</c:v>
                </c:pt>
                <c:pt idx="3">
                  <c:v>17.992681355286567</c:v>
                </c:pt>
                <c:pt idx="4">
                  <c:v>14.85927299391739</c:v>
                </c:pt>
                <c:pt idx="5">
                  <c:v>18.88355473935305</c:v>
                </c:pt>
                <c:pt idx="6">
                  <c:v>20.737670825087783</c:v>
                </c:pt>
                <c:pt idx="7">
                  <c:v>8.287638890227333</c:v>
                </c:pt>
                <c:pt idx="8">
                  <c:v>1.628247596630815</c:v>
                </c:pt>
                <c:pt idx="9">
                  <c:v>0.18646099273324218</c:v>
                </c:pt>
                <c:pt idx="10">
                  <c:v>0.1466709543475654</c:v>
                </c:pt>
                <c:pt idx="11">
                  <c:v>0.3618366539083062</c:v>
                </c:pt>
                <c:pt idx="12">
                  <c:v>0.6431254180315218</c:v>
                </c:pt>
                <c:pt idx="13">
                  <c:v>0.6698802113154755</c:v>
                </c:pt>
                <c:pt idx="14">
                  <c:v>1.0816080231589722</c:v>
                </c:pt>
                <c:pt idx="15">
                  <c:v>59.12171522936593</c:v>
                </c:pt>
                <c:pt idx="16">
                  <c:v>54.44631097831859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OR_Data2!$AL$90:$AL$106</c:f>
              <c:numCache>
                <c:ptCount val="17"/>
                <c:pt idx="0">
                  <c:v>33.56137859816703</c:v>
                </c:pt>
                <c:pt idx="1">
                  <c:v>25.3994056539077</c:v>
                </c:pt>
                <c:pt idx="2">
                  <c:v>54.92859282932188</c:v>
                </c:pt>
                <c:pt idx="3">
                  <c:v>100.74947782282835</c:v>
                </c:pt>
                <c:pt idx="4">
                  <c:v>174.5496860529952</c:v>
                </c:pt>
                <c:pt idx="5">
                  <c:v>121.8626233273183</c:v>
                </c:pt>
                <c:pt idx="6">
                  <c:v>280.2524550570758</c:v>
                </c:pt>
                <c:pt idx="7">
                  <c:v>138.3946223803875</c:v>
                </c:pt>
                <c:pt idx="8">
                  <c:v>12.765142650469118</c:v>
                </c:pt>
                <c:pt idx="9">
                  <c:v>8.380122349786307</c:v>
                </c:pt>
                <c:pt idx="10">
                  <c:v>2.0549071181982574</c:v>
                </c:pt>
                <c:pt idx="11">
                  <c:v>4.002801961372961</c:v>
                </c:pt>
                <c:pt idx="12">
                  <c:v>11.690437222352116</c:v>
                </c:pt>
                <c:pt idx="13">
                  <c:v>11.390602752728999</c:v>
                </c:pt>
                <c:pt idx="14">
                  <c:v>13.19161766922961</c:v>
                </c:pt>
                <c:pt idx="15">
                  <c:v>705.7475936224066</c:v>
                </c:pt>
                <c:pt idx="16">
                  <c:v>482.92388461045965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OR_Data2!$AM$90:$AM$106</c:f>
              <c:numCache>
                <c:ptCount val="17"/>
                <c:pt idx="0">
                  <c:v>7.271140841998109</c:v>
                </c:pt>
                <c:pt idx="1">
                  <c:v>7.066888095827003</c:v>
                </c:pt>
                <c:pt idx="2">
                  <c:v>20.636995253491094</c:v>
                </c:pt>
                <c:pt idx="3">
                  <c:v>40.06142752220071</c:v>
                </c:pt>
                <c:pt idx="4">
                  <c:v>29.026640005160292</c:v>
                </c:pt>
                <c:pt idx="5">
                  <c:v>43.0054678380537</c:v>
                </c:pt>
                <c:pt idx="6">
                  <c:v>58.45560296954463</c:v>
                </c:pt>
                <c:pt idx="7">
                  <c:v>27.741559630482424</c:v>
                </c:pt>
                <c:pt idx="8">
                  <c:v>8.153281695882592</c:v>
                </c:pt>
                <c:pt idx="9">
                  <c:v>0</c:v>
                </c:pt>
                <c:pt idx="10">
                  <c:v>2.6635414447048795</c:v>
                </c:pt>
                <c:pt idx="11">
                  <c:v>2.629295611705624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91.75247221939036</c:v>
                </c:pt>
                <c:pt idx="16">
                  <c:v>103.53796813050835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OR_Data2!$AN$90:$AN$106</c:f>
              <c:numCache>
                <c:ptCount val="17"/>
                <c:pt idx="0">
                  <c:v>2.100619682806428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1.6533298062297468</c:v>
                </c:pt>
                <c:pt idx="6">
                  <c:v>1.5582634711877086</c:v>
                </c:pt>
                <c:pt idx="7">
                  <c:v>1.4566642388929352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17.76812595627067</c:v>
                </c:pt>
                <c:pt idx="16">
                  <c:v>13.302926643861651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OR_Data2!$AO$90:$AO$106</c:f>
              <c:numCache>
                <c:ptCount val="17"/>
                <c:pt idx="0">
                  <c:v>10.217896645975426</c:v>
                </c:pt>
                <c:pt idx="1">
                  <c:v>1.2110642832921572</c:v>
                </c:pt>
                <c:pt idx="2">
                  <c:v>13.880053206870627</c:v>
                </c:pt>
                <c:pt idx="3">
                  <c:v>28.725155502524498</c:v>
                </c:pt>
                <c:pt idx="4">
                  <c:v>32.61372722299373</c:v>
                </c:pt>
                <c:pt idx="5">
                  <c:v>54.575944908064336</c:v>
                </c:pt>
                <c:pt idx="6">
                  <c:v>20.556329013389647</c:v>
                </c:pt>
                <c:pt idx="7">
                  <c:v>14.022418341323192</c:v>
                </c:pt>
                <c:pt idx="8">
                  <c:v>1.6452645174027853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0.6079988326422413</c:v>
                </c:pt>
                <c:pt idx="13">
                  <c:v>1.1452720307391013</c:v>
                </c:pt>
                <c:pt idx="14">
                  <c:v>3.722909187608031</c:v>
                </c:pt>
                <c:pt idx="15">
                  <c:v>63.46097150252594</c:v>
                </c:pt>
                <c:pt idx="16">
                  <c:v>49.32587964485367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OR_Data2!$AQ$90:$AQ$105</c:f>
              <c:numCache>
                <c:ptCount val="16"/>
                <c:pt idx="0">
                  <c:v>2.7515407685995674</c:v>
                </c:pt>
                <c:pt idx="1">
                  <c:v>3.5625957447606407</c:v>
                </c:pt>
                <c:pt idx="2">
                  <c:v>8.044441234982617</c:v>
                </c:pt>
                <c:pt idx="3">
                  <c:v>19.526453686717428</c:v>
                </c:pt>
                <c:pt idx="4">
                  <c:v>17.77118269442229</c:v>
                </c:pt>
                <c:pt idx="5">
                  <c:v>21.814380053923106</c:v>
                </c:pt>
                <c:pt idx="6">
                  <c:v>24.905315009232886</c:v>
                </c:pt>
                <c:pt idx="7">
                  <c:v>10.669756348242656</c:v>
                </c:pt>
                <c:pt idx="8">
                  <c:v>1.850110235734879</c:v>
                </c:pt>
                <c:pt idx="9">
                  <c:v>0.302629446383141</c:v>
                </c:pt>
                <c:pt idx="10">
                  <c:v>0.19772680087922517</c:v>
                </c:pt>
                <c:pt idx="11">
                  <c:v>0.4211014588898081</c:v>
                </c:pt>
                <c:pt idx="12">
                  <c:v>0.7958181981975673</c:v>
                </c:pt>
                <c:pt idx="13">
                  <c:v>0.8450474118545129</c:v>
                </c:pt>
                <c:pt idx="14">
                  <c:v>1.387495398140263</c:v>
                </c:pt>
                <c:pt idx="15">
                  <c:v>69.1639841501742</c:v>
                </c:pt>
              </c:numCache>
            </c:numRef>
          </c:yVal>
          <c:smooth val="0"/>
        </c:ser>
        <c:axId val="57324653"/>
        <c:axId val="46159830"/>
      </c:scatterChart>
      <c:val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crossBetween val="midCat"/>
        <c:dispUnits/>
        <c:majorUnit val="1"/>
      </c:valAx>
      <c:valAx>
        <c:axId val="4615983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OR_Data2!$K$47:$K$63</c:f>
              <c:numCache>
                <c:ptCount val="17"/>
                <c:pt idx="0">
                  <c:v>673</c:v>
                </c:pt>
                <c:pt idx="1">
                  <c:v>787</c:v>
                </c:pt>
                <c:pt idx="2">
                  <c:v>1282</c:v>
                </c:pt>
                <c:pt idx="3">
                  <c:v>1785</c:v>
                </c:pt>
                <c:pt idx="4">
                  <c:v>2047</c:v>
                </c:pt>
                <c:pt idx="5">
                  <c:v>2278</c:v>
                </c:pt>
                <c:pt idx="6">
                  <c:v>2055</c:v>
                </c:pt>
                <c:pt idx="7">
                  <c:v>3429</c:v>
                </c:pt>
                <c:pt idx="8">
                  <c:v>3218</c:v>
                </c:pt>
                <c:pt idx="9">
                  <c:v>2740</c:v>
                </c:pt>
                <c:pt idx="10">
                  <c:v>2120</c:v>
                </c:pt>
                <c:pt idx="11">
                  <c:v>1753</c:v>
                </c:pt>
                <c:pt idx="12">
                  <c:v>2140</c:v>
                </c:pt>
                <c:pt idx="13">
                  <c:v>2052</c:v>
                </c:pt>
                <c:pt idx="14">
                  <c:v>1602</c:v>
                </c:pt>
                <c:pt idx="15">
                  <c:v>1708</c:v>
                </c:pt>
                <c:pt idx="16">
                  <c:v>1581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OR_Data2!$L$47:$L$63</c:f>
              <c:numCache>
                <c:ptCount val="17"/>
                <c:pt idx="0">
                  <c:v>84</c:v>
                </c:pt>
                <c:pt idx="1">
                  <c:v>95</c:v>
                </c:pt>
                <c:pt idx="2">
                  <c:v>201</c:v>
                </c:pt>
                <c:pt idx="3">
                  <c:v>271</c:v>
                </c:pt>
                <c:pt idx="4">
                  <c:v>439</c:v>
                </c:pt>
                <c:pt idx="5">
                  <c:v>397</c:v>
                </c:pt>
                <c:pt idx="6">
                  <c:v>450</c:v>
                </c:pt>
                <c:pt idx="7">
                  <c:v>608</c:v>
                </c:pt>
                <c:pt idx="8">
                  <c:v>619</c:v>
                </c:pt>
                <c:pt idx="9">
                  <c:v>620</c:v>
                </c:pt>
                <c:pt idx="10">
                  <c:v>489</c:v>
                </c:pt>
                <c:pt idx="11">
                  <c:v>383</c:v>
                </c:pt>
                <c:pt idx="12">
                  <c:v>545</c:v>
                </c:pt>
                <c:pt idx="13">
                  <c:v>469</c:v>
                </c:pt>
                <c:pt idx="14">
                  <c:v>358</c:v>
                </c:pt>
                <c:pt idx="15">
                  <c:v>382</c:v>
                </c:pt>
                <c:pt idx="16">
                  <c:v>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OR_Data2!$M$47:$M$63</c:f>
              <c:numCache>
                <c:ptCount val="17"/>
                <c:pt idx="0">
                  <c:v>64</c:v>
                </c:pt>
                <c:pt idx="1">
                  <c:v>59</c:v>
                </c:pt>
                <c:pt idx="2">
                  <c:v>105</c:v>
                </c:pt>
                <c:pt idx="3">
                  <c:v>133</c:v>
                </c:pt>
                <c:pt idx="4">
                  <c:v>174</c:v>
                </c:pt>
                <c:pt idx="5">
                  <c:v>235</c:v>
                </c:pt>
                <c:pt idx="6">
                  <c:v>190</c:v>
                </c:pt>
                <c:pt idx="7">
                  <c:v>376</c:v>
                </c:pt>
                <c:pt idx="8">
                  <c:v>370</c:v>
                </c:pt>
                <c:pt idx="9">
                  <c:v>339</c:v>
                </c:pt>
                <c:pt idx="10">
                  <c:v>296</c:v>
                </c:pt>
                <c:pt idx="11">
                  <c:v>236</c:v>
                </c:pt>
                <c:pt idx="12">
                  <c:v>272</c:v>
                </c:pt>
                <c:pt idx="13">
                  <c:v>255</c:v>
                </c:pt>
                <c:pt idx="14">
                  <c:v>202</c:v>
                </c:pt>
                <c:pt idx="15">
                  <c:v>181</c:v>
                </c:pt>
                <c:pt idx="16">
                  <c:v>158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OR_Data2!$N$47:$N$63</c:f>
              <c:numCache>
                <c:ptCount val="17"/>
                <c:pt idx="0">
                  <c:v>821</c:v>
                </c:pt>
                <c:pt idx="1">
                  <c:v>941</c:v>
                </c:pt>
                <c:pt idx="2">
                  <c:v>1588</c:v>
                </c:pt>
                <c:pt idx="3">
                  <c:v>2189</c:v>
                </c:pt>
                <c:pt idx="4">
                  <c:v>2660</c:v>
                </c:pt>
                <c:pt idx="5">
                  <c:v>2910</c:v>
                </c:pt>
                <c:pt idx="6">
                  <c:v>2695</c:v>
                </c:pt>
                <c:pt idx="7">
                  <c:v>4413</c:v>
                </c:pt>
                <c:pt idx="8">
                  <c:v>4207</c:v>
                </c:pt>
                <c:pt idx="9">
                  <c:v>3699</c:v>
                </c:pt>
                <c:pt idx="10">
                  <c:v>2905</c:v>
                </c:pt>
                <c:pt idx="11">
                  <c:v>2372</c:v>
                </c:pt>
                <c:pt idx="12">
                  <c:v>2957</c:v>
                </c:pt>
                <c:pt idx="13">
                  <c:v>2776</c:v>
                </c:pt>
                <c:pt idx="14">
                  <c:v>2162</c:v>
                </c:pt>
                <c:pt idx="15">
                  <c:v>2271</c:v>
                </c:pt>
                <c:pt idx="16">
                  <c:v>2003</c:v>
                </c:pt>
              </c:numCache>
            </c:numRef>
          </c:yVal>
          <c:smooth val="0"/>
        </c:ser>
        <c:axId val="12785287"/>
        <c:axId val="47958720"/>
      </c:scatterChart>
      <c:val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crossBetween val="midCat"/>
        <c:dispUnits/>
        <c:majorUnit val="1"/>
      </c:valAx>
      <c:valAx>
        <c:axId val="47958720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 val="autoZero"/>
        <c:crossBetween val="midCat"/>
        <c:dispUnits/>
        <c:majorUnit val="7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OR_Data2!$B$47:$B$63</c:f>
              <c:numCache>
                <c:ptCount val="17"/>
                <c:pt idx="0">
                  <c:v>624</c:v>
                </c:pt>
                <c:pt idx="1">
                  <c:v>705</c:v>
                </c:pt>
                <c:pt idx="2">
                  <c:v>1107</c:v>
                </c:pt>
                <c:pt idx="3">
                  <c:v>1341</c:v>
                </c:pt>
                <c:pt idx="4">
                  <c:v>1679</c:v>
                </c:pt>
                <c:pt idx="5">
                  <c:v>1805</c:v>
                </c:pt>
                <c:pt idx="6">
                  <c:v>1528</c:v>
                </c:pt>
                <c:pt idx="7">
                  <c:v>3214</c:v>
                </c:pt>
                <c:pt idx="8">
                  <c:v>3175</c:v>
                </c:pt>
                <c:pt idx="9">
                  <c:v>2735</c:v>
                </c:pt>
                <c:pt idx="10">
                  <c:v>2116</c:v>
                </c:pt>
                <c:pt idx="11">
                  <c:v>1743</c:v>
                </c:pt>
                <c:pt idx="12">
                  <c:v>2122</c:v>
                </c:pt>
                <c:pt idx="13">
                  <c:v>2033</c:v>
                </c:pt>
                <c:pt idx="14">
                  <c:v>1571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OR_Data2!$C$47:$C$63</c:f>
              <c:numCache>
                <c:ptCount val="17"/>
                <c:pt idx="0">
                  <c:v>71</c:v>
                </c:pt>
                <c:pt idx="1">
                  <c:v>85</c:v>
                </c:pt>
                <c:pt idx="2">
                  <c:v>179</c:v>
                </c:pt>
                <c:pt idx="3">
                  <c:v>230</c:v>
                </c:pt>
                <c:pt idx="4">
                  <c:v>367</c:v>
                </c:pt>
                <c:pt idx="5">
                  <c:v>345</c:v>
                </c:pt>
                <c:pt idx="6">
                  <c:v>327</c:v>
                </c:pt>
                <c:pt idx="7">
                  <c:v>545</c:v>
                </c:pt>
                <c:pt idx="8">
                  <c:v>613</c:v>
                </c:pt>
                <c:pt idx="9">
                  <c:v>616</c:v>
                </c:pt>
                <c:pt idx="10">
                  <c:v>488</c:v>
                </c:pt>
                <c:pt idx="11">
                  <c:v>381</c:v>
                </c:pt>
                <c:pt idx="12">
                  <c:v>539</c:v>
                </c:pt>
                <c:pt idx="13">
                  <c:v>463</c:v>
                </c:pt>
                <c:pt idx="14">
                  <c:v>351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OR_Data2!$D$47:$D$63</c:f>
              <c:numCache>
                <c:ptCount val="17"/>
                <c:pt idx="0">
                  <c:v>29</c:v>
                </c:pt>
                <c:pt idx="1">
                  <c:v>28</c:v>
                </c:pt>
                <c:pt idx="2">
                  <c:v>39</c:v>
                </c:pt>
                <c:pt idx="3">
                  <c:v>44</c:v>
                </c:pt>
                <c:pt idx="4">
                  <c:v>47</c:v>
                </c:pt>
                <c:pt idx="5">
                  <c:v>58</c:v>
                </c:pt>
                <c:pt idx="6">
                  <c:v>51</c:v>
                </c:pt>
                <c:pt idx="7">
                  <c:v>99</c:v>
                </c:pt>
                <c:pt idx="8">
                  <c:v>107</c:v>
                </c:pt>
                <c:pt idx="9">
                  <c:v>92</c:v>
                </c:pt>
                <c:pt idx="10">
                  <c:v>62</c:v>
                </c:pt>
                <c:pt idx="11">
                  <c:v>65</c:v>
                </c:pt>
                <c:pt idx="12">
                  <c:v>75</c:v>
                </c:pt>
                <c:pt idx="13">
                  <c:v>63</c:v>
                </c:pt>
                <c:pt idx="14">
                  <c:v>31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OR_Data2!$E$47:$E$63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9</c:v>
                </c:pt>
                <c:pt idx="8">
                  <c:v>26</c:v>
                </c:pt>
                <c:pt idx="9">
                  <c:v>18</c:v>
                </c:pt>
                <c:pt idx="10">
                  <c:v>10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OR_Data2!$F$47:$F$63</c:f>
              <c:numCache>
                <c:ptCount val="17"/>
                <c:pt idx="0">
                  <c:v>23</c:v>
                </c:pt>
                <c:pt idx="1">
                  <c:v>27</c:v>
                </c:pt>
                <c:pt idx="2">
                  <c:v>48</c:v>
                </c:pt>
                <c:pt idx="3">
                  <c:v>51</c:v>
                </c:pt>
                <c:pt idx="4">
                  <c:v>86</c:v>
                </c:pt>
                <c:pt idx="5">
                  <c:v>102</c:v>
                </c:pt>
                <c:pt idx="6">
                  <c:v>96</c:v>
                </c:pt>
                <c:pt idx="7">
                  <c:v>241</c:v>
                </c:pt>
                <c:pt idx="8">
                  <c:v>232</c:v>
                </c:pt>
                <c:pt idx="9">
                  <c:v>229</c:v>
                </c:pt>
                <c:pt idx="10">
                  <c:v>223</c:v>
                </c:pt>
                <c:pt idx="11">
                  <c:v>152</c:v>
                </c:pt>
                <c:pt idx="12">
                  <c:v>177</c:v>
                </c:pt>
                <c:pt idx="13">
                  <c:v>171</c:v>
                </c:pt>
                <c:pt idx="14">
                  <c:v>150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OR_Data2!$H$47:$H$63</c:f>
              <c:numCache>
                <c:ptCount val="17"/>
                <c:pt idx="0">
                  <c:v>821</c:v>
                </c:pt>
                <c:pt idx="1">
                  <c:v>941</c:v>
                </c:pt>
                <c:pt idx="2">
                  <c:v>1588</c:v>
                </c:pt>
                <c:pt idx="3">
                  <c:v>2189</c:v>
                </c:pt>
                <c:pt idx="4">
                  <c:v>2660</c:v>
                </c:pt>
                <c:pt idx="5">
                  <c:v>2910</c:v>
                </c:pt>
                <c:pt idx="6">
                  <c:v>2695</c:v>
                </c:pt>
                <c:pt idx="7">
                  <c:v>4413</c:v>
                </c:pt>
                <c:pt idx="8">
                  <c:v>4207</c:v>
                </c:pt>
                <c:pt idx="9">
                  <c:v>3699</c:v>
                </c:pt>
                <c:pt idx="10">
                  <c:v>2905</c:v>
                </c:pt>
                <c:pt idx="11">
                  <c:v>2372</c:v>
                </c:pt>
                <c:pt idx="12">
                  <c:v>2957</c:v>
                </c:pt>
                <c:pt idx="13">
                  <c:v>2776</c:v>
                </c:pt>
                <c:pt idx="14">
                  <c:v>2162</c:v>
                </c:pt>
                <c:pt idx="15">
                  <c:v>2271</c:v>
                </c:pt>
                <c:pt idx="16">
                  <c:v>2003</c:v>
                </c:pt>
              </c:numCache>
            </c:numRef>
          </c:yVal>
          <c:smooth val="0"/>
        </c:ser>
        <c:axId val="28975297"/>
        <c:axId val="59451082"/>
      </c:scatterChart>
      <c:val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crossBetween val="midCat"/>
        <c:dispUnits/>
        <c:majorUnit val="1"/>
      </c:valAx>
      <c:valAx>
        <c:axId val="59451082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crossBetween val="midCat"/>
        <c:dispUnits/>
        <c:majorUnit val="7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OR_Data2!$AK$47:$AK$63</c:f>
              <c:numCache>
                <c:ptCount val="17"/>
                <c:pt idx="0">
                  <c:v>25.35638109177913</c:v>
                </c:pt>
                <c:pt idx="1">
                  <c:v>28.584252388001424</c:v>
                </c:pt>
                <c:pt idx="2">
                  <c:v>44.91254833068943</c:v>
                </c:pt>
                <c:pt idx="3">
                  <c:v>54.34276057981821</c:v>
                </c:pt>
                <c:pt idx="4">
                  <c:v>67.79543303474809</c:v>
                </c:pt>
                <c:pt idx="5">
                  <c:v>72.06092241972992</c:v>
                </c:pt>
                <c:pt idx="6">
                  <c:v>60.12744026704769</c:v>
                </c:pt>
                <c:pt idx="7">
                  <c:v>123.89056461949137</c:v>
                </c:pt>
                <c:pt idx="8">
                  <c:v>120.22525858843807</c:v>
                </c:pt>
                <c:pt idx="9">
                  <c:v>101.99416302508347</c:v>
                </c:pt>
                <c:pt idx="10">
                  <c:v>77.58893484986211</c:v>
                </c:pt>
                <c:pt idx="11">
                  <c:v>63.06812877621778</c:v>
                </c:pt>
                <c:pt idx="12">
                  <c:v>75.81734094793828</c:v>
                </c:pt>
                <c:pt idx="13">
                  <c:v>71.67718261075588</c:v>
                </c:pt>
                <c:pt idx="14">
                  <c:v>54.813103367185334</c:v>
                </c:pt>
                <c:pt idx="15">
                  <c:v>0.034634865395059125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OR_Data2!$AL$47:$AL$63</c:f>
              <c:numCache>
                <c:ptCount val="17"/>
                <c:pt idx="0">
                  <c:v>183.29676003614304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565.1799975426957</c:v>
                </c:pt>
                <c:pt idx="4">
                  <c:v>889.7185386312395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1197.2233205922412</c:v>
                </c:pt>
                <c:pt idx="8">
                  <c:v>1304.1720741229283</c:v>
                </c:pt>
                <c:pt idx="9">
                  <c:v>1290.5388418670912</c:v>
                </c:pt>
                <c:pt idx="10">
                  <c:v>1002.7946736807496</c:v>
                </c:pt>
                <c:pt idx="11">
                  <c:v>762.533773641549</c:v>
                </c:pt>
                <c:pt idx="12">
                  <c:v>1050.1909438079651</c:v>
                </c:pt>
                <c:pt idx="13">
                  <c:v>878.9748457522544</c:v>
                </c:pt>
                <c:pt idx="14">
                  <c:v>661.4654002713704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OR_Data2!$AR$47:$AR$63</c:f>
              <c:numCache>
                <c:ptCount val="17"/>
                <c:pt idx="0">
                  <c:v>34.54906945666699</c:v>
                </c:pt>
                <c:pt idx="1">
                  <c:v>34.819157998147126</c:v>
                </c:pt>
                <c:pt idx="2">
                  <c:v>51.844038829397356</c:v>
                </c:pt>
                <c:pt idx="3">
                  <c:v>54.231792389281516</c:v>
                </c:pt>
                <c:pt idx="4">
                  <c:v>73.15009416709883</c:v>
                </c:pt>
                <c:pt idx="5">
                  <c:v>85.13272966488663</c:v>
                </c:pt>
                <c:pt idx="6">
                  <c:v>71.56384030066549</c:v>
                </c:pt>
                <c:pt idx="7">
                  <c:v>159.50639853747714</c:v>
                </c:pt>
                <c:pt idx="8">
                  <c:v>158.10036991155042</c:v>
                </c:pt>
                <c:pt idx="9">
                  <c:v>138.55057300266475</c:v>
                </c:pt>
                <c:pt idx="10">
                  <c:v>114.06123735176872</c:v>
                </c:pt>
                <c:pt idx="11">
                  <c:v>85.92353171309584</c:v>
                </c:pt>
                <c:pt idx="12">
                  <c:v>93.04241841621891</c:v>
                </c:pt>
                <c:pt idx="13">
                  <c:v>82.6570483919447</c:v>
                </c:pt>
                <c:pt idx="14">
                  <c:v>60.16902868674153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OR_Data2!$AQ$47:$AQ$63</c:f>
              <c:numCache>
                <c:ptCount val="17"/>
                <c:pt idx="0">
                  <c:v>30.945410561921165</c:v>
                </c:pt>
                <c:pt idx="1">
                  <c:v>35.28844837705013</c:v>
                </c:pt>
                <c:pt idx="2">
                  <c:v>59.41661712163906</c:v>
                </c:pt>
                <c:pt idx="3">
                  <c:v>81.57138763401613</c:v>
                </c:pt>
                <c:pt idx="4">
                  <c:v>98.48197076492353</c:v>
                </c:pt>
                <c:pt idx="5">
                  <c:v>106.15358855671612</c:v>
                </c:pt>
                <c:pt idx="6">
                  <c:v>96.57528625882392</c:v>
                </c:pt>
                <c:pt idx="7">
                  <c:v>154.37913037637654</c:v>
                </c:pt>
                <c:pt idx="8">
                  <c:v>144.1372918840118</c:v>
                </c:pt>
                <c:pt idx="9">
                  <c:v>124.38070246347094</c:v>
                </c:pt>
                <c:pt idx="10">
                  <c:v>95.73272609235819</c:v>
                </c:pt>
                <c:pt idx="11">
                  <c:v>76.83482003743268</c:v>
                </c:pt>
                <c:pt idx="12">
                  <c:v>94.12937648280825</c:v>
                </c:pt>
                <c:pt idx="13">
                  <c:v>86.88339315956028</c:v>
                </c:pt>
                <c:pt idx="14">
                  <c:v>66.66144557287218</c:v>
                </c:pt>
                <c:pt idx="15">
                  <c:v>69.19445286565886</c:v>
                </c:pt>
                <c:pt idx="16">
                  <c:v>60.40129620035741</c:v>
                </c:pt>
              </c:numCache>
            </c:numRef>
          </c:yVal>
          <c:smooth val="0"/>
        </c:ser>
        <c:axId val="65297691"/>
        <c:axId val="50808308"/>
      </c:scatterChart>
      <c:val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crossBetween val="midCat"/>
        <c:dispUnits/>
        <c:majorUnit val="1"/>
      </c:valAx>
      <c:valAx>
        <c:axId val="5080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OR_Data2!$AK$47:$AK$63</c:f>
              <c:numCache>
                <c:ptCount val="17"/>
                <c:pt idx="0">
                  <c:v>25.35638109177913</c:v>
                </c:pt>
                <c:pt idx="1">
                  <c:v>28.584252388001424</c:v>
                </c:pt>
                <c:pt idx="2">
                  <c:v>44.91254833068943</c:v>
                </c:pt>
                <c:pt idx="3">
                  <c:v>54.34276057981821</c:v>
                </c:pt>
                <c:pt idx="4">
                  <c:v>67.79543303474809</c:v>
                </c:pt>
                <c:pt idx="5">
                  <c:v>72.06092241972992</c:v>
                </c:pt>
                <c:pt idx="6">
                  <c:v>60.12744026704769</c:v>
                </c:pt>
                <c:pt idx="7">
                  <c:v>123.89056461949137</c:v>
                </c:pt>
                <c:pt idx="8">
                  <c:v>120.22525858843807</c:v>
                </c:pt>
                <c:pt idx="9">
                  <c:v>101.99416302508347</c:v>
                </c:pt>
                <c:pt idx="10">
                  <c:v>77.58893484986211</c:v>
                </c:pt>
                <c:pt idx="11">
                  <c:v>63.06812877621778</c:v>
                </c:pt>
                <c:pt idx="12">
                  <c:v>75.81734094793828</c:v>
                </c:pt>
                <c:pt idx="13">
                  <c:v>71.67718261075588</c:v>
                </c:pt>
                <c:pt idx="14">
                  <c:v>54.813103367185334</c:v>
                </c:pt>
                <c:pt idx="15">
                  <c:v>0.034634865395059125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OR_Data2!$AL$47:$AL$63</c:f>
              <c:numCache>
                <c:ptCount val="17"/>
                <c:pt idx="0">
                  <c:v>183.29676003614304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565.1799975426957</c:v>
                </c:pt>
                <c:pt idx="4">
                  <c:v>889.7185386312395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1197.2233205922412</c:v>
                </c:pt>
                <c:pt idx="8">
                  <c:v>1304.1720741229283</c:v>
                </c:pt>
                <c:pt idx="9">
                  <c:v>1290.5388418670912</c:v>
                </c:pt>
                <c:pt idx="10">
                  <c:v>1002.7946736807496</c:v>
                </c:pt>
                <c:pt idx="11">
                  <c:v>762.533773641549</c:v>
                </c:pt>
                <c:pt idx="12">
                  <c:v>1050.1909438079651</c:v>
                </c:pt>
                <c:pt idx="13">
                  <c:v>878.9748457522544</c:v>
                </c:pt>
                <c:pt idx="14">
                  <c:v>661.4654002713704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OR_Data2!$AM$47:$AM$63</c:f>
              <c:numCache>
                <c:ptCount val="17"/>
                <c:pt idx="0">
                  <c:v>105.43154220897259</c:v>
                </c:pt>
                <c:pt idx="1">
                  <c:v>98.93643334157804</c:v>
                </c:pt>
                <c:pt idx="2">
                  <c:v>134.1404691476921</c:v>
                </c:pt>
                <c:pt idx="3">
                  <c:v>146.8919009147359</c:v>
                </c:pt>
                <c:pt idx="4">
                  <c:v>151.58356447139263</c:v>
                </c:pt>
                <c:pt idx="5">
                  <c:v>178.16550961479388</c:v>
                </c:pt>
                <c:pt idx="6">
                  <c:v>149.06178757233883</c:v>
                </c:pt>
                <c:pt idx="7">
                  <c:v>274.641440341776</c:v>
                </c:pt>
                <c:pt idx="8">
                  <c:v>290.8003804864791</c:v>
                </c:pt>
                <c:pt idx="9">
                  <c:v>247.21214564019886</c:v>
                </c:pt>
                <c:pt idx="10">
                  <c:v>165.13956957170254</c:v>
                </c:pt>
                <c:pt idx="11">
                  <c:v>170.90421476086556</c:v>
                </c:pt>
                <c:pt idx="12">
                  <c:v>196.0220590157079</c:v>
                </c:pt>
                <c:pt idx="13">
                  <c:v>163.48773841961852</c:v>
                </c:pt>
                <c:pt idx="14">
                  <c:v>79.58104430867176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OR_Data2!$AN$47:$AN$63</c:f>
              <c:numCache>
                <c:ptCount val="17"/>
                <c:pt idx="0">
                  <c:v>2.100619682806428</c:v>
                </c:pt>
                <c:pt idx="1">
                  <c:v>2.0016814123864046</c:v>
                </c:pt>
                <c:pt idx="2">
                  <c:v>0</c:v>
                </c:pt>
                <c:pt idx="3">
                  <c:v>0</c:v>
                </c:pt>
                <c:pt idx="4">
                  <c:v>1.7504857597983439</c:v>
                </c:pt>
                <c:pt idx="5">
                  <c:v>8.266649031148733</c:v>
                </c:pt>
                <c:pt idx="6">
                  <c:v>0</c:v>
                </c:pt>
                <c:pt idx="7">
                  <c:v>13.109978150036417</c:v>
                </c:pt>
                <c:pt idx="8">
                  <c:v>35.85712315542684</c:v>
                </c:pt>
                <c:pt idx="9">
                  <c:v>23.376016207371237</c:v>
                </c:pt>
                <c:pt idx="10">
                  <c:v>12.338519624415463</c:v>
                </c:pt>
                <c:pt idx="11">
                  <c:v>21.385545747246614</c:v>
                </c:pt>
                <c:pt idx="12">
                  <c:v>21.461651417598556</c:v>
                </c:pt>
                <c:pt idx="13">
                  <c:v>20.448137067091412</c:v>
                </c:pt>
                <c:pt idx="14">
                  <c:v>14.416937842402273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OR_Data2!$AO$47:$AO$63</c:f>
              <c:numCache>
                <c:ptCount val="17"/>
                <c:pt idx="0">
                  <c:v>29.37645285717935</c:v>
                </c:pt>
                <c:pt idx="1">
                  <c:v>32.69873564888824</c:v>
                </c:pt>
                <c:pt idx="2">
                  <c:v>55.52021282748251</c:v>
                </c:pt>
                <c:pt idx="3">
                  <c:v>56.34549733187498</c:v>
                </c:pt>
                <c:pt idx="4">
                  <c:v>90.47679165088583</c:v>
                </c:pt>
                <c:pt idx="5">
                  <c:v>101.21357055677387</c:v>
                </c:pt>
                <c:pt idx="6">
                  <c:v>89.70034478570027</c:v>
                </c:pt>
                <c:pt idx="7">
                  <c:v>211.21267626618055</c:v>
                </c:pt>
                <c:pt idx="8">
                  <c:v>190.85068401872311</c:v>
                </c:pt>
                <c:pt idx="9">
                  <c:v>175.53407583991907</c:v>
                </c:pt>
                <c:pt idx="10">
                  <c:v>159.23794290284343</c:v>
                </c:pt>
                <c:pt idx="11">
                  <c:v>100.46464900163255</c:v>
                </c:pt>
                <c:pt idx="12">
                  <c:v>107.61579337767672</c:v>
                </c:pt>
                <c:pt idx="13">
                  <c:v>97.92075862819316</c:v>
                </c:pt>
                <c:pt idx="14">
                  <c:v>79.77662544874352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OR_Data2!$AQ$47:$AQ$63</c:f>
              <c:numCache>
                <c:ptCount val="17"/>
                <c:pt idx="0">
                  <c:v>30.945410561921165</c:v>
                </c:pt>
                <c:pt idx="1">
                  <c:v>35.28844837705013</c:v>
                </c:pt>
                <c:pt idx="2">
                  <c:v>59.41661712163906</c:v>
                </c:pt>
                <c:pt idx="3">
                  <c:v>81.57138763401613</c:v>
                </c:pt>
                <c:pt idx="4">
                  <c:v>98.48197076492353</c:v>
                </c:pt>
                <c:pt idx="5">
                  <c:v>106.15358855671612</c:v>
                </c:pt>
                <c:pt idx="6">
                  <c:v>96.57528625882392</c:v>
                </c:pt>
                <c:pt idx="7">
                  <c:v>154.37913037637654</c:v>
                </c:pt>
                <c:pt idx="8">
                  <c:v>144.1372918840118</c:v>
                </c:pt>
                <c:pt idx="9">
                  <c:v>124.38070246347094</c:v>
                </c:pt>
                <c:pt idx="10">
                  <c:v>95.73272609235819</c:v>
                </c:pt>
                <c:pt idx="11">
                  <c:v>76.83482003743268</c:v>
                </c:pt>
                <c:pt idx="12">
                  <c:v>94.12937648280825</c:v>
                </c:pt>
                <c:pt idx="13">
                  <c:v>86.88339315956028</c:v>
                </c:pt>
                <c:pt idx="14">
                  <c:v>66.66144557287218</c:v>
                </c:pt>
                <c:pt idx="15">
                  <c:v>69.19445286565886</c:v>
                </c:pt>
                <c:pt idx="16">
                  <c:v>60.40129620035741</c:v>
                </c:pt>
              </c:numCache>
            </c:numRef>
          </c:yVal>
          <c:smooth val="0"/>
        </c:ser>
        <c:axId val="54621589"/>
        <c:axId val="21832254"/>
      </c:scatterChart>
      <c:val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crossBetween val="midCat"/>
        <c:dispUnits/>
        <c:majorUnit val="1"/>
      </c:valAx>
      <c:valAx>
        <c:axId val="21832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OR_Data3!$L$4:$L$20</c:f>
              <c:numCache>
                <c:ptCount val="17"/>
                <c:pt idx="0">
                  <c:v>16.61980747842574</c:v>
                </c:pt>
                <c:pt idx="1">
                  <c:v>12.041876537924004</c:v>
                </c:pt>
                <c:pt idx="2">
                  <c:v>11.522279788541823</c:v>
                </c:pt>
                <c:pt idx="3">
                  <c:v>11.42778410403336</c:v>
                </c:pt>
                <c:pt idx="4">
                  <c:v>11.38672550077365</c:v>
                </c:pt>
                <c:pt idx="5">
                  <c:v>10.819119100136735</c:v>
                </c:pt>
                <c:pt idx="6">
                  <c:v>17.038731436931705</c:v>
                </c:pt>
                <c:pt idx="7">
                  <c:v>11.525600131060335</c:v>
                </c:pt>
                <c:pt idx="8">
                  <c:v>14.46489725379003</c:v>
                </c:pt>
                <c:pt idx="9">
                  <c:v>14.879587220112729</c:v>
                </c:pt>
                <c:pt idx="10">
                  <c:v>14.37375352606141</c:v>
                </c:pt>
                <c:pt idx="11">
                  <c:v>13.460323525388992</c:v>
                </c:pt>
                <c:pt idx="12">
                  <c:v>15.363551652975241</c:v>
                </c:pt>
                <c:pt idx="13">
                  <c:v>19.814351513647225</c:v>
                </c:pt>
                <c:pt idx="14">
                  <c:v>17.863977672819157</c:v>
                </c:pt>
                <c:pt idx="15">
                  <c:v>20.399935717689825</c:v>
                </c:pt>
                <c:pt idx="16">
                  <c:v>22.55682080379423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OR_Data3!$M$4:$M$20</c:f>
              <c:numCache>
                <c:ptCount val="17"/>
                <c:pt idx="0">
                  <c:v>111.01071382470634</c:v>
                </c:pt>
                <c:pt idx="1">
                  <c:v>58.4186330039877</c:v>
                </c:pt>
                <c:pt idx="2">
                  <c:v>39.9480675122341</c:v>
                </c:pt>
                <c:pt idx="3">
                  <c:v>68.80452143998035</c:v>
                </c:pt>
                <c:pt idx="4">
                  <c:v>104.24495139276102</c:v>
                </c:pt>
                <c:pt idx="5">
                  <c:v>67.9618476248506</c:v>
                </c:pt>
                <c:pt idx="6">
                  <c:v>170.88564332748524</c:v>
                </c:pt>
                <c:pt idx="7">
                  <c:v>105.44352181362858</c:v>
                </c:pt>
                <c:pt idx="8">
                  <c:v>91.48352232836203</c:v>
                </c:pt>
                <c:pt idx="9">
                  <c:v>117.3217128970083</c:v>
                </c:pt>
                <c:pt idx="10">
                  <c:v>104.80026302811113</c:v>
                </c:pt>
                <c:pt idx="11">
                  <c:v>114.0798558991294</c:v>
                </c:pt>
                <c:pt idx="12">
                  <c:v>81.83306055646482</c:v>
                </c:pt>
                <c:pt idx="13">
                  <c:v>110.10915994304699</c:v>
                </c:pt>
                <c:pt idx="14">
                  <c:v>120.60907583295642</c:v>
                </c:pt>
                <c:pt idx="15">
                  <c:v>96.0703530585475</c:v>
                </c:pt>
                <c:pt idx="16">
                  <c:v>95.12137121115114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OR_Data3!$N$4:$N$20</c:f>
              <c:numCache>
                <c:ptCount val="17"/>
                <c:pt idx="0">
                  <c:v>18.08250261836238</c:v>
                </c:pt>
                <c:pt idx="1">
                  <c:v>12.770556205612339</c:v>
                </c:pt>
                <c:pt idx="2">
                  <c:v>11.976803327315656</c:v>
                </c:pt>
                <c:pt idx="3">
                  <c:v>12.358647963912748</c:v>
                </c:pt>
                <c:pt idx="4">
                  <c:v>12.908007214185938</c:v>
                </c:pt>
                <c:pt idx="5">
                  <c:v>11.77626971740093</c:v>
                </c:pt>
                <c:pt idx="6">
                  <c:v>19.65063644079008</c:v>
                </c:pt>
                <c:pt idx="7">
                  <c:v>13.145199142190519</c:v>
                </c:pt>
                <c:pt idx="8">
                  <c:v>15.811723667620456</c:v>
                </c:pt>
                <c:pt idx="9">
                  <c:v>16.671197812738846</c:v>
                </c:pt>
                <c:pt idx="10">
                  <c:v>15.95903535376642</c:v>
                </c:pt>
                <c:pt idx="11">
                  <c:v>15.247136896898436</c:v>
                </c:pt>
                <c:pt idx="12">
                  <c:v>16.560497039460298</c:v>
                </c:pt>
                <c:pt idx="13">
                  <c:v>21.460690764253275</c:v>
                </c:pt>
                <c:pt idx="14">
                  <c:v>19.73165632524621</c:v>
                </c:pt>
                <c:pt idx="15">
                  <c:v>21.792410461580932</c:v>
                </c:pt>
                <c:pt idx="16">
                  <c:v>23.89768949566411</c:v>
                </c:pt>
              </c:numCache>
            </c:numRef>
          </c:yVal>
          <c:smooth val="1"/>
        </c:ser>
        <c:axId val="33367045"/>
        <c:axId val="31867950"/>
      </c:scatterChart>
      <c:val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867950"/>
        <c:crossesAt val="0"/>
        <c:crossBetween val="midCat"/>
        <c:dispUnits/>
        <c:majorUnit val="1"/>
      </c:valAx>
      <c:valAx>
        <c:axId val="3186795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36704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OR_Data2!$Q$4:$Q$20</c:f>
              <c:numCache>
                <c:ptCount val="17"/>
                <c:pt idx="0">
                  <c:v>82.24763799104923</c:v>
                </c:pt>
                <c:pt idx="1">
                  <c:v>82.69980506822611</c:v>
                </c:pt>
                <c:pt idx="2">
                  <c:v>80.7415036045314</c:v>
                </c:pt>
                <c:pt idx="3">
                  <c:v>80.42328042328042</c:v>
                </c:pt>
                <c:pt idx="4">
                  <c:v>78.07807807807808</c:v>
                </c:pt>
                <c:pt idx="5">
                  <c:v>78.21361058601134</c:v>
                </c:pt>
                <c:pt idx="6">
                  <c:v>76.17985878855444</c:v>
                </c:pt>
                <c:pt idx="7">
                  <c:v>75.26182737450343</c:v>
                </c:pt>
                <c:pt idx="8">
                  <c:v>76.22568093385213</c:v>
                </c:pt>
                <c:pt idx="9">
                  <c:v>73.51490456787477</c:v>
                </c:pt>
                <c:pt idx="10">
                  <c:v>71.86361270171786</c:v>
                </c:pt>
                <c:pt idx="11">
                  <c:v>73.21697261510684</c:v>
                </c:pt>
                <c:pt idx="12">
                  <c:v>72.74296990626542</c:v>
                </c:pt>
                <c:pt idx="13">
                  <c:v>72.58256117842718</c:v>
                </c:pt>
                <c:pt idx="14">
                  <c:v>71.09520021214531</c:v>
                </c:pt>
                <c:pt idx="15">
                  <c:v>73.44870210135971</c:v>
                </c:pt>
                <c:pt idx="16">
                  <c:v>75.92736705577173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OR_Data2!$R$4:$R$20</c:f>
              <c:numCache>
                <c:ptCount val="17"/>
                <c:pt idx="0">
                  <c:v>10.4425658876181</c:v>
                </c:pt>
                <c:pt idx="1">
                  <c:v>9.7953216374269</c:v>
                </c:pt>
                <c:pt idx="2">
                  <c:v>12.186749055956058</c:v>
                </c:pt>
                <c:pt idx="3">
                  <c:v>12.375073486184597</c:v>
                </c:pt>
                <c:pt idx="4">
                  <c:v>15.215215215215217</c:v>
                </c:pt>
                <c:pt idx="5">
                  <c:v>12.641776937618149</c:v>
                </c:pt>
                <c:pt idx="6">
                  <c:v>14.845782237086585</c:v>
                </c:pt>
                <c:pt idx="7">
                  <c:v>13.163596966413868</c:v>
                </c:pt>
                <c:pt idx="8">
                  <c:v>13.949416342412452</c:v>
                </c:pt>
                <c:pt idx="9">
                  <c:v>15.912502680677676</c:v>
                </c:pt>
                <c:pt idx="10">
                  <c:v>15.252472670484124</c:v>
                </c:pt>
                <c:pt idx="11">
                  <c:v>14.65543183869997</c:v>
                </c:pt>
                <c:pt idx="12">
                  <c:v>15.984213122841636</c:v>
                </c:pt>
                <c:pt idx="13">
                  <c:v>14.065098598241862</c:v>
                </c:pt>
                <c:pt idx="14">
                  <c:v>14.611508883585255</c:v>
                </c:pt>
                <c:pt idx="15">
                  <c:v>13.868974042027194</c:v>
                </c:pt>
                <c:pt idx="16">
                  <c:v>11.024643320363165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OR_Data2!$S$4:$S$20</c:f>
              <c:numCache>
                <c:ptCount val="17"/>
                <c:pt idx="0">
                  <c:v>2.78468423669816</c:v>
                </c:pt>
                <c:pt idx="1">
                  <c:v>2.8265107212475633</c:v>
                </c:pt>
                <c:pt idx="2">
                  <c:v>2.8492962581531067</c:v>
                </c:pt>
                <c:pt idx="3">
                  <c:v>2.6161081716637273</c:v>
                </c:pt>
                <c:pt idx="4">
                  <c:v>1.926926926926927</c:v>
                </c:pt>
                <c:pt idx="5">
                  <c:v>2.339319470699433</c:v>
                </c:pt>
                <c:pt idx="6">
                  <c:v>2.3968784838350055</c:v>
                </c:pt>
                <c:pt idx="7">
                  <c:v>2.311303719754424</c:v>
                </c:pt>
                <c:pt idx="8">
                  <c:v>2.5680933852140075</c:v>
                </c:pt>
                <c:pt idx="9">
                  <c:v>2.1659875616555864</c:v>
                </c:pt>
                <c:pt idx="10">
                  <c:v>2.1343050494534097</c:v>
                </c:pt>
                <c:pt idx="11">
                  <c:v>2.467649714113753</c:v>
                </c:pt>
                <c:pt idx="12">
                  <c:v>2.2693635915145536</c:v>
                </c:pt>
                <c:pt idx="13">
                  <c:v>2.066999287241625</c:v>
                </c:pt>
                <c:pt idx="14">
                  <c:v>1.591089896579157</c:v>
                </c:pt>
                <c:pt idx="15">
                  <c:v>1.557478368355995</c:v>
                </c:pt>
                <c:pt idx="16">
                  <c:v>2.153047989623865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OR_Data2!$T$4:$T$20</c:f>
              <c:numCache>
                <c:ptCount val="17"/>
                <c:pt idx="0">
                  <c:v>0.19890601690701143</c:v>
                </c:pt>
                <c:pt idx="1">
                  <c:v>0.09746588693957114</c:v>
                </c:pt>
                <c:pt idx="2">
                  <c:v>0.03432887058015791</c:v>
                </c:pt>
                <c:pt idx="3">
                  <c:v>0.11757789535567313</c:v>
                </c:pt>
                <c:pt idx="4">
                  <c:v>0.050050050050050046</c:v>
                </c:pt>
                <c:pt idx="5">
                  <c:v>0.21266540642722118</c:v>
                </c:pt>
                <c:pt idx="6">
                  <c:v>0.39018952062430323</c:v>
                </c:pt>
                <c:pt idx="7">
                  <c:v>0.36114120621162876</c:v>
                </c:pt>
                <c:pt idx="8">
                  <c:v>0.7782101167315175</c:v>
                </c:pt>
                <c:pt idx="9">
                  <c:v>0.6433626420759168</c:v>
                </c:pt>
                <c:pt idx="10">
                  <c:v>0.8328995314940135</c:v>
                </c:pt>
                <c:pt idx="11">
                  <c:v>1.0833584110743304</c:v>
                </c:pt>
                <c:pt idx="12">
                  <c:v>0.8386778490379871</c:v>
                </c:pt>
                <c:pt idx="13">
                  <c:v>1.0453789498693276</c:v>
                </c:pt>
                <c:pt idx="14">
                  <c:v>0.9016176080615221</c:v>
                </c:pt>
                <c:pt idx="15">
                  <c:v>1.1124845488257107</c:v>
                </c:pt>
                <c:pt idx="16">
                  <c:v>0.8560311284046693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OR_Data2!$U$4:$U$20</c:f>
              <c:numCache>
                <c:ptCount val="17"/>
                <c:pt idx="0">
                  <c:v>4.326205867727499</c:v>
                </c:pt>
                <c:pt idx="1">
                  <c:v>4.580896686159844</c:v>
                </c:pt>
                <c:pt idx="2">
                  <c:v>4.188122210779265</c:v>
                </c:pt>
                <c:pt idx="3">
                  <c:v>4.467960023515579</c:v>
                </c:pt>
                <c:pt idx="4">
                  <c:v>4.72972972972973</c:v>
                </c:pt>
                <c:pt idx="5">
                  <c:v>6.5926275992438566</c:v>
                </c:pt>
                <c:pt idx="6">
                  <c:v>6.187290969899665</c:v>
                </c:pt>
                <c:pt idx="7">
                  <c:v>8.90213073311665</c:v>
                </c:pt>
                <c:pt idx="8">
                  <c:v>6.478599221789884</c:v>
                </c:pt>
                <c:pt idx="9">
                  <c:v>7.763242547716062</c:v>
                </c:pt>
                <c:pt idx="10">
                  <c:v>9.9167100468506</c:v>
                </c:pt>
                <c:pt idx="11">
                  <c:v>8.576587421005117</c:v>
                </c:pt>
                <c:pt idx="12">
                  <c:v>8.164775530340403</c:v>
                </c:pt>
                <c:pt idx="13">
                  <c:v>10.239961986220004</c:v>
                </c:pt>
                <c:pt idx="14">
                  <c:v>11.800583399628746</c:v>
                </c:pt>
                <c:pt idx="15">
                  <c:v>10.012360939431398</c:v>
                </c:pt>
                <c:pt idx="16">
                  <c:v>10.038910505836576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OR_Data2!$V$3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272559"/>
        <c:axId val="23582120"/>
      </c:scatterChart>
      <c:val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crossBetween val="midCat"/>
        <c:dispUnits/>
        <c:majorUnit val="1"/>
      </c:valAx>
      <c:valAx>
        <c:axId val="235821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OR_Data2!$R$4:$R$20</c:f>
              <c:numCache>
                <c:ptCount val="17"/>
                <c:pt idx="0">
                  <c:v>10.4425658876181</c:v>
                </c:pt>
                <c:pt idx="1">
                  <c:v>9.7953216374269</c:v>
                </c:pt>
                <c:pt idx="2">
                  <c:v>12.186749055956058</c:v>
                </c:pt>
                <c:pt idx="3">
                  <c:v>12.375073486184597</c:v>
                </c:pt>
                <c:pt idx="4">
                  <c:v>15.215215215215217</c:v>
                </c:pt>
                <c:pt idx="5">
                  <c:v>12.641776937618149</c:v>
                </c:pt>
                <c:pt idx="6">
                  <c:v>14.845782237086585</c:v>
                </c:pt>
                <c:pt idx="7">
                  <c:v>13.163596966413868</c:v>
                </c:pt>
                <c:pt idx="8">
                  <c:v>13.949416342412452</c:v>
                </c:pt>
                <c:pt idx="9">
                  <c:v>15.912502680677676</c:v>
                </c:pt>
                <c:pt idx="10">
                  <c:v>15.252472670484124</c:v>
                </c:pt>
                <c:pt idx="11">
                  <c:v>14.65543183869997</c:v>
                </c:pt>
                <c:pt idx="12">
                  <c:v>15.984213122841636</c:v>
                </c:pt>
                <c:pt idx="13">
                  <c:v>14.065098598241862</c:v>
                </c:pt>
                <c:pt idx="14">
                  <c:v>14.611508883585255</c:v>
                </c:pt>
                <c:pt idx="15">
                  <c:v>13.868974042027194</c:v>
                </c:pt>
                <c:pt idx="16">
                  <c:v>11.024643320363165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OR_Data2!$S$3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OR_Data2!$S$4:$S$20</c:f>
              <c:numCache>
                <c:ptCount val="17"/>
                <c:pt idx="0">
                  <c:v>2.78468423669816</c:v>
                </c:pt>
                <c:pt idx="1">
                  <c:v>2.8265107212475633</c:v>
                </c:pt>
                <c:pt idx="2">
                  <c:v>2.8492962581531067</c:v>
                </c:pt>
                <c:pt idx="3">
                  <c:v>2.6161081716637273</c:v>
                </c:pt>
                <c:pt idx="4">
                  <c:v>1.926926926926927</c:v>
                </c:pt>
                <c:pt idx="5">
                  <c:v>2.339319470699433</c:v>
                </c:pt>
                <c:pt idx="6">
                  <c:v>2.3968784838350055</c:v>
                </c:pt>
                <c:pt idx="7">
                  <c:v>2.311303719754424</c:v>
                </c:pt>
                <c:pt idx="8">
                  <c:v>2.5680933852140075</c:v>
                </c:pt>
                <c:pt idx="9">
                  <c:v>2.1659875616555864</c:v>
                </c:pt>
                <c:pt idx="10">
                  <c:v>2.1343050494534097</c:v>
                </c:pt>
                <c:pt idx="11">
                  <c:v>2.467649714113753</c:v>
                </c:pt>
                <c:pt idx="12">
                  <c:v>2.2693635915145536</c:v>
                </c:pt>
                <c:pt idx="13">
                  <c:v>2.066999287241625</c:v>
                </c:pt>
                <c:pt idx="14">
                  <c:v>1.591089896579157</c:v>
                </c:pt>
                <c:pt idx="15">
                  <c:v>1.557478368355995</c:v>
                </c:pt>
                <c:pt idx="16">
                  <c:v>2.153047989623865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OR_Data2!$T$4:$T$20</c:f>
              <c:numCache>
                <c:ptCount val="17"/>
                <c:pt idx="0">
                  <c:v>0.19890601690701143</c:v>
                </c:pt>
                <c:pt idx="1">
                  <c:v>0.09746588693957114</c:v>
                </c:pt>
                <c:pt idx="2">
                  <c:v>0.03432887058015791</c:v>
                </c:pt>
                <c:pt idx="3">
                  <c:v>0.11757789535567313</c:v>
                </c:pt>
                <c:pt idx="4">
                  <c:v>0.050050050050050046</c:v>
                </c:pt>
                <c:pt idx="5">
                  <c:v>0.21266540642722118</c:v>
                </c:pt>
                <c:pt idx="6">
                  <c:v>0.39018952062430323</c:v>
                </c:pt>
                <c:pt idx="7">
                  <c:v>0.36114120621162876</c:v>
                </c:pt>
                <c:pt idx="8">
                  <c:v>0.7782101167315175</c:v>
                </c:pt>
                <c:pt idx="9">
                  <c:v>0.6433626420759168</c:v>
                </c:pt>
                <c:pt idx="10">
                  <c:v>0.8328995314940135</c:v>
                </c:pt>
                <c:pt idx="11">
                  <c:v>1.0833584110743304</c:v>
                </c:pt>
                <c:pt idx="12">
                  <c:v>0.8386778490379871</c:v>
                </c:pt>
                <c:pt idx="13">
                  <c:v>1.0453789498693276</c:v>
                </c:pt>
                <c:pt idx="14">
                  <c:v>0.9016176080615221</c:v>
                </c:pt>
                <c:pt idx="15">
                  <c:v>1.1124845488257107</c:v>
                </c:pt>
                <c:pt idx="16">
                  <c:v>0.8560311284046693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OR_Data2!$U$4:$U$20</c:f>
              <c:numCache>
                <c:ptCount val="17"/>
                <c:pt idx="0">
                  <c:v>4.326205867727499</c:v>
                </c:pt>
                <c:pt idx="1">
                  <c:v>4.580896686159844</c:v>
                </c:pt>
                <c:pt idx="2">
                  <c:v>4.188122210779265</c:v>
                </c:pt>
                <c:pt idx="3">
                  <c:v>4.467960023515579</c:v>
                </c:pt>
                <c:pt idx="4">
                  <c:v>4.72972972972973</c:v>
                </c:pt>
                <c:pt idx="5">
                  <c:v>6.5926275992438566</c:v>
                </c:pt>
                <c:pt idx="6">
                  <c:v>6.187290969899665</c:v>
                </c:pt>
                <c:pt idx="7">
                  <c:v>8.90213073311665</c:v>
                </c:pt>
                <c:pt idx="8">
                  <c:v>6.478599221789884</c:v>
                </c:pt>
                <c:pt idx="9">
                  <c:v>7.763242547716062</c:v>
                </c:pt>
                <c:pt idx="10">
                  <c:v>9.9167100468506</c:v>
                </c:pt>
                <c:pt idx="11">
                  <c:v>8.576587421005117</c:v>
                </c:pt>
                <c:pt idx="12">
                  <c:v>8.164775530340403</c:v>
                </c:pt>
                <c:pt idx="13">
                  <c:v>10.239961986220004</c:v>
                </c:pt>
                <c:pt idx="14">
                  <c:v>11.800583399628746</c:v>
                </c:pt>
                <c:pt idx="15">
                  <c:v>10.012360939431398</c:v>
                </c:pt>
                <c:pt idx="16">
                  <c:v>10.038910505836576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0912489"/>
        <c:axId val="31103538"/>
      </c:scatterChart>
      <c:val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crossBetween val="midCat"/>
        <c:dispUnits/>
        <c:majorUnit val="1"/>
      </c:valAx>
      <c:valAx>
        <c:axId val="3110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OR_Data2!$D$4:$D$20</c:f>
              <c:numCache>
                <c:ptCount val="17"/>
                <c:pt idx="0">
                  <c:v>56</c:v>
                </c:pt>
                <c:pt idx="1">
                  <c:v>58</c:v>
                </c:pt>
                <c:pt idx="2">
                  <c:v>83</c:v>
                </c:pt>
                <c:pt idx="3">
                  <c:v>89</c:v>
                </c:pt>
                <c:pt idx="4">
                  <c:v>77</c:v>
                </c:pt>
                <c:pt idx="5">
                  <c:v>99</c:v>
                </c:pt>
                <c:pt idx="6">
                  <c:v>129</c:v>
                </c:pt>
                <c:pt idx="7">
                  <c:v>128</c:v>
                </c:pt>
                <c:pt idx="8">
                  <c:v>132</c:v>
                </c:pt>
                <c:pt idx="9">
                  <c:v>101</c:v>
                </c:pt>
                <c:pt idx="10">
                  <c:v>82</c:v>
                </c:pt>
                <c:pt idx="11">
                  <c:v>82</c:v>
                </c:pt>
                <c:pt idx="12">
                  <c:v>92</c:v>
                </c:pt>
                <c:pt idx="13">
                  <c:v>87</c:v>
                </c:pt>
                <c:pt idx="14">
                  <c:v>60</c:v>
                </c:pt>
                <c:pt idx="15">
                  <c:v>63</c:v>
                </c:pt>
                <c:pt idx="16">
                  <c:v>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OR_Data2!$E$4:$E$20</c:f>
              <c:numCache>
                <c:ptCount val="1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21</c:v>
                </c:pt>
                <c:pt idx="7">
                  <c:v>20</c:v>
                </c:pt>
                <c:pt idx="8">
                  <c:v>40</c:v>
                </c:pt>
                <c:pt idx="9">
                  <c:v>30</c:v>
                </c:pt>
                <c:pt idx="10">
                  <c:v>32</c:v>
                </c:pt>
                <c:pt idx="11">
                  <c:v>36</c:v>
                </c:pt>
                <c:pt idx="12">
                  <c:v>34</c:v>
                </c:pt>
                <c:pt idx="13">
                  <c:v>44</c:v>
                </c:pt>
                <c:pt idx="14">
                  <c:v>34</c:v>
                </c:pt>
                <c:pt idx="15">
                  <c:v>45</c:v>
                </c:pt>
                <c:pt idx="16">
                  <c:v>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OR_Data2!$F$4:$F$20</c:f>
              <c:numCache>
                <c:ptCount val="17"/>
                <c:pt idx="0">
                  <c:v>87</c:v>
                </c:pt>
                <c:pt idx="1">
                  <c:v>94</c:v>
                </c:pt>
                <c:pt idx="2">
                  <c:v>122</c:v>
                </c:pt>
                <c:pt idx="3">
                  <c:v>152</c:v>
                </c:pt>
                <c:pt idx="4">
                  <c:v>189</c:v>
                </c:pt>
                <c:pt idx="5">
                  <c:v>279</c:v>
                </c:pt>
                <c:pt idx="6">
                  <c:v>333</c:v>
                </c:pt>
                <c:pt idx="7">
                  <c:v>493</c:v>
                </c:pt>
                <c:pt idx="8">
                  <c:v>333</c:v>
                </c:pt>
                <c:pt idx="9">
                  <c:v>362</c:v>
                </c:pt>
                <c:pt idx="10">
                  <c:v>381</c:v>
                </c:pt>
                <c:pt idx="11">
                  <c:v>285</c:v>
                </c:pt>
                <c:pt idx="12">
                  <c:v>331</c:v>
                </c:pt>
                <c:pt idx="13">
                  <c:v>431</c:v>
                </c:pt>
                <c:pt idx="14">
                  <c:v>445</c:v>
                </c:pt>
                <c:pt idx="15">
                  <c:v>405</c:v>
                </c:pt>
                <c:pt idx="16">
                  <c:v>387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OR_Data2!$G$3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OR_Data2!$G$4:$G$20</c:f>
              <c:numCache>
                <c:ptCount val="17"/>
              </c:numCache>
            </c:numRef>
          </c:yVal>
          <c:smooth val="0"/>
        </c:ser>
        <c:axId val="11496387"/>
        <c:axId val="36358620"/>
      </c:scatterChart>
      <c:val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crossBetween val="midCat"/>
        <c:dispUnits/>
        <c:majorUnit val="1"/>
      </c:valAx>
      <c:valAx>
        <c:axId val="3635862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OR_Data2!$AM$4:$AM$20</c:f>
              <c:numCache>
                <c:ptCount val="17"/>
                <c:pt idx="0">
                  <c:v>203.59194357594708</c:v>
                </c:pt>
                <c:pt idx="1">
                  <c:v>204.93975477898306</c:v>
                </c:pt>
                <c:pt idx="2">
                  <c:v>285.4784343399601</c:v>
                </c:pt>
                <c:pt idx="3">
                  <c:v>297.1222541229886</c:v>
                </c:pt>
                <c:pt idx="4">
                  <c:v>248.33903115526024</c:v>
                </c:pt>
                <c:pt idx="5">
                  <c:v>304.11009399766544</c:v>
                </c:pt>
                <c:pt idx="6">
                  <c:v>377.0386391535629</c:v>
                </c:pt>
                <c:pt idx="7">
                  <c:v>355.09196327017503</c:v>
                </c:pt>
                <c:pt idx="8">
                  <c:v>358.74439461883406</c:v>
                </c:pt>
                <c:pt idx="9">
                  <c:v>271.3959424963052</c:v>
                </c:pt>
                <c:pt idx="10">
                  <c:v>218.4103984658001</c:v>
                </c:pt>
                <c:pt idx="11">
                  <c:v>215.60224015986117</c:v>
                </c:pt>
                <c:pt idx="12">
                  <c:v>240.45372572593502</c:v>
                </c:pt>
                <c:pt idx="13">
                  <c:v>225.76878162709224</c:v>
                </c:pt>
                <c:pt idx="14">
                  <c:v>154.0278276942034</c:v>
                </c:pt>
                <c:pt idx="15">
                  <c:v>160.56682638393312</c:v>
                </c:pt>
                <c:pt idx="16">
                  <c:v>209.60125255688277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OR_Data2!$AN$4:$AN$20</c:f>
              <c:numCache>
                <c:ptCount val="17"/>
                <c:pt idx="0">
                  <c:v>8.402478731225711</c:v>
                </c:pt>
                <c:pt idx="1">
                  <c:v>4.003362824772809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3.5009715195966877</c:v>
                </c:pt>
                <c:pt idx="5">
                  <c:v>14.87996825606772</c:v>
                </c:pt>
                <c:pt idx="6">
                  <c:v>32.723532894941876</c:v>
                </c:pt>
                <c:pt idx="7">
                  <c:v>29.1332847778587</c:v>
                </c:pt>
                <c:pt idx="8">
                  <c:v>55.16480485450283</c:v>
                </c:pt>
                <c:pt idx="9">
                  <c:v>38.960027012285394</c:v>
                </c:pt>
                <c:pt idx="10">
                  <c:v>39.48326279812948</c:v>
                </c:pt>
                <c:pt idx="11">
                  <c:v>42.77109149449323</c:v>
                </c:pt>
                <c:pt idx="12">
                  <c:v>38.405060431492146</c:v>
                </c:pt>
                <c:pt idx="13">
                  <c:v>47.353580576422225</c:v>
                </c:pt>
                <c:pt idx="14">
                  <c:v>35.01256333154838</c:v>
                </c:pt>
                <c:pt idx="15">
                  <c:v>44.42031489067667</c:v>
                </c:pt>
                <c:pt idx="16">
                  <c:v>31.356898517673887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OR_Data2!$AO$4:$AO$20</c:f>
              <c:numCache>
                <c:ptCount val="17"/>
                <c:pt idx="0">
                  <c:v>111.11962602498276</c:v>
                </c:pt>
                <c:pt idx="1">
                  <c:v>113.84004262946277</c:v>
                </c:pt>
                <c:pt idx="2">
                  <c:v>141.11387426985138</c:v>
                </c:pt>
                <c:pt idx="3">
                  <c:v>167.93167832245092</c:v>
                </c:pt>
                <c:pt idx="4">
                  <c:v>198.8385304885747</c:v>
                </c:pt>
                <c:pt idx="5">
                  <c:v>276.8488841699991</c:v>
                </c:pt>
                <c:pt idx="6">
                  <c:v>311.1480709753978</c:v>
                </c:pt>
                <c:pt idx="7">
                  <c:v>432.0657651420208</c:v>
                </c:pt>
                <c:pt idx="8">
                  <c:v>273.9365421475638</c:v>
                </c:pt>
                <c:pt idx="9">
                  <c:v>277.48181420982837</c:v>
                </c:pt>
                <c:pt idx="10">
                  <c:v>272.06123877122576</c:v>
                </c:pt>
                <c:pt idx="11">
                  <c:v>188.37121687806103</c:v>
                </c:pt>
                <c:pt idx="12">
                  <c:v>201.2476136045819</c:v>
                </c:pt>
                <c:pt idx="13">
                  <c:v>246.80612262427633</c:v>
                </c:pt>
                <c:pt idx="14">
                  <c:v>236.67065549793912</c:v>
                </c:pt>
                <c:pt idx="15">
                  <c:v>202.37553904348826</c:v>
                </c:pt>
                <c:pt idx="16">
                  <c:v>181.80109926246067</c:v>
                </c:pt>
              </c:numCache>
            </c:numRef>
          </c:yVal>
          <c:smooth val="0"/>
        </c:ser>
        <c:axId val="58792125"/>
        <c:axId val="59367078"/>
      </c:scatterChart>
      <c:val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 val="autoZero"/>
        <c:crossBetween val="midCat"/>
        <c:dispUnits/>
        <c:majorUnit val="1"/>
      </c:valAx>
      <c:valAx>
        <c:axId val="59367078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OR_Data2!$R$25:$R$41</c:f>
              <c:numCache>
                <c:ptCount val="17"/>
                <c:pt idx="0">
                  <c:v>10.588235294117647</c:v>
                </c:pt>
                <c:pt idx="1">
                  <c:v>9.54095409540954</c:v>
                </c:pt>
                <c:pt idx="2">
                  <c:v>11.622641509433961</c:v>
                </c:pt>
                <c:pt idx="3">
                  <c:v>12.366034624896951</c:v>
                </c:pt>
                <c:pt idx="4">
                  <c:v>12.649700598802397</c:v>
                </c:pt>
                <c:pt idx="5">
                  <c:v>10.43872919818457</c:v>
                </c:pt>
                <c:pt idx="6">
                  <c:v>12.988462969854856</c:v>
                </c:pt>
                <c:pt idx="7">
                  <c:v>10.755555555555556</c:v>
                </c:pt>
                <c:pt idx="8">
                  <c:v>10.503751339764202</c:v>
                </c:pt>
                <c:pt idx="9">
                  <c:v>12.655601659751037</c:v>
                </c:pt>
                <c:pt idx="10">
                  <c:v>10.352187833511206</c:v>
                </c:pt>
                <c:pt idx="11">
                  <c:v>10.935856992639327</c:v>
                </c:pt>
                <c:pt idx="12">
                  <c:v>9.389243391066545</c:v>
                </c:pt>
                <c:pt idx="13">
                  <c:v>8.583391486392184</c:v>
                </c:pt>
                <c:pt idx="14">
                  <c:v>11.99502796768179</c:v>
                </c:pt>
                <c:pt idx="15">
                  <c:v>10.090191657271703</c:v>
                </c:pt>
                <c:pt idx="16">
                  <c:v>8.693304535637148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OR_Data2!$S$24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OR_Data2!$S$25:$S$41</c:f>
              <c:numCache>
                <c:ptCount val="17"/>
                <c:pt idx="0">
                  <c:v>2.100840336134454</c:v>
                </c:pt>
                <c:pt idx="1">
                  <c:v>2.5202520252025202</c:v>
                </c:pt>
                <c:pt idx="2">
                  <c:v>2.8679245283018866</c:v>
                </c:pt>
                <c:pt idx="3">
                  <c:v>2.720527617477329</c:v>
                </c:pt>
                <c:pt idx="4">
                  <c:v>1.5718562874251496</c:v>
                </c:pt>
                <c:pt idx="5">
                  <c:v>2.042360060514372</c:v>
                </c:pt>
                <c:pt idx="6">
                  <c:v>2.1585411239300334</c:v>
                </c:pt>
                <c:pt idx="7">
                  <c:v>1.6888888888888887</c:v>
                </c:pt>
                <c:pt idx="8">
                  <c:v>2.3579849946409435</c:v>
                </c:pt>
                <c:pt idx="9">
                  <c:v>0.9336099585062241</c:v>
                </c:pt>
                <c:pt idx="10">
                  <c:v>2.0277481323372464</c:v>
                </c:pt>
                <c:pt idx="11">
                  <c:v>1.6824395373291272</c:v>
                </c:pt>
                <c:pt idx="12">
                  <c:v>1.5496809480401095</c:v>
                </c:pt>
                <c:pt idx="13">
                  <c:v>1.6748080949057922</c:v>
                </c:pt>
                <c:pt idx="14">
                  <c:v>1.8023617153511498</c:v>
                </c:pt>
                <c:pt idx="15">
                  <c:v>1.5219842164599773</c:v>
                </c:pt>
                <c:pt idx="16">
                  <c:v>2.267818574514039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OR_Data2!$T$25:$T$41</c:f>
              <c:numCache>
                <c:ptCount val="17"/>
                <c:pt idx="0">
                  <c:v>0.16806722689075632</c:v>
                </c:pt>
                <c:pt idx="1">
                  <c:v>0.09000900090009001</c:v>
                </c:pt>
                <c:pt idx="2">
                  <c:v>0.07547169811320754</c:v>
                </c:pt>
                <c:pt idx="3">
                  <c:v>0.3297609233305853</c:v>
                </c:pt>
                <c:pt idx="4">
                  <c:v>0.07485029940119761</c:v>
                </c:pt>
                <c:pt idx="5">
                  <c:v>0.22692889561270801</c:v>
                </c:pt>
                <c:pt idx="6">
                  <c:v>0.744324525493115</c:v>
                </c:pt>
                <c:pt idx="7">
                  <c:v>0.8888888888888888</c:v>
                </c:pt>
                <c:pt idx="8">
                  <c:v>1.5005359056806002</c:v>
                </c:pt>
                <c:pt idx="9">
                  <c:v>1.2448132780082988</c:v>
                </c:pt>
                <c:pt idx="10">
                  <c:v>2.3479188900747063</c:v>
                </c:pt>
                <c:pt idx="11">
                  <c:v>1.8927444794952681</c:v>
                </c:pt>
                <c:pt idx="12">
                  <c:v>1.367365542388332</c:v>
                </c:pt>
                <c:pt idx="13">
                  <c:v>1.7445917655268668</c:v>
                </c:pt>
                <c:pt idx="14">
                  <c:v>1.2430080795525171</c:v>
                </c:pt>
                <c:pt idx="15">
                  <c:v>1.5219842164599773</c:v>
                </c:pt>
                <c:pt idx="16">
                  <c:v>1.0259179265658747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OR_Data2!$U$25:$U$41</c:f>
              <c:numCache>
                <c:ptCount val="17"/>
                <c:pt idx="0">
                  <c:v>4.705882352941177</c:v>
                </c:pt>
                <c:pt idx="1">
                  <c:v>5.9405940594059405</c:v>
                </c:pt>
                <c:pt idx="2">
                  <c:v>4.679245283018868</c:v>
                </c:pt>
                <c:pt idx="3">
                  <c:v>6.1830173124484755</c:v>
                </c:pt>
                <c:pt idx="4">
                  <c:v>5.389221556886228</c:v>
                </c:pt>
                <c:pt idx="5">
                  <c:v>9.228441754916792</c:v>
                </c:pt>
                <c:pt idx="6">
                  <c:v>8.001488649050986</c:v>
                </c:pt>
                <c:pt idx="7">
                  <c:v>20.977777777777778</c:v>
                </c:pt>
                <c:pt idx="8">
                  <c:v>10.610932475884244</c:v>
                </c:pt>
                <c:pt idx="9">
                  <c:v>13.796680497925312</c:v>
                </c:pt>
                <c:pt idx="10">
                  <c:v>16.862326574172894</c:v>
                </c:pt>
                <c:pt idx="11">
                  <c:v>13.985278654048368</c:v>
                </c:pt>
                <c:pt idx="12">
                  <c:v>13.947128532360983</c:v>
                </c:pt>
                <c:pt idx="13">
                  <c:v>18.004187020237264</c:v>
                </c:pt>
                <c:pt idx="14">
                  <c:v>17.899316345556247</c:v>
                </c:pt>
                <c:pt idx="15">
                  <c:v>15.670800450958286</c:v>
                </c:pt>
                <c:pt idx="16">
                  <c:v>15.226781857451405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0.10799136069114472</c:v>
                </c:pt>
              </c:numCache>
            </c:numRef>
          </c:yVal>
          <c:smooth val="0"/>
        </c:ser>
        <c:axId val="64541655"/>
        <c:axId val="44003984"/>
      </c:scatterChart>
      <c:val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 val="autoZero"/>
        <c:crossBetween val="midCat"/>
        <c:dispUnits/>
        <c:majorUnit val="1"/>
      </c:valAx>
      <c:valAx>
        <c:axId val="4400398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OREGON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OR_Data2!$D$25:$D$41</c:f>
              <c:numCache>
                <c:ptCount val="17"/>
                <c:pt idx="0">
                  <c:v>25</c:v>
                </c:pt>
                <c:pt idx="1">
                  <c:v>28</c:v>
                </c:pt>
                <c:pt idx="2">
                  <c:v>38</c:v>
                </c:pt>
                <c:pt idx="3">
                  <c:v>33</c:v>
                </c:pt>
                <c:pt idx="4">
                  <c:v>21</c:v>
                </c:pt>
                <c:pt idx="5">
                  <c:v>27</c:v>
                </c:pt>
                <c:pt idx="6">
                  <c:v>58</c:v>
                </c:pt>
                <c:pt idx="7">
                  <c:v>19</c:v>
                </c:pt>
                <c:pt idx="8">
                  <c:v>22</c:v>
                </c:pt>
                <c:pt idx="9">
                  <c:v>9</c:v>
                </c:pt>
                <c:pt idx="10">
                  <c:v>19</c:v>
                </c:pt>
                <c:pt idx="11">
                  <c:v>16</c:v>
                </c:pt>
                <c:pt idx="12">
                  <c:v>17</c:v>
                </c:pt>
                <c:pt idx="13">
                  <c:v>24</c:v>
                </c:pt>
                <c:pt idx="14">
                  <c:v>29</c:v>
                </c:pt>
                <c:pt idx="15">
                  <c:v>27</c:v>
                </c:pt>
                <c:pt idx="16">
                  <c:v>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OR_Data2!$E$25:$E$41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20</c:v>
                </c:pt>
                <c:pt idx="7">
                  <c:v>10</c:v>
                </c:pt>
                <c:pt idx="8">
                  <c:v>14</c:v>
                </c:pt>
                <c:pt idx="9">
                  <c:v>12</c:v>
                </c:pt>
                <c:pt idx="10">
                  <c:v>22</c:v>
                </c:pt>
                <c:pt idx="11">
                  <c:v>18</c:v>
                </c:pt>
                <c:pt idx="12">
                  <c:v>15</c:v>
                </c:pt>
                <c:pt idx="13">
                  <c:v>25</c:v>
                </c:pt>
                <c:pt idx="14">
                  <c:v>20</c:v>
                </c:pt>
                <c:pt idx="15">
                  <c:v>27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OR_Data2!$F$25:$F$41</c:f>
              <c:numCache>
                <c:ptCount val="17"/>
                <c:pt idx="0">
                  <c:v>56</c:v>
                </c:pt>
                <c:pt idx="1">
                  <c:v>66</c:v>
                </c:pt>
                <c:pt idx="2">
                  <c:v>62</c:v>
                </c:pt>
                <c:pt idx="3">
                  <c:v>75</c:v>
                </c:pt>
                <c:pt idx="4">
                  <c:v>72</c:v>
                </c:pt>
                <c:pt idx="5">
                  <c:v>122</c:v>
                </c:pt>
                <c:pt idx="6">
                  <c:v>215</c:v>
                </c:pt>
                <c:pt idx="7">
                  <c:v>236</c:v>
                </c:pt>
                <c:pt idx="8">
                  <c:v>99</c:v>
                </c:pt>
                <c:pt idx="9">
                  <c:v>133</c:v>
                </c:pt>
                <c:pt idx="10">
                  <c:v>158</c:v>
                </c:pt>
                <c:pt idx="11">
                  <c:v>133</c:v>
                </c:pt>
                <c:pt idx="12">
                  <c:v>153</c:v>
                </c:pt>
                <c:pt idx="13">
                  <c:v>258</c:v>
                </c:pt>
                <c:pt idx="14">
                  <c:v>288</c:v>
                </c:pt>
                <c:pt idx="15">
                  <c:v>278</c:v>
                </c:pt>
                <c:pt idx="16">
                  <c:v>282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OR_Data2!$G$24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OR_Data2!$G$25:$G$41</c:f>
              <c:numCache>
                <c:ptCount val="17"/>
                <c:pt idx="16">
                  <c:v>2</c:v>
                </c:pt>
              </c:numCache>
            </c:numRef>
          </c:yVal>
          <c:smooth val="0"/>
        </c:ser>
        <c:axId val="60491537"/>
        <c:axId val="7552922"/>
      </c:scatterChart>
      <c:val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crossBetween val="midCat"/>
        <c:dispUnits/>
        <c:majorUnit val="1"/>
      </c:valAx>
      <c:valAx>
        <c:axId val="755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491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OR_Data2!$AM$25:$AM$41</c:f>
              <c:numCache>
                <c:ptCount val="17"/>
                <c:pt idx="0">
                  <c:v>90.88926052497638</c:v>
                </c:pt>
                <c:pt idx="1">
                  <c:v>98.93643334157804</c:v>
                </c:pt>
                <c:pt idx="2">
                  <c:v>130.70096993877692</c:v>
                </c:pt>
                <c:pt idx="3">
                  <c:v>110.16892568605195</c:v>
                </c:pt>
                <c:pt idx="4">
                  <c:v>67.72882667870735</c:v>
                </c:pt>
                <c:pt idx="5">
                  <c:v>82.93911654481785</c:v>
                </c:pt>
                <c:pt idx="6">
                  <c:v>169.52124861167943</c:v>
                </c:pt>
                <c:pt idx="7">
                  <c:v>52.708963297916604</c:v>
                </c:pt>
                <c:pt idx="8">
                  <c:v>59.790732436472354</c:v>
                </c:pt>
                <c:pt idx="9">
                  <c:v>24.183796856106408</c:v>
                </c:pt>
                <c:pt idx="10">
                  <c:v>50.607287449392715</c:v>
                </c:pt>
                <c:pt idx="11">
                  <c:v>42.06872978728998</c:v>
                </c:pt>
                <c:pt idx="12">
                  <c:v>44.43166671022713</c:v>
                </c:pt>
                <c:pt idx="13">
                  <c:v>62.28104320747372</c:v>
                </c:pt>
                <c:pt idx="14">
                  <c:v>74.44678338553166</c:v>
                </c:pt>
                <c:pt idx="15">
                  <c:v>68.81435416454276</c:v>
                </c:pt>
                <c:pt idx="16">
                  <c:v>106.06328442637441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OR_Data2!$AN$25:$AN$41</c:f>
              <c:numCache>
                <c:ptCount val="17"/>
                <c:pt idx="0">
                  <c:v>4.201239365612856</c:v>
                </c:pt>
                <c:pt idx="1">
                  <c:v>2.0016814123864046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1.7504857597983439</c:v>
                </c:pt>
                <c:pt idx="5">
                  <c:v>4.95998941868924</c:v>
                </c:pt>
                <c:pt idx="6">
                  <c:v>31.165269423754168</c:v>
                </c:pt>
                <c:pt idx="7">
                  <c:v>14.56664238892935</c:v>
                </c:pt>
                <c:pt idx="8">
                  <c:v>19.307681699075992</c:v>
                </c:pt>
                <c:pt idx="9">
                  <c:v>15.584010804914158</c:v>
                </c:pt>
                <c:pt idx="10">
                  <c:v>27.14474317371402</c:v>
                </c:pt>
                <c:pt idx="11">
                  <c:v>21.385545747246614</c:v>
                </c:pt>
                <c:pt idx="12">
                  <c:v>16.943409013893596</c:v>
                </c:pt>
                <c:pt idx="13">
                  <c:v>26.90544350933081</c:v>
                </c:pt>
                <c:pt idx="14">
                  <c:v>20.595625489146105</c:v>
                </c:pt>
                <c:pt idx="15">
                  <c:v>26.652188934406002</c:v>
                </c:pt>
                <c:pt idx="16">
                  <c:v>18.053971873812237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OR_Data2!$AO$25:$AO$41</c:f>
              <c:numCache>
                <c:ptCount val="17"/>
                <c:pt idx="0">
                  <c:v>71.52527652182798</c:v>
                </c:pt>
                <c:pt idx="1">
                  <c:v>79.93024269728238</c:v>
                </c:pt>
                <c:pt idx="2">
                  <c:v>71.71360823549824</c:v>
                </c:pt>
                <c:pt idx="3">
                  <c:v>82.86102548805144</c:v>
                </c:pt>
                <c:pt idx="4">
                  <c:v>75.74801161469512</c:v>
                </c:pt>
                <c:pt idx="5">
                  <c:v>121.0593687051609</c:v>
                </c:pt>
                <c:pt idx="6">
                  <c:v>200.89139717630792</c:v>
                </c:pt>
                <c:pt idx="7">
                  <c:v>206.83067053451705</c:v>
                </c:pt>
                <c:pt idx="8">
                  <c:v>81.44059361143788</c:v>
                </c:pt>
                <c:pt idx="9">
                  <c:v>101.94773836990933</c:v>
                </c:pt>
                <c:pt idx="10">
                  <c:v>112.82329586838233</c:v>
                </c:pt>
                <c:pt idx="11">
                  <c:v>87.90656787642848</c:v>
                </c:pt>
                <c:pt idx="12">
                  <c:v>93.02382139426292</c:v>
                </c:pt>
                <c:pt idx="13">
                  <c:v>147.74009196534408</c:v>
                </c:pt>
                <c:pt idx="14">
                  <c:v>153.17112086158755</c:v>
                </c:pt>
                <c:pt idx="15">
                  <c:v>138.9145675409623</c:v>
                </c:pt>
                <c:pt idx="16">
                  <c:v>132.475219617607</c:v>
                </c:pt>
              </c:numCache>
            </c:numRef>
          </c:yVal>
          <c:smooth val="0"/>
        </c:ser>
        <c:axId val="867435"/>
        <c:axId val="7806916"/>
      </c:scatterChart>
      <c:val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crossBetween val="midCat"/>
        <c:dispUnits/>
        <c:majorUnit val="1"/>
      </c:valAx>
      <c:valAx>
        <c:axId val="780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OR_Data1!$E$5:$E$21</c:f>
              <c:numCache>
                <c:ptCount val="17"/>
                <c:pt idx="0">
                  <c:v>395</c:v>
                </c:pt>
                <c:pt idx="1">
                  <c:v>317</c:v>
                </c:pt>
                <c:pt idx="2">
                  <c:v>356</c:v>
                </c:pt>
                <c:pt idx="3">
                  <c:v>273</c:v>
                </c:pt>
                <c:pt idx="4">
                  <c:v>298</c:v>
                </c:pt>
                <c:pt idx="5">
                  <c:v>243</c:v>
                </c:pt>
                <c:pt idx="6">
                  <c:v>537</c:v>
                </c:pt>
                <c:pt idx="7">
                  <c:v>143</c:v>
                </c:pt>
                <c:pt idx="8">
                  <c:v>144</c:v>
                </c:pt>
                <c:pt idx="9">
                  <c:v>128</c:v>
                </c:pt>
                <c:pt idx="10">
                  <c:v>107</c:v>
                </c:pt>
                <c:pt idx="11">
                  <c:v>133</c:v>
                </c:pt>
                <c:pt idx="12">
                  <c:v>169</c:v>
                </c:pt>
                <c:pt idx="13">
                  <c:v>209</c:v>
                </c:pt>
                <c:pt idx="14">
                  <c:v>241</c:v>
                </c:pt>
                <c:pt idx="15">
                  <c:v>304</c:v>
                </c:pt>
                <c:pt idx="16">
                  <c:v>299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OR_Data1!$F$5:$F$21</c:f>
              <c:numCache>
                <c:ptCount val="17"/>
                <c:pt idx="0">
                  <c:v>54</c:v>
                </c:pt>
                <c:pt idx="1">
                  <c:v>41</c:v>
                </c:pt>
                <c:pt idx="2">
                  <c:v>67</c:v>
                </c:pt>
                <c:pt idx="3">
                  <c:v>64</c:v>
                </c:pt>
                <c:pt idx="4">
                  <c:v>62</c:v>
                </c:pt>
                <c:pt idx="5">
                  <c:v>41</c:v>
                </c:pt>
                <c:pt idx="6">
                  <c:v>119</c:v>
                </c:pt>
                <c:pt idx="7">
                  <c:v>37</c:v>
                </c:pt>
                <c:pt idx="8">
                  <c:v>37</c:v>
                </c:pt>
                <c:pt idx="9">
                  <c:v>44</c:v>
                </c:pt>
                <c:pt idx="10">
                  <c:v>28</c:v>
                </c:pt>
                <c:pt idx="11">
                  <c:v>27</c:v>
                </c:pt>
                <c:pt idx="12">
                  <c:v>31</c:v>
                </c:pt>
                <c:pt idx="13">
                  <c:v>37</c:v>
                </c:pt>
                <c:pt idx="14">
                  <c:v>63</c:v>
                </c:pt>
                <c:pt idx="15">
                  <c:v>58</c:v>
                </c:pt>
                <c:pt idx="16">
                  <c:v>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OR_Data1!$G$5:$G$21</c:f>
              <c:numCache>
                <c:ptCount val="17"/>
                <c:pt idx="0">
                  <c:v>449</c:v>
                </c:pt>
                <c:pt idx="1">
                  <c:v>358</c:v>
                </c:pt>
                <c:pt idx="2">
                  <c:v>423</c:v>
                </c:pt>
                <c:pt idx="3">
                  <c:v>337</c:v>
                </c:pt>
                <c:pt idx="4">
                  <c:v>360</c:v>
                </c:pt>
                <c:pt idx="5">
                  <c:v>284</c:v>
                </c:pt>
                <c:pt idx="6">
                  <c:v>656</c:v>
                </c:pt>
                <c:pt idx="7">
                  <c:v>180</c:v>
                </c:pt>
                <c:pt idx="8">
                  <c:v>181</c:v>
                </c:pt>
                <c:pt idx="9">
                  <c:v>172</c:v>
                </c:pt>
                <c:pt idx="10">
                  <c:v>135</c:v>
                </c:pt>
                <c:pt idx="11">
                  <c:v>160</c:v>
                </c:pt>
                <c:pt idx="12">
                  <c:v>200</c:v>
                </c:pt>
                <c:pt idx="13">
                  <c:v>246</c:v>
                </c:pt>
                <c:pt idx="14">
                  <c:v>304</c:v>
                </c:pt>
                <c:pt idx="15">
                  <c:v>362</c:v>
                </c:pt>
                <c:pt idx="16">
                  <c:v>354</c:v>
                </c:pt>
              </c:numCache>
            </c:numRef>
          </c:yVal>
          <c:smooth val="1"/>
        </c:ser>
        <c:axId val="18376095"/>
        <c:axId val="31167128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OR_Data1!$F$28:$F$44</c:f>
              <c:numCache>
                <c:ptCount val="17"/>
                <c:pt idx="0">
                  <c:v>12.026726057906458</c:v>
                </c:pt>
                <c:pt idx="1">
                  <c:v>11.452513966480447</c:v>
                </c:pt>
                <c:pt idx="2">
                  <c:v>15.839243498817968</c:v>
                </c:pt>
                <c:pt idx="3">
                  <c:v>18.991097922848667</c:v>
                </c:pt>
                <c:pt idx="4">
                  <c:v>17.22222222222222</c:v>
                </c:pt>
                <c:pt idx="5">
                  <c:v>14.43661971830986</c:v>
                </c:pt>
                <c:pt idx="6">
                  <c:v>18.140243902439025</c:v>
                </c:pt>
                <c:pt idx="7">
                  <c:v>20.555555555555554</c:v>
                </c:pt>
                <c:pt idx="8">
                  <c:v>20.441988950276244</c:v>
                </c:pt>
                <c:pt idx="9">
                  <c:v>25.581395348837212</c:v>
                </c:pt>
                <c:pt idx="10">
                  <c:v>20.74074074074074</c:v>
                </c:pt>
                <c:pt idx="11">
                  <c:v>16.875</c:v>
                </c:pt>
                <c:pt idx="12">
                  <c:v>15.5</c:v>
                </c:pt>
                <c:pt idx="13">
                  <c:v>15.040650406504067</c:v>
                </c:pt>
                <c:pt idx="14">
                  <c:v>20.723684210526315</c:v>
                </c:pt>
                <c:pt idx="15">
                  <c:v>16.022099447513813</c:v>
                </c:pt>
                <c:pt idx="16">
                  <c:v>15.53672316384181</c:v>
                </c:pt>
              </c:numCache>
            </c:numRef>
          </c:yVal>
          <c:smooth val="0"/>
        </c:ser>
        <c:axId val="12068697"/>
        <c:axId val="41509410"/>
      </c:scatterChart>
      <c:val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167128"/>
        <c:crossesAt val="0"/>
        <c:crossBetween val="midCat"/>
        <c:dispUnits/>
        <c:majorUnit val="1"/>
      </c:valAx>
      <c:valAx>
        <c:axId val="3116712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376095"/>
        <c:crosses val="autoZero"/>
        <c:crossBetween val="midCat"/>
        <c:dispUnits/>
        <c:majorUnit val="100"/>
      </c:valAx>
      <c:valAx>
        <c:axId val="12068697"/>
        <c:scaling>
          <c:orientation val="minMax"/>
        </c:scaling>
        <c:axPos val="b"/>
        <c:delete val="1"/>
        <c:majorTickMark val="in"/>
        <c:minorTickMark val="none"/>
        <c:tickLblPos val="nextTo"/>
        <c:crossAx val="41509410"/>
        <c:crosses val="max"/>
        <c:crossBetween val="midCat"/>
        <c:dispUnits/>
      </c:valAx>
      <c:valAx>
        <c:axId val="4150941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0686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OR_Data3!$L$24:$L$40</c:f>
              <c:numCache>
                <c:ptCount val="17"/>
                <c:pt idx="0">
                  <c:v>16.050914312905057</c:v>
                </c:pt>
                <c:pt idx="1">
                  <c:v>12.852777314888584</c:v>
                </c:pt>
                <c:pt idx="2">
                  <c:v>14.443421143383413</c:v>
                </c:pt>
                <c:pt idx="3">
                  <c:v>11.063067590074848</c:v>
                </c:pt>
                <c:pt idx="4">
                  <c:v>12.032780848335277</c:v>
                </c:pt>
                <c:pt idx="5">
                  <c:v>9.70127653628497</c:v>
                </c:pt>
                <c:pt idx="6">
                  <c:v>21.13117501531715</c:v>
                </c:pt>
                <c:pt idx="7">
                  <c:v>5.5122435409419</c:v>
                </c:pt>
                <c:pt idx="8">
                  <c:v>5.452736137554357</c:v>
                </c:pt>
                <c:pt idx="9">
                  <c:v>4.773401413971</c:v>
                </c:pt>
                <c:pt idx="10">
                  <c:v>3.923448028797375</c:v>
                </c:pt>
                <c:pt idx="11">
                  <c:v>4.812427496980473</c:v>
                </c:pt>
                <c:pt idx="12">
                  <c:v>6.038233091518176</c:v>
                </c:pt>
                <c:pt idx="13">
                  <c:v>7.368682324470231</c:v>
                </c:pt>
                <c:pt idx="14">
                  <c:v>8.408630115526204</c:v>
                </c:pt>
                <c:pt idx="15">
                  <c:v>10.528999080097975</c:v>
                </c:pt>
                <c:pt idx="16">
                  <c:v>10.29693041272439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OR_Data3!$M$24:$M$40</c:f>
              <c:numCache>
                <c:ptCount val="17"/>
                <c:pt idx="0">
                  <c:v>139.40880340777076</c:v>
                </c:pt>
                <c:pt idx="1">
                  <c:v>104.13756318102156</c:v>
                </c:pt>
                <c:pt idx="2">
                  <c:v>167.28253270748027</c:v>
                </c:pt>
                <c:pt idx="3">
                  <c:v>157.2674775770979</c:v>
                </c:pt>
                <c:pt idx="4">
                  <c:v>150.30667410119034</c:v>
                </c:pt>
                <c:pt idx="5">
                  <c:v>96.08399146961636</c:v>
                </c:pt>
                <c:pt idx="6">
                  <c:v>271.1385540796099</c:v>
                </c:pt>
                <c:pt idx="7">
                  <c:v>81.27938139800537</c:v>
                </c:pt>
                <c:pt idx="8">
                  <c:v>78.7183796778929</c:v>
                </c:pt>
                <c:pt idx="9">
                  <c:v>92.18134584764938</c:v>
                </c:pt>
                <c:pt idx="10">
                  <c:v>57.537399309551205</c:v>
                </c:pt>
                <c:pt idx="11">
                  <c:v>54.03782647853498</c:v>
                </c:pt>
                <c:pt idx="12">
                  <c:v>60.40059231548593</c:v>
                </c:pt>
                <c:pt idx="13">
                  <c:v>70.2420503084955</c:v>
                </c:pt>
                <c:pt idx="14">
                  <c:v>118.72455902306649</c:v>
                </c:pt>
                <c:pt idx="15">
                  <c:v>107.15539379607219</c:v>
                </c:pt>
                <c:pt idx="16">
                  <c:v>100.60914262717911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OR_Data3!$N$24:$N$40</c:f>
              <c:numCache>
                <c:ptCount val="17"/>
                <c:pt idx="0">
                  <c:v>17.962486008063514</c:v>
                </c:pt>
                <c:pt idx="1">
                  <c:v>14.287059755028805</c:v>
                </c:pt>
                <c:pt idx="2">
                  <c:v>16.887292691515075</c:v>
                </c:pt>
                <c:pt idx="3">
                  <c:v>13.435046334963214</c:v>
                </c:pt>
                <c:pt idx="4">
                  <c:v>14.29810029879058</c:v>
                </c:pt>
                <c:pt idx="5">
                  <c:v>11.148201999139548</c:v>
                </c:pt>
                <c:pt idx="6">
                  <c:v>25.37562501015412</c:v>
                </c:pt>
                <c:pt idx="7">
                  <c:v>6.818835289897099</c:v>
                </c:pt>
                <c:pt idx="8">
                  <c:v>6.733934079621888</c:v>
                </c:pt>
                <c:pt idx="9">
                  <c:v>6.302079173167213</c:v>
                </c:pt>
                <c:pt idx="10">
                  <c:v>4.863362918190671</c:v>
                </c:pt>
                <c:pt idx="11">
                  <c:v>5.686577863645104</c:v>
                </c:pt>
                <c:pt idx="12">
                  <c:v>7.017159762483176</c:v>
                </c:pt>
                <c:pt idx="13">
                  <c:v>8.51504827097791</c:v>
                </c:pt>
                <c:pt idx="14">
                  <c:v>10.413929727213278</c:v>
                </c:pt>
                <c:pt idx="15">
                  <c:v>12.307102319956783</c:v>
                </c:pt>
                <c:pt idx="16">
                  <c:v>11.965745518338181</c:v>
                </c:pt>
              </c:numCache>
            </c:numRef>
          </c:yVal>
          <c:smooth val="1"/>
        </c:ser>
        <c:axId val="38040371"/>
        <c:axId val="6819020"/>
      </c:scatterChart>
      <c:val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819020"/>
        <c:crossesAt val="0"/>
        <c:crossBetween val="midCat"/>
        <c:dispUnits/>
        <c:majorUnit val="1"/>
      </c:valAx>
      <c:valAx>
        <c:axId val="681902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040371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OR_Data1!$H$5:$H$21</c:f>
              <c:numCache>
                <c:ptCount val="17"/>
                <c:pt idx="0">
                  <c:v>112</c:v>
                </c:pt>
                <c:pt idx="1">
                  <c:v>145</c:v>
                </c:pt>
                <c:pt idx="2">
                  <c:v>196</c:v>
                </c:pt>
                <c:pt idx="3">
                  <c:v>120</c:v>
                </c:pt>
                <c:pt idx="4">
                  <c:v>145</c:v>
                </c:pt>
                <c:pt idx="5">
                  <c:v>95</c:v>
                </c:pt>
                <c:pt idx="6">
                  <c:v>285</c:v>
                </c:pt>
                <c:pt idx="7">
                  <c:v>35</c:v>
                </c:pt>
                <c:pt idx="8">
                  <c:v>31</c:v>
                </c:pt>
                <c:pt idx="9">
                  <c:v>11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18</c:v>
                </c:pt>
                <c:pt idx="15">
                  <c:v>26</c:v>
                </c:pt>
                <c:pt idx="16">
                  <c:v>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OR_Data1!$I$5:$I$21</c:f>
              <c:numCache>
                <c:ptCount val="17"/>
                <c:pt idx="0">
                  <c:v>21</c:v>
                </c:pt>
                <c:pt idx="1">
                  <c:v>26</c:v>
                </c:pt>
                <c:pt idx="2">
                  <c:v>40</c:v>
                </c:pt>
                <c:pt idx="3">
                  <c:v>25</c:v>
                </c:pt>
                <c:pt idx="4">
                  <c:v>16</c:v>
                </c:pt>
                <c:pt idx="5">
                  <c:v>16</c:v>
                </c:pt>
                <c:pt idx="6">
                  <c:v>48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OR_Data1!$J$5:$J$21</c:f>
              <c:numCache>
                <c:ptCount val="17"/>
                <c:pt idx="0">
                  <c:v>133</c:v>
                </c:pt>
                <c:pt idx="1">
                  <c:v>171</c:v>
                </c:pt>
                <c:pt idx="2">
                  <c:v>236</c:v>
                </c:pt>
                <c:pt idx="3">
                  <c:v>145</c:v>
                </c:pt>
                <c:pt idx="4">
                  <c:v>161</c:v>
                </c:pt>
                <c:pt idx="5">
                  <c:v>111</c:v>
                </c:pt>
                <c:pt idx="6">
                  <c:v>333</c:v>
                </c:pt>
                <c:pt idx="7">
                  <c:v>41</c:v>
                </c:pt>
                <c:pt idx="8">
                  <c:v>32</c:v>
                </c:pt>
                <c:pt idx="9">
                  <c:v>12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12</c:v>
                </c:pt>
                <c:pt idx="14">
                  <c:v>19</c:v>
                </c:pt>
                <c:pt idx="15">
                  <c:v>31</c:v>
                </c:pt>
                <c:pt idx="16">
                  <c:v>55</c:v>
                </c:pt>
              </c:numCache>
            </c:numRef>
          </c:yVal>
          <c:smooth val="1"/>
        </c:ser>
        <c:axId val="61371181"/>
        <c:axId val="15469718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OR_Data1!$I$28:$I$44</c:f>
              <c:numCache>
                <c:ptCount val="17"/>
                <c:pt idx="0">
                  <c:v>15.789473684210526</c:v>
                </c:pt>
                <c:pt idx="1">
                  <c:v>15.204678362573098</c:v>
                </c:pt>
                <c:pt idx="2">
                  <c:v>16.94915254237288</c:v>
                </c:pt>
                <c:pt idx="3">
                  <c:v>17.24137931034483</c:v>
                </c:pt>
                <c:pt idx="4">
                  <c:v>9.937888198757763</c:v>
                </c:pt>
                <c:pt idx="5">
                  <c:v>14.414414414414415</c:v>
                </c:pt>
                <c:pt idx="6">
                  <c:v>14.414414414414415</c:v>
                </c:pt>
                <c:pt idx="7">
                  <c:v>14.634146341463413</c:v>
                </c:pt>
                <c:pt idx="8">
                  <c:v>3.125</c:v>
                </c:pt>
                <c:pt idx="9">
                  <c:v>8.333333333333332</c:v>
                </c:pt>
                <c:pt idx="10">
                  <c:v>20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4">
                  <c:v>5.263157894736842</c:v>
                </c:pt>
                <c:pt idx="15">
                  <c:v>16.129032258064516</c:v>
                </c:pt>
                <c:pt idx="16">
                  <c:v>9.090909090909092</c:v>
                </c:pt>
              </c:numCache>
            </c:numRef>
          </c:yVal>
          <c:smooth val="0"/>
        </c:ser>
        <c:axId val="5009735"/>
        <c:axId val="45087616"/>
      </c:scatterChart>
      <c:val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69718"/>
        <c:crossesAt val="0"/>
        <c:crossBetween val="midCat"/>
        <c:dispUnits/>
        <c:majorUnit val="1"/>
      </c:valAx>
      <c:valAx>
        <c:axId val="1546971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 val="autoZero"/>
        <c:crossBetween val="midCat"/>
        <c:dispUnits/>
        <c:majorUnit val="40"/>
      </c:valAx>
      <c:valAx>
        <c:axId val="5009735"/>
        <c:scaling>
          <c:orientation val="minMax"/>
        </c:scaling>
        <c:axPos val="b"/>
        <c:delete val="1"/>
        <c:majorTickMark val="in"/>
        <c:minorTickMark val="none"/>
        <c:tickLblPos val="nextTo"/>
        <c:crossAx val="45087616"/>
        <c:crosses val="max"/>
        <c:crossBetween val="midCat"/>
        <c:dispUnits/>
      </c:valAx>
      <c:valAx>
        <c:axId val="45087616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OR_Data3!$L$44:$L$60</c:f>
              <c:numCache>
                <c:ptCount val="17"/>
                <c:pt idx="0">
                  <c:v>4.551145324165485</c:v>
                </c:pt>
                <c:pt idx="1">
                  <c:v>5.879030632993201</c:v>
                </c:pt>
                <c:pt idx="2">
                  <c:v>7.951995910402104</c:v>
                </c:pt>
                <c:pt idx="3">
                  <c:v>4.862886852780153</c:v>
                </c:pt>
                <c:pt idx="4">
                  <c:v>5.854876587277232</c:v>
                </c:pt>
                <c:pt idx="5">
                  <c:v>3.7926801273542066</c:v>
                </c:pt>
                <c:pt idx="6">
                  <c:v>11.214869421537035</c:v>
                </c:pt>
                <c:pt idx="7">
                  <c:v>1.3491505170137519</c:v>
                </c:pt>
                <c:pt idx="8">
                  <c:v>1.1738529185012851</c:v>
                </c:pt>
                <c:pt idx="9">
                  <c:v>0.41021418401313287</c:v>
                </c:pt>
                <c:pt idx="10">
                  <c:v>0.1466709543475654</c:v>
                </c:pt>
                <c:pt idx="11">
                  <c:v>0.21710199234498376</c:v>
                </c:pt>
                <c:pt idx="12">
                  <c:v>0.2143751393438406</c:v>
                </c:pt>
                <c:pt idx="13">
                  <c:v>0.4230822387255635</c:v>
                </c:pt>
                <c:pt idx="14">
                  <c:v>0.6280304650600484</c:v>
                </c:pt>
                <c:pt idx="15">
                  <c:v>0.9005065002715373</c:v>
                </c:pt>
                <c:pt idx="16">
                  <c:v>1.7218947178468877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OR_Data3!$M$44:$M$60</c:f>
              <c:numCache>
                <c:ptCount val="17"/>
                <c:pt idx="0">
                  <c:v>54.21453465857751</c:v>
                </c:pt>
                <c:pt idx="1">
                  <c:v>66.03845470016002</c:v>
                </c:pt>
                <c:pt idx="2">
                  <c:v>99.87016878058525</c:v>
                </c:pt>
                <c:pt idx="3">
                  <c:v>61.43260842855387</c:v>
                </c:pt>
                <c:pt idx="4">
                  <c:v>38.78881912288783</c:v>
                </c:pt>
                <c:pt idx="5">
                  <c:v>37.496191793021026</c:v>
                </c:pt>
                <c:pt idx="6">
                  <c:v>109.36681172959055</c:v>
                </c:pt>
                <c:pt idx="7">
                  <c:v>13.180440226703572</c:v>
                </c:pt>
                <c:pt idx="8">
                  <c:v>2.1275237750781866</c:v>
                </c:pt>
                <c:pt idx="9">
                  <c:v>2.0950305874465767</c:v>
                </c:pt>
                <c:pt idx="10">
                  <c:v>2.0549071181982574</c:v>
                </c:pt>
                <c:pt idx="11">
                  <c:v>0</c:v>
                </c:pt>
                <c:pt idx="12">
                  <c:v>1.9484062037253527</c:v>
                </c:pt>
                <c:pt idx="13">
                  <c:v>0</c:v>
                </c:pt>
                <c:pt idx="14">
                  <c:v>1.884516809889944</c:v>
                </c:pt>
                <c:pt idx="15">
                  <c:v>9.237533947937258</c:v>
                </c:pt>
                <c:pt idx="16">
                  <c:v>9.14628569337992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OR_Data3!$N$44:$N$60</c:f>
              <c:numCache>
                <c:ptCount val="17"/>
                <c:pt idx="0">
                  <c:v>5.320736389916364</c:v>
                </c:pt>
                <c:pt idx="1">
                  <c:v>6.824265972374095</c:v>
                </c:pt>
                <c:pt idx="2">
                  <c:v>9.421751950821648</c:v>
                </c:pt>
                <c:pt idx="3">
                  <c:v>5.7806579186043505</c:v>
                </c:pt>
                <c:pt idx="4">
                  <c:v>6.394428189181342</c:v>
                </c:pt>
                <c:pt idx="5">
                  <c:v>4.357219795438344</c:v>
                </c:pt>
                <c:pt idx="6">
                  <c:v>12.881224281069086</c:v>
                </c:pt>
                <c:pt idx="7">
                  <c:v>1.5531791493654505</c:v>
                </c:pt>
                <c:pt idx="8">
                  <c:v>1.1905297820325988</c:v>
                </c:pt>
                <c:pt idx="9">
                  <c:v>0.43967994231399155</c:v>
                </c:pt>
                <c:pt idx="10">
                  <c:v>0.18012455252558038</c:v>
                </c:pt>
                <c:pt idx="11">
                  <c:v>0.21324666988669136</c:v>
                </c:pt>
                <c:pt idx="12">
                  <c:v>0.24560059168691117</c:v>
                </c:pt>
                <c:pt idx="13">
                  <c:v>0.41536820834038596</c:v>
                </c:pt>
                <c:pt idx="14">
                  <c:v>0.6508706079508298</c:v>
                </c:pt>
                <c:pt idx="15">
                  <c:v>1.0539231268471276</c:v>
                </c:pt>
                <c:pt idx="16">
                  <c:v>1.8590847556740113</c:v>
                </c:pt>
              </c:numCache>
            </c:numRef>
          </c:yVal>
          <c:smooth val="1"/>
        </c:ser>
        <c:axId val="3135361"/>
        <c:axId val="28218250"/>
      </c:scatterChart>
      <c:val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218250"/>
        <c:crossesAt val="0"/>
        <c:crossBetween val="midCat"/>
        <c:dispUnits/>
        <c:majorUnit val="1"/>
      </c:valAx>
      <c:valAx>
        <c:axId val="2821825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3536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OR_Data1!$K$5:$K$21</c:f>
              <c:numCache>
                <c:ptCount val="17"/>
                <c:pt idx="0">
                  <c:v>19</c:v>
                </c:pt>
                <c:pt idx="1">
                  <c:v>32</c:v>
                </c:pt>
                <c:pt idx="2">
                  <c:v>97</c:v>
                </c:pt>
                <c:pt idx="3">
                  <c:v>96</c:v>
                </c:pt>
                <c:pt idx="4">
                  <c:v>151</c:v>
                </c:pt>
                <c:pt idx="5">
                  <c:v>214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79</c:v>
                </c:pt>
                <c:pt idx="10">
                  <c:v>81</c:v>
                </c:pt>
                <c:pt idx="11">
                  <c:v>78</c:v>
                </c:pt>
                <c:pt idx="12">
                  <c:v>123</c:v>
                </c:pt>
                <c:pt idx="13">
                  <c:v>121</c:v>
                </c:pt>
                <c:pt idx="14">
                  <c:v>126</c:v>
                </c:pt>
                <c:pt idx="15">
                  <c:v>135</c:v>
                </c:pt>
                <c:pt idx="16">
                  <c:v>147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OR_Data1!$L$5:$L$21</c:f>
              <c:numCache>
                <c:ptCount val="17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17</c:v>
                </c:pt>
                <c:pt idx="4">
                  <c:v>22</c:v>
                </c:pt>
                <c:pt idx="5">
                  <c:v>34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11</c:v>
                </c:pt>
                <c:pt idx="13">
                  <c:v>14</c:v>
                </c:pt>
                <c:pt idx="14">
                  <c:v>35</c:v>
                </c:pt>
                <c:pt idx="15">
                  <c:v>36</c:v>
                </c:pt>
                <c:pt idx="16">
                  <c:v>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OR_Data1!$M$5:$M$21</c:f>
              <c:numCache>
                <c:ptCount val="17"/>
                <c:pt idx="0">
                  <c:v>20</c:v>
                </c:pt>
                <c:pt idx="1">
                  <c:v>38</c:v>
                </c:pt>
                <c:pt idx="2">
                  <c:v>105</c:v>
                </c:pt>
                <c:pt idx="3">
                  <c:v>113</c:v>
                </c:pt>
                <c:pt idx="4">
                  <c:v>173</c:v>
                </c:pt>
                <c:pt idx="5">
                  <c:v>248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85</c:v>
                </c:pt>
                <c:pt idx="10">
                  <c:v>86</c:v>
                </c:pt>
                <c:pt idx="11">
                  <c:v>88</c:v>
                </c:pt>
                <c:pt idx="12">
                  <c:v>134</c:v>
                </c:pt>
                <c:pt idx="13">
                  <c:v>135</c:v>
                </c:pt>
                <c:pt idx="14">
                  <c:v>161</c:v>
                </c:pt>
                <c:pt idx="15">
                  <c:v>171</c:v>
                </c:pt>
                <c:pt idx="16">
                  <c:v>175</c:v>
                </c:pt>
              </c:numCache>
            </c:numRef>
          </c:yVal>
          <c:smooth val="1"/>
        </c:ser>
        <c:axId val="52637659"/>
        <c:axId val="3976884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OR_Data1!$L$28:$L$44</c:f>
              <c:numCache>
                <c:ptCount val="17"/>
                <c:pt idx="0">
                  <c:v>5</c:v>
                </c:pt>
                <c:pt idx="1">
                  <c:v>15.789473684210526</c:v>
                </c:pt>
                <c:pt idx="2">
                  <c:v>7.6190476190476195</c:v>
                </c:pt>
                <c:pt idx="3">
                  <c:v>15.04424778761062</c:v>
                </c:pt>
                <c:pt idx="4">
                  <c:v>12.716763005780345</c:v>
                </c:pt>
                <c:pt idx="5">
                  <c:v>13.709677419354838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7.0588235294117645</c:v>
                </c:pt>
                <c:pt idx="10">
                  <c:v>5.813953488372093</c:v>
                </c:pt>
                <c:pt idx="11">
                  <c:v>11.363636363636363</c:v>
                </c:pt>
                <c:pt idx="12">
                  <c:v>8.208955223880597</c:v>
                </c:pt>
                <c:pt idx="13">
                  <c:v>10.37037037037037</c:v>
                </c:pt>
                <c:pt idx="14">
                  <c:v>21.73913043478261</c:v>
                </c:pt>
                <c:pt idx="15">
                  <c:v>21.052631578947366</c:v>
                </c:pt>
                <c:pt idx="16">
                  <c:v>16</c:v>
                </c:pt>
              </c:numCache>
            </c:numRef>
          </c:yVal>
          <c:smooth val="0"/>
        </c:ser>
        <c:axId val="35791957"/>
        <c:axId val="53692158"/>
      </c:scatterChart>
      <c:val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76884"/>
        <c:crossesAt val="0"/>
        <c:crossBetween val="midCat"/>
        <c:dispUnits/>
        <c:majorUnit val="1"/>
      </c:valAx>
      <c:valAx>
        <c:axId val="397688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37659"/>
        <c:crosses val="autoZero"/>
        <c:crossBetween val="midCat"/>
        <c:dispUnits/>
        <c:majorUnit val="50"/>
      </c:valAx>
      <c:valAx>
        <c:axId val="35791957"/>
        <c:scaling>
          <c:orientation val="minMax"/>
        </c:scaling>
        <c:axPos val="b"/>
        <c:delete val="1"/>
        <c:majorTickMark val="in"/>
        <c:minorTickMark val="none"/>
        <c:tickLblPos val="nextTo"/>
        <c:crossAx val="53692158"/>
        <c:crosses val="max"/>
        <c:crossBetween val="midCat"/>
        <c:dispUnits/>
      </c:valAx>
      <c:valAx>
        <c:axId val="5369215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8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1</v>
      </c>
    </row>
    <row r="2" ht="12.75">
      <c r="A2" s="4" t="str">
        <f>CONCATENATE("New Admissions by Race (BW Only) x Offense: ",$A$1)</f>
        <v>New Admissions by Race (BW Only) x Offense: OREGON</v>
      </c>
    </row>
    <row r="3" spans="2:19" s="4" customFormat="1" ht="12.75">
      <c r="B3" s="30" t="s">
        <v>102</v>
      </c>
      <c r="C3" s="30"/>
      <c r="D3" s="30"/>
      <c r="E3" s="30" t="s">
        <v>103</v>
      </c>
      <c r="F3" s="30"/>
      <c r="G3" s="30"/>
      <c r="H3" s="30" t="s">
        <v>104</v>
      </c>
      <c r="I3" s="30"/>
      <c r="J3" s="30"/>
      <c r="K3" s="30" t="s">
        <v>105</v>
      </c>
      <c r="L3" s="30"/>
      <c r="M3" s="30"/>
      <c r="N3" s="30" t="s">
        <v>106</v>
      </c>
      <c r="O3" s="30"/>
      <c r="P3" s="30"/>
      <c r="Q3" s="30" t="s">
        <v>107</v>
      </c>
      <c r="R3" s="30"/>
      <c r="S3" s="30"/>
    </row>
    <row r="4" spans="1:19" s="12" customFormat="1" ht="12.75">
      <c r="A4" s="15" t="s">
        <v>113</v>
      </c>
      <c r="B4" s="16" t="s">
        <v>99</v>
      </c>
      <c r="C4" s="16" t="s">
        <v>100</v>
      </c>
      <c r="D4" s="17" t="s">
        <v>119</v>
      </c>
      <c r="E4" s="16" t="s">
        <v>99</v>
      </c>
      <c r="F4" s="16" t="s">
        <v>100</v>
      </c>
      <c r="G4" s="17" t="s">
        <v>119</v>
      </c>
      <c r="H4" s="16" t="s">
        <v>99</v>
      </c>
      <c r="I4" s="16" t="s">
        <v>100</v>
      </c>
      <c r="J4" s="17" t="s">
        <v>119</v>
      </c>
      <c r="K4" s="16" t="s">
        <v>99</v>
      </c>
      <c r="L4" s="16" t="s">
        <v>100</v>
      </c>
      <c r="M4" s="17" t="s">
        <v>119</v>
      </c>
      <c r="N4" s="16" t="s">
        <v>99</v>
      </c>
      <c r="O4" s="16" t="s">
        <v>100</v>
      </c>
      <c r="P4" s="17" t="s">
        <v>119</v>
      </c>
      <c r="Q4" s="16" t="s">
        <v>99</v>
      </c>
      <c r="R4" s="16" t="s">
        <v>100</v>
      </c>
      <c r="S4" s="17" t="s">
        <v>119</v>
      </c>
    </row>
    <row r="5" spans="1:19" ht="12.75">
      <c r="A5" s="9">
        <v>1983</v>
      </c>
      <c r="B5" s="8">
        <v>409</v>
      </c>
      <c r="C5" s="8">
        <v>43</v>
      </c>
      <c r="D5" s="10">
        <v>452</v>
      </c>
      <c r="E5">
        <v>395</v>
      </c>
      <c r="F5">
        <v>54</v>
      </c>
      <c r="G5" s="10">
        <v>449</v>
      </c>
      <c r="H5">
        <v>112</v>
      </c>
      <c r="I5">
        <v>21</v>
      </c>
      <c r="J5" s="10">
        <v>133</v>
      </c>
      <c r="K5">
        <v>19</v>
      </c>
      <c r="L5">
        <v>1</v>
      </c>
      <c r="M5" s="10">
        <v>20</v>
      </c>
      <c r="N5">
        <v>46</v>
      </c>
      <c r="O5">
        <v>7</v>
      </c>
      <c r="P5" s="10">
        <v>53</v>
      </c>
      <c r="Q5">
        <v>981</v>
      </c>
      <c r="R5">
        <v>126</v>
      </c>
      <c r="S5" s="10">
        <v>1107</v>
      </c>
    </row>
    <row r="6" spans="1:19" ht="12.75">
      <c r="A6" s="9">
        <v>1984</v>
      </c>
      <c r="B6" s="8">
        <v>297</v>
      </c>
      <c r="C6" s="8">
        <v>23</v>
      </c>
      <c r="D6" s="10">
        <v>320</v>
      </c>
      <c r="E6">
        <v>317</v>
      </c>
      <c r="F6">
        <v>41</v>
      </c>
      <c r="G6" s="10">
        <v>358</v>
      </c>
      <c r="H6">
        <v>145</v>
      </c>
      <c r="I6">
        <v>26</v>
      </c>
      <c r="J6" s="10">
        <v>171</v>
      </c>
      <c r="K6">
        <v>32</v>
      </c>
      <c r="L6">
        <v>6</v>
      </c>
      <c r="M6" s="10">
        <v>38</v>
      </c>
      <c r="N6">
        <v>119</v>
      </c>
      <c r="O6">
        <v>10</v>
      </c>
      <c r="P6" s="10">
        <v>129</v>
      </c>
      <c r="Q6">
        <v>910</v>
      </c>
      <c r="R6">
        <v>106</v>
      </c>
      <c r="S6" s="10">
        <v>1016</v>
      </c>
    </row>
    <row r="7" spans="1:19" ht="12.75">
      <c r="A7" s="9">
        <v>1985</v>
      </c>
      <c r="B7" s="8">
        <v>284</v>
      </c>
      <c r="C7" s="8">
        <v>16</v>
      </c>
      <c r="D7" s="10">
        <v>300</v>
      </c>
      <c r="E7">
        <v>356</v>
      </c>
      <c r="F7">
        <v>67</v>
      </c>
      <c r="G7" s="10">
        <v>423</v>
      </c>
      <c r="H7">
        <v>196</v>
      </c>
      <c r="I7">
        <v>40</v>
      </c>
      <c r="J7" s="10">
        <v>236</v>
      </c>
      <c r="K7">
        <v>97</v>
      </c>
      <c r="L7">
        <v>8</v>
      </c>
      <c r="M7" s="10">
        <v>105</v>
      </c>
      <c r="N7">
        <v>137</v>
      </c>
      <c r="O7">
        <v>23</v>
      </c>
      <c r="P7" s="10">
        <v>160</v>
      </c>
      <c r="Q7">
        <v>1070</v>
      </c>
      <c r="R7">
        <v>154</v>
      </c>
      <c r="S7" s="10">
        <v>1224</v>
      </c>
    </row>
    <row r="8" spans="1:19" ht="12.75">
      <c r="A8" s="9">
        <v>1986</v>
      </c>
      <c r="B8" s="8">
        <v>282</v>
      </c>
      <c r="C8" s="8">
        <v>28</v>
      </c>
      <c r="D8" s="10">
        <v>310</v>
      </c>
      <c r="E8">
        <v>273</v>
      </c>
      <c r="F8">
        <v>64</v>
      </c>
      <c r="G8" s="10">
        <v>337</v>
      </c>
      <c r="H8">
        <v>120</v>
      </c>
      <c r="I8">
        <v>25</v>
      </c>
      <c r="J8" s="10">
        <v>145</v>
      </c>
      <c r="K8">
        <v>96</v>
      </c>
      <c r="L8">
        <v>17</v>
      </c>
      <c r="M8" s="10">
        <v>113</v>
      </c>
      <c r="N8">
        <v>180</v>
      </c>
      <c r="O8">
        <v>16</v>
      </c>
      <c r="P8" s="10">
        <v>196</v>
      </c>
      <c r="Q8">
        <v>951</v>
      </c>
      <c r="R8">
        <v>150</v>
      </c>
      <c r="S8" s="10">
        <v>1101</v>
      </c>
    </row>
    <row r="9" spans="1:19" ht="12.75">
      <c r="A9" s="9">
        <v>1987</v>
      </c>
      <c r="B9" s="8">
        <v>282</v>
      </c>
      <c r="C9" s="8">
        <v>43</v>
      </c>
      <c r="D9" s="10">
        <v>325</v>
      </c>
      <c r="E9">
        <v>298</v>
      </c>
      <c r="F9">
        <v>62</v>
      </c>
      <c r="G9" s="10">
        <v>360</v>
      </c>
      <c r="H9">
        <v>145</v>
      </c>
      <c r="I9">
        <v>16</v>
      </c>
      <c r="J9" s="10">
        <v>161</v>
      </c>
      <c r="K9">
        <v>151</v>
      </c>
      <c r="L9">
        <v>22</v>
      </c>
      <c r="M9" s="10">
        <v>173</v>
      </c>
      <c r="N9">
        <v>197</v>
      </c>
      <c r="O9">
        <v>26</v>
      </c>
      <c r="P9" s="10">
        <v>223</v>
      </c>
      <c r="Q9">
        <v>1073</v>
      </c>
      <c r="R9">
        <v>169</v>
      </c>
      <c r="S9" s="10">
        <v>1242</v>
      </c>
    </row>
    <row r="10" spans="1:19" ht="12.75">
      <c r="A10" s="9">
        <v>1988</v>
      </c>
      <c r="B10" s="8">
        <v>271</v>
      </c>
      <c r="C10" s="8">
        <v>29</v>
      </c>
      <c r="D10" s="10">
        <v>300</v>
      </c>
      <c r="E10">
        <v>243</v>
      </c>
      <c r="F10">
        <v>41</v>
      </c>
      <c r="G10" s="10">
        <v>284</v>
      </c>
      <c r="H10">
        <v>95</v>
      </c>
      <c r="I10">
        <v>16</v>
      </c>
      <c r="J10" s="10">
        <v>111</v>
      </c>
      <c r="K10">
        <v>214</v>
      </c>
      <c r="L10">
        <v>34</v>
      </c>
      <c r="M10" s="10">
        <v>248</v>
      </c>
      <c r="N10">
        <v>209</v>
      </c>
      <c r="O10">
        <v>18</v>
      </c>
      <c r="P10" s="10">
        <v>227</v>
      </c>
      <c r="Q10">
        <v>1032</v>
      </c>
      <c r="R10">
        <v>138</v>
      </c>
      <c r="S10" s="10">
        <v>1170</v>
      </c>
    </row>
    <row r="11" spans="1:19" ht="12.75">
      <c r="A11" s="9">
        <v>1989</v>
      </c>
      <c r="B11" s="8">
        <v>433</v>
      </c>
      <c r="C11" s="8">
        <v>75</v>
      </c>
      <c r="D11" s="10">
        <v>508</v>
      </c>
      <c r="E11">
        <v>537</v>
      </c>
      <c r="F11">
        <v>119</v>
      </c>
      <c r="G11" s="10">
        <v>656</v>
      </c>
      <c r="H11">
        <v>285</v>
      </c>
      <c r="I11">
        <v>48</v>
      </c>
      <c r="J11" s="10">
        <v>333</v>
      </c>
      <c r="K11">
        <v>3</v>
      </c>
      <c r="L11">
        <v>0</v>
      </c>
      <c r="M11" s="10">
        <v>3</v>
      </c>
      <c r="N11">
        <v>787</v>
      </c>
      <c r="O11">
        <v>107</v>
      </c>
      <c r="P11" s="10">
        <v>894</v>
      </c>
      <c r="Q11">
        <v>2045</v>
      </c>
      <c r="R11">
        <v>349</v>
      </c>
      <c r="S11" s="10">
        <v>2394</v>
      </c>
    </row>
    <row r="12" spans="1:19" ht="12.75">
      <c r="A12" s="9">
        <v>1990</v>
      </c>
      <c r="B12" s="8">
        <v>299</v>
      </c>
      <c r="C12" s="8">
        <v>48</v>
      </c>
      <c r="D12" s="10">
        <v>347</v>
      </c>
      <c r="E12">
        <v>143</v>
      </c>
      <c r="F12">
        <v>37</v>
      </c>
      <c r="G12" s="10">
        <v>180</v>
      </c>
      <c r="H12">
        <v>35</v>
      </c>
      <c r="I12">
        <v>6</v>
      </c>
      <c r="J12" s="10">
        <v>41</v>
      </c>
      <c r="K12">
        <v>1</v>
      </c>
      <c r="L12">
        <v>1</v>
      </c>
      <c r="M12" s="10">
        <v>2</v>
      </c>
      <c r="N12">
        <v>261</v>
      </c>
      <c r="O12">
        <v>29</v>
      </c>
      <c r="P12" s="10">
        <v>290</v>
      </c>
      <c r="Q12">
        <v>739</v>
      </c>
      <c r="R12">
        <v>121</v>
      </c>
      <c r="S12" s="10">
        <v>860</v>
      </c>
    </row>
    <row r="13" spans="1:19" ht="12.75">
      <c r="A13" s="9">
        <v>1991</v>
      </c>
      <c r="B13" s="8">
        <v>382</v>
      </c>
      <c r="C13" s="8">
        <v>43</v>
      </c>
      <c r="D13" s="10">
        <v>425</v>
      </c>
      <c r="E13">
        <v>144</v>
      </c>
      <c r="F13">
        <v>37</v>
      </c>
      <c r="G13" s="10">
        <v>181</v>
      </c>
      <c r="H13">
        <v>31</v>
      </c>
      <c r="I13">
        <v>1</v>
      </c>
      <c r="J13" s="10">
        <v>32</v>
      </c>
      <c r="K13">
        <v>0</v>
      </c>
      <c r="L13">
        <v>0</v>
      </c>
      <c r="M13" s="10">
        <v>0</v>
      </c>
      <c r="N13">
        <v>143</v>
      </c>
      <c r="O13">
        <v>17</v>
      </c>
      <c r="P13" s="10">
        <v>160</v>
      </c>
      <c r="Q13">
        <v>700</v>
      </c>
      <c r="R13">
        <v>98</v>
      </c>
      <c r="S13" s="10">
        <v>798</v>
      </c>
    </row>
    <row r="14" spans="1:19" ht="12.75">
      <c r="A14" s="9">
        <v>1992</v>
      </c>
      <c r="B14" s="8">
        <v>399</v>
      </c>
      <c r="C14" s="8">
        <v>56</v>
      </c>
      <c r="D14" s="10">
        <v>455</v>
      </c>
      <c r="E14">
        <v>128</v>
      </c>
      <c r="F14">
        <v>44</v>
      </c>
      <c r="G14" s="10">
        <v>172</v>
      </c>
      <c r="H14">
        <v>11</v>
      </c>
      <c r="I14">
        <v>1</v>
      </c>
      <c r="J14" s="10">
        <v>12</v>
      </c>
      <c r="K14">
        <v>79</v>
      </c>
      <c r="L14">
        <v>6</v>
      </c>
      <c r="M14" s="10">
        <v>85</v>
      </c>
      <c r="N14">
        <v>71</v>
      </c>
      <c r="O14">
        <v>15</v>
      </c>
      <c r="P14" s="10">
        <v>86</v>
      </c>
      <c r="Q14">
        <v>688</v>
      </c>
      <c r="R14">
        <v>122</v>
      </c>
      <c r="S14" s="10">
        <v>810</v>
      </c>
    </row>
    <row r="15" spans="1:19" ht="12.75">
      <c r="A15" s="9">
        <v>1993</v>
      </c>
      <c r="B15" s="8">
        <v>392</v>
      </c>
      <c r="C15" s="8">
        <v>51</v>
      </c>
      <c r="D15" s="10">
        <v>443</v>
      </c>
      <c r="E15">
        <v>107</v>
      </c>
      <c r="F15">
        <v>28</v>
      </c>
      <c r="G15" s="10">
        <v>135</v>
      </c>
      <c r="H15">
        <v>4</v>
      </c>
      <c r="I15">
        <v>1</v>
      </c>
      <c r="J15" s="10">
        <v>5</v>
      </c>
      <c r="K15">
        <v>81</v>
      </c>
      <c r="L15">
        <v>5</v>
      </c>
      <c r="M15" s="10">
        <v>86</v>
      </c>
      <c r="N15">
        <v>57</v>
      </c>
      <c r="O15">
        <v>12</v>
      </c>
      <c r="P15" s="10">
        <v>69</v>
      </c>
      <c r="Q15">
        <v>641</v>
      </c>
      <c r="R15">
        <v>97</v>
      </c>
      <c r="S15" s="10">
        <v>738</v>
      </c>
    </row>
    <row r="16" spans="1:19" ht="12.75">
      <c r="A16" s="9">
        <v>1994</v>
      </c>
      <c r="B16" s="8">
        <v>372</v>
      </c>
      <c r="C16" s="8">
        <v>57</v>
      </c>
      <c r="D16" s="10">
        <v>429</v>
      </c>
      <c r="E16">
        <v>133</v>
      </c>
      <c r="F16">
        <v>27</v>
      </c>
      <c r="G16" s="10">
        <v>160</v>
      </c>
      <c r="H16">
        <v>6</v>
      </c>
      <c r="I16">
        <v>0</v>
      </c>
      <c r="J16" s="10">
        <v>6</v>
      </c>
      <c r="K16">
        <v>78</v>
      </c>
      <c r="L16">
        <v>10</v>
      </c>
      <c r="M16" s="10">
        <v>88</v>
      </c>
      <c r="N16">
        <v>91</v>
      </c>
      <c r="O16">
        <v>10</v>
      </c>
      <c r="P16" s="10">
        <v>101</v>
      </c>
      <c r="Q16">
        <v>680</v>
      </c>
      <c r="R16">
        <v>104</v>
      </c>
      <c r="S16" s="10">
        <v>784</v>
      </c>
    </row>
    <row r="17" spans="1:19" ht="12.75">
      <c r="A17" s="9">
        <v>1995</v>
      </c>
      <c r="B17" s="8">
        <v>430</v>
      </c>
      <c r="C17" s="8">
        <v>42</v>
      </c>
      <c r="D17" s="10">
        <v>472</v>
      </c>
      <c r="E17">
        <v>169</v>
      </c>
      <c r="F17">
        <v>31</v>
      </c>
      <c r="G17" s="10">
        <v>200</v>
      </c>
      <c r="H17">
        <v>6</v>
      </c>
      <c r="I17">
        <v>1</v>
      </c>
      <c r="J17" s="10">
        <v>7</v>
      </c>
      <c r="K17">
        <v>123</v>
      </c>
      <c r="L17">
        <v>11</v>
      </c>
      <c r="M17" s="10">
        <v>134</v>
      </c>
      <c r="N17">
        <v>81</v>
      </c>
      <c r="O17">
        <v>18</v>
      </c>
      <c r="P17" s="10">
        <v>99</v>
      </c>
      <c r="Q17">
        <v>809</v>
      </c>
      <c r="R17">
        <v>103</v>
      </c>
      <c r="S17" s="10">
        <v>912</v>
      </c>
    </row>
    <row r="18" spans="1:19" ht="12.75">
      <c r="A18" s="9">
        <v>1996</v>
      </c>
      <c r="B18" s="8">
        <v>562</v>
      </c>
      <c r="C18" s="8">
        <v>58</v>
      </c>
      <c r="D18" s="10">
        <v>620</v>
      </c>
      <c r="E18">
        <v>209</v>
      </c>
      <c r="F18">
        <v>37</v>
      </c>
      <c r="G18" s="10">
        <v>246</v>
      </c>
      <c r="H18">
        <v>12</v>
      </c>
      <c r="I18">
        <v>0</v>
      </c>
      <c r="J18" s="10">
        <v>12</v>
      </c>
      <c r="K18">
        <v>121</v>
      </c>
      <c r="L18">
        <v>14</v>
      </c>
      <c r="M18" s="10">
        <v>135</v>
      </c>
      <c r="N18">
        <v>99</v>
      </c>
      <c r="O18">
        <v>14</v>
      </c>
      <c r="P18" s="10">
        <v>113</v>
      </c>
      <c r="Q18">
        <v>1003</v>
      </c>
      <c r="R18">
        <v>123</v>
      </c>
      <c r="S18" s="10">
        <v>1126</v>
      </c>
    </row>
    <row r="19" spans="1:19" ht="12.75">
      <c r="A19" s="9">
        <v>1997</v>
      </c>
      <c r="B19" s="8">
        <v>512</v>
      </c>
      <c r="C19" s="8">
        <v>64</v>
      </c>
      <c r="D19" s="10">
        <v>576</v>
      </c>
      <c r="E19">
        <v>241</v>
      </c>
      <c r="F19">
        <v>63</v>
      </c>
      <c r="G19" s="10">
        <v>304</v>
      </c>
      <c r="H19">
        <v>18</v>
      </c>
      <c r="I19">
        <v>1</v>
      </c>
      <c r="J19" s="10">
        <v>19</v>
      </c>
      <c r="K19">
        <v>126</v>
      </c>
      <c r="L19">
        <v>35</v>
      </c>
      <c r="M19" s="10">
        <v>161</v>
      </c>
      <c r="N19">
        <v>182</v>
      </c>
      <c r="O19">
        <v>30</v>
      </c>
      <c r="P19" s="10">
        <v>212</v>
      </c>
      <c r="Q19">
        <v>1079</v>
      </c>
      <c r="R19">
        <v>193</v>
      </c>
      <c r="S19" s="10">
        <v>1272</v>
      </c>
    </row>
    <row r="20" spans="1:19" ht="12.75">
      <c r="A20" s="9">
        <v>1998</v>
      </c>
      <c r="B20" s="8">
        <v>589</v>
      </c>
      <c r="C20" s="8">
        <v>52</v>
      </c>
      <c r="D20" s="10">
        <v>641</v>
      </c>
      <c r="E20">
        <v>304</v>
      </c>
      <c r="F20">
        <v>58</v>
      </c>
      <c r="G20" s="10">
        <v>362</v>
      </c>
      <c r="H20">
        <v>26</v>
      </c>
      <c r="I20">
        <v>5</v>
      </c>
      <c r="J20" s="10">
        <v>31</v>
      </c>
      <c r="K20">
        <v>135</v>
      </c>
      <c r="L20">
        <v>36</v>
      </c>
      <c r="M20" s="10">
        <v>171</v>
      </c>
      <c r="N20">
        <v>209</v>
      </c>
      <c r="O20">
        <v>28</v>
      </c>
      <c r="P20" s="10">
        <v>237</v>
      </c>
      <c r="Q20">
        <v>1263</v>
      </c>
      <c r="R20">
        <v>179</v>
      </c>
      <c r="S20" s="10">
        <v>1442</v>
      </c>
    </row>
    <row r="21" spans="1:19" ht="12.75">
      <c r="A21" s="9">
        <v>1999</v>
      </c>
      <c r="B21" s="8">
        <v>655</v>
      </c>
      <c r="C21" s="8">
        <v>52</v>
      </c>
      <c r="D21" s="10">
        <v>707</v>
      </c>
      <c r="E21">
        <v>299</v>
      </c>
      <c r="F21">
        <v>55</v>
      </c>
      <c r="G21" s="10">
        <v>354</v>
      </c>
      <c r="H21">
        <v>50</v>
      </c>
      <c r="I21">
        <v>5</v>
      </c>
      <c r="J21" s="10">
        <v>55</v>
      </c>
      <c r="K21">
        <v>147</v>
      </c>
      <c r="L21">
        <v>28</v>
      </c>
      <c r="M21" s="10">
        <v>175</v>
      </c>
      <c r="N21">
        <v>195</v>
      </c>
      <c r="O21">
        <v>21</v>
      </c>
      <c r="P21" s="10">
        <v>216</v>
      </c>
      <c r="Q21">
        <v>1346</v>
      </c>
      <c r="R21">
        <v>161</v>
      </c>
      <c r="S21" s="10">
        <v>1507</v>
      </c>
    </row>
    <row r="22" ht="12.75" hidden="1"/>
    <row r="23" ht="12.75" hidden="1">
      <c r="A23" t="s">
        <v>120</v>
      </c>
    </row>
    <row r="25" ht="12.75">
      <c r="A25" s="4" t="str">
        <f>CONCATENATE("Percent of Total New Admissions by Race (BW Only) x Offense: ",$A$1)</f>
        <v>Percent of Total New Admissions by Race (BW Only) x Offense: OREGON</v>
      </c>
    </row>
    <row r="26" spans="2:19" s="4" customFormat="1" ht="12.75">
      <c r="B26" s="30" t="s">
        <v>102</v>
      </c>
      <c r="C26" s="30"/>
      <c r="D26" s="30"/>
      <c r="E26" s="30" t="s">
        <v>103</v>
      </c>
      <c r="F26" s="30"/>
      <c r="G26" s="30"/>
      <c r="H26" s="30" t="s">
        <v>104</v>
      </c>
      <c r="I26" s="30"/>
      <c r="J26" s="30"/>
      <c r="K26" s="30" t="s">
        <v>105</v>
      </c>
      <c r="L26" s="30"/>
      <c r="M26" s="30"/>
      <c r="N26" s="30" t="s">
        <v>106</v>
      </c>
      <c r="O26" s="30"/>
      <c r="P26" s="30"/>
      <c r="Q26" s="30" t="s">
        <v>107</v>
      </c>
      <c r="R26" s="30"/>
      <c r="S26" s="30"/>
    </row>
    <row r="27" spans="1:19" s="12" customFormat="1" ht="12.75">
      <c r="A27" s="15" t="s">
        <v>113</v>
      </c>
      <c r="B27" s="16" t="s">
        <v>99</v>
      </c>
      <c r="C27" s="16" t="s">
        <v>100</v>
      </c>
      <c r="D27" s="17" t="s">
        <v>119</v>
      </c>
      <c r="E27" s="16" t="s">
        <v>99</v>
      </c>
      <c r="F27" s="16" t="s">
        <v>100</v>
      </c>
      <c r="G27" s="17" t="s">
        <v>119</v>
      </c>
      <c r="H27" s="16" t="s">
        <v>99</v>
      </c>
      <c r="I27" s="16" t="s">
        <v>100</v>
      </c>
      <c r="J27" s="17" t="s">
        <v>119</v>
      </c>
      <c r="K27" s="16" t="s">
        <v>99</v>
      </c>
      <c r="L27" s="16" t="s">
        <v>100</v>
      </c>
      <c r="M27" s="17" t="s">
        <v>119</v>
      </c>
      <c r="N27" s="16" t="s">
        <v>99</v>
      </c>
      <c r="O27" s="16" t="s">
        <v>100</v>
      </c>
      <c r="P27" s="17" t="s">
        <v>119</v>
      </c>
      <c r="Q27" s="16" t="s">
        <v>99</v>
      </c>
      <c r="R27" s="16" t="s">
        <v>100</v>
      </c>
      <c r="S27" s="17" t="s">
        <v>119</v>
      </c>
    </row>
    <row r="28" spans="1:19" ht="12.75">
      <c r="A28" s="9">
        <v>1983</v>
      </c>
      <c r="B28" s="1">
        <f aca="true" t="shared" si="0" ref="B28:C31">(B5/$D5)*100</f>
        <v>90.48672566371681</v>
      </c>
      <c r="C28" s="1">
        <f t="shared" si="0"/>
        <v>9.513274336283185</v>
      </c>
      <c r="D28" s="11">
        <f>(D5/$D5)*100</f>
        <v>100</v>
      </c>
      <c r="E28" s="1">
        <f aca="true" t="shared" si="1" ref="E28:G31">(E5/$G5)*100</f>
        <v>87.97327394209354</v>
      </c>
      <c r="F28" s="1">
        <f t="shared" si="1"/>
        <v>12.026726057906458</v>
      </c>
      <c r="G28" s="11">
        <f t="shared" si="1"/>
        <v>100</v>
      </c>
      <c r="H28" s="1">
        <f aca="true" t="shared" si="2" ref="H28:J31">(H5/$J5)*100</f>
        <v>84.21052631578947</v>
      </c>
      <c r="I28" s="1">
        <f t="shared" si="2"/>
        <v>15.789473684210526</v>
      </c>
      <c r="J28" s="11">
        <f t="shared" si="2"/>
        <v>100</v>
      </c>
      <c r="K28" s="1">
        <f aca="true" t="shared" si="3" ref="K28:M31">(K5/$M5)*100</f>
        <v>95</v>
      </c>
      <c r="L28" s="1">
        <f t="shared" si="3"/>
        <v>5</v>
      </c>
      <c r="M28" s="11">
        <f t="shared" si="3"/>
        <v>100</v>
      </c>
      <c r="N28" s="1">
        <f aca="true" t="shared" si="4" ref="N28:P31">(N5/$P5)*100</f>
        <v>86.79245283018868</v>
      </c>
      <c r="O28" s="1">
        <f t="shared" si="4"/>
        <v>13.20754716981132</v>
      </c>
      <c r="P28" s="11">
        <f t="shared" si="4"/>
        <v>100</v>
      </c>
      <c r="Q28" s="1">
        <f aca="true" t="shared" si="5" ref="Q28:S31">(Q5/$S5)*100</f>
        <v>88.6178861788618</v>
      </c>
      <c r="R28" s="1">
        <f t="shared" si="5"/>
        <v>11.38211382113821</v>
      </c>
      <c r="S28" s="11">
        <f t="shared" si="5"/>
        <v>100</v>
      </c>
    </row>
    <row r="29" spans="1:19" ht="12.75">
      <c r="A29" s="9">
        <v>1984</v>
      </c>
      <c r="B29" s="1">
        <f t="shared" si="0"/>
        <v>92.8125</v>
      </c>
      <c r="C29" s="1">
        <f t="shared" si="0"/>
        <v>7.187499999999999</v>
      </c>
      <c r="D29" s="11">
        <f>(D6/$D6)*100</f>
        <v>100</v>
      </c>
      <c r="E29" s="1">
        <f t="shared" si="1"/>
        <v>88.54748603351955</v>
      </c>
      <c r="F29" s="1">
        <f t="shared" si="1"/>
        <v>11.452513966480447</v>
      </c>
      <c r="G29" s="11">
        <f t="shared" si="1"/>
        <v>100</v>
      </c>
      <c r="H29" s="1">
        <f t="shared" si="2"/>
        <v>84.7953216374269</v>
      </c>
      <c r="I29" s="1">
        <f t="shared" si="2"/>
        <v>15.204678362573098</v>
      </c>
      <c r="J29" s="11">
        <f t="shared" si="2"/>
        <v>100</v>
      </c>
      <c r="K29" s="1">
        <f t="shared" si="3"/>
        <v>84.21052631578947</v>
      </c>
      <c r="L29" s="1">
        <f t="shared" si="3"/>
        <v>15.789473684210526</v>
      </c>
      <c r="M29" s="11">
        <f t="shared" si="3"/>
        <v>100</v>
      </c>
      <c r="N29" s="1">
        <f t="shared" si="4"/>
        <v>92.24806201550388</v>
      </c>
      <c r="O29" s="1">
        <f t="shared" si="4"/>
        <v>7.751937984496124</v>
      </c>
      <c r="P29" s="11">
        <f t="shared" si="4"/>
        <v>100</v>
      </c>
      <c r="Q29" s="1">
        <f t="shared" si="5"/>
        <v>89.56692913385827</v>
      </c>
      <c r="R29" s="1">
        <f t="shared" si="5"/>
        <v>10.433070866141732</v>
      </c>
      <c r="S29" s="11">
        <f t="shared" si="5"/>
        <v>100</v>
      </c>
    </row>
    <row r="30" spans="1:19" ht="12.75">
      <c r="A30" s="9">
        <v>1985</v>
      </c>
      <c r="B30" s="1">
        <f t="shared" si="0"/>
        <v>94.66666666666667</v>
      </c>
      <c r="C30" s="1">
        <f t="shared" si="0"/>
        <v>5.333333333333334</v>
      </c>
      <c r="D30" s="11">
        <f>(D7/$D7)*100</f>
        <v>100</v>
      </c>
      <c r="E30" s="1">
        <f t="shared" si="1"/>
        <v>84.16075650118204</v>
      </c>
      <c r="F30" s="1">
        <f t="shared" si="1"/>
        <v>15.839243498817968</v>
      </c>
      <c r="G30" s="11">
        <f t="shared" si="1"/>
        <v>100</v>
      </c>
      <c r="H30" s="1">
        <f t="shared" si="2"/>
        <v>83.05084745762711</v>
      </c>
      <c r="I30" s="1">
        <f t="shared" si="2"/>
        <v>16.94915254237288</v>
      </c>
      <c r="J30" s="11">
        <f t="shared" si="2"/>
        <v>100</v>
      </c>
      <c r="K30" s="1">
        <f t="shared" si="3"/>
        <v>92.38095238095238</v>
      </c>
      <c r="L30" s="1">
        <f t="shared" si="3"/>
        <v>7.6190476190476195</v>
      </c>
      <c r="M30" s="11">
        <f t="shared" si="3"/>
        <v>100</v>
      </c>
      <c r="N30" s="1">
        <f t="shared" si="4"/>
        <v>85.625</v>
      </c>
      <c r="O30" s="1">
        <f t="shared" si="4"/>
        <v>14.374999999999998</v>
      </c>
      <c r="P30" s="11">
        <f t="shared" si="4"/>
        <v>100</v>
      </c>
      <c r="Q30" s="1">
        <f t="shared" si="5"/>
        <v>87.41830065359477</v>
      </c>
      <c r="R30" s="1">
        <f t="shared" si="5"/>
        <v>12.581699346405228</v>
      </c>
      <c r="S30" s="11">
        <f t="shared" si="5"/>
        <v>100</v>
      </c>
    </row>
    <row r="31" spans="1:19" ht="12.75">
      <c r="A31" s="9">
        <v>1986</v>
      </c>
      <c r="B31" s="1">
        <f t="shared" si="0"/>
        <v>90.96774193548387</v>
      </c>
      <c r="C31" s="1">
        <f t="shared" si="0"/>
        <v>9.032258064516128</v>
      </c>
      <c r="D31" s="11">
        <f>(D8/$D8)*100</f>
        <v>100</v>
      </c>
      <c r="E31" s="1">
        <f t="shared" si="1"/>
        <v>81.00890207715133</v>
      </c>
      <c r="F31" s="1">
        <f t="shared" si="1"/>
        <v>18.991097922848667</v>
      </c>
      <c r="G31" s="11">
        <f t="shared" si="1"/>
        <v>100</v>
      </c>
      <c r="H31" s="1">
        <f t="shared" si="2"/>
        <v>82.75862068965517</v>
      </c>
      <c r="I31" s="1">
        <f t="shared" si="2"/>
        <v>17.24137931034483</v>
      </c>
      <c r="J31" s="11">
        <f t="shared" si="2"/>
        <v>100</v>
      </c>
      <c r="K31" s="1">
        <f t="shared" si="3"/>
        <v>84.95575221238938</v>
      </c>
      <c r="L31" s="1">
        <f t="shared" si="3"/>
        <v>15.04424778761062</v>
      </c>
      <c r="M31" s="11">
        <f t="shared" si="3"/>
        <v>100</v>
      </c>
      <c r="N31" s="1">
        <f t="shared" si="4"/>
        <v>91.83673469387756</v>
      </c>
      <c r="O31" s="1">
        <f t="shared" si="4"/>
        <v>8.16326530612245</v>
      </c>
      <c r="P31" s="11">
        <f t="shared" si="4"/>
        <v>100</v>
      </c>
      <c r="Q31" s="1">
        <f t="shared" si="5"/>
        <v>86.37602179836512</v>
      </c>
      <c r="R31" s="1">
        <f t="shared" si="5"/>
        <v>13.623978201634879</v>
      </c>
      <c r="S31" s="11">
        <f t="shared" si="5"/>
        <v>100</v>
      </c>
    </row>
    <row r="32" spans="1:19" ht="12.75">
      <c r="A32" s="9">
        <v>1987</v>
      </c>
      <c r="B32" s="1">
        <f aca="true" t="shared" si="6" ref="B32:C44">(B9/$D9)*100</f>
        <v>86.76923076923076</v>
      </c>
      <c r="C32" s="1">
        <f t="shared" si="6"/>
        <v>13.230769230769232</v>
      </c>
      <c r="D32" s="11">
        <f aca="true" t="shared" si="7" ref="D32:D44">(D9/$D9)*100</f>
        <v>100</v>
      </c>
      <c r="E32" s="1">
        <f aca="true" t="shared" si="8" ref="E32:G44">(E9/$G9)*100</f>
        <v>82.77777777777777</v>
      </c>
      <c r="F32" s="1">
        <f t="shared" si="8"/>
        <v>17.22222222222222</v>
      </c>
      <c r="G32" s="11">
        <f t="shared" si="8"/>
        <v>100</v>
      </c>
      <c r="H32" s="1">
        <f aca="true" t="shared" si="9" ref="H32:J44">(H9/$J9)*100</f>
        <v>90.06211180124224</v>
      </c>
      <c r="I32" s="1">
        <f t="shared" si="9"/>
        <v>9.937888198757763</v>
      </c>
      <c r="J32" s="11">
        <f t="shared" si="9"/>
        <v>100</v>
      </c>
      <c r="K32" s="1">
        <f aca="true" t="shared" si="10" ref="K32:M44">(K9/$M9)*100</f>
        <v>87.28323699421965</v>
      </c>
      <c r="L32" s="1">
        <f t="shared" si="10"/>
        <v>12.716763005780345</v>
      </c>
      <c r="M32" s="11">
        <f t="shared" si="10"/>
        <v>100</v>
      </c>
      <c r="N32" s="1">
        <f aca="true" t="shared" si="11" ref="N32:P44">(N9/$P9)*100</f>
        <v>88.34080717488789</v>
      </c>
      <c r="O32" s="1">
        <f t="shared" si="11"/>
        <v>11.659192825112108</v>
      </c>
      <c r="P32" s="11">
        <f t="shared" si="11"/>
        <v>100</v>
      </c>
      <c r="Q32" s="1">
        <f aca="true" t="shared" si="12" ref="Q32:S44">(Q9/$S9)*100</f>
        <v>86.39291465378422</v>
      </c>
      <c r="R32" s="1">
        <f t="shared" si="12"/>
        <v>13.607085346215781</v>
      </c>
      <c r="S32" s="11">
        <f t="shared" si="12"/>
        <v>100</v>
      </c>
    </row>
    <row r="33" spans="1:19" ht="12.75">
      <c r="A33" s="9">
        <v>1988</v>
      </c>
      <c r="B33" s="1">
        <f t="shared" si="6"/>
        <v>90.33333333333333</v>
      </c>
      <c r="C33" s="1">
        <f t="shared" si="6"/>
        <v>9.666666666666666</v>
      </c>
      <c r="D33" s="11">
        <f t="shared" si="7"/>
        <v>100</v>
      </c>
      <c r="E33" s="1">
        <f t="shared" si="8"/>
        <v>85.56338028169014</v>
      </c>
      <c r="F33" s="1">
        <f t="shared" si="8"/>
        <v>14.43661971830986</v>
      </c>
      <c r="G33" s="11">
        <f t="shared" si="8"/>
        <v>100</v>
      </c>
      <c r="H33" s="1">
        <f t="shared" si="9"/>
        <v>85.58558558558559</v>
      </c>
      <c r="I33" s="1">
        <f t="shared" si="9"/>
        <v>14.414414414414415</v>
      </c>
      <c r="J33" s="11">
        <f t="shared" si="9"/>
        <v>100</v>
      </c>
      <c r="K33" s="1">
        <f t="shared" si="10"/>
        <v>86.29032258064517</v>
      </c>
      <c r="L33" s="1">
        <f t="shared" si="10"/>
        <v>13.709677419354838</v>
      </c>
      <c r="M33" s="11">
        <f t="shared" si="10"/>
        <v>100</v>
      </c>
      <c r="N33" s="1">
        <f t="shared" si="11"/>
        <v>92.07048458149781</v>
      </c>
      <c r="O33" s="1">
        <f t="shared" si="11"/>
        <v>7.929515418502203</v>
      </c>
      <c r="P33" s="11">
        <f t="shared" si="11"/>
        <v>100</v>
      </c>
      <c r="Q33" s="1">
        <f t="shared" si="12"/>
        <v>88.2051282051282</v>
      </c>
      <c r="R33" s="1">
        <f t="shared" si="12"/>
        <v>11.794871794871794</v>
      </c>
      <c r="S33" s="11">
        <f t="shared" si="12"/>
        <v>100</v>
      </c>
    </row>
    <row r="34" spans="1:19" ht="12.75">
      <c r="A34" s="9">
        <v>1989</v>
      </c>
      <c r="B34" s="1">
        <f t="shared" si="6"/>
        <v>85.23622047244095</v>
      </c>
      <c r="C34" s="1">
        <f t="shared" si="6"/>
        <v>14.763779527559054</v>
      </c>
      <c r="D34" s="11">
        <f t="shared" si="7"/>
        <v>100</v>
      </c>
      <c r="E34" s="1">
        <f t="shared" si="8"/>
        <v>81.85975609756098</v>
      </c>
      <c r="F34" s="1">
        <f t="shared" si="8"/>
        <v>18.140243902439025</v>
      </c>
      <c r="G34" s="11">
        <f t="shared" si="8"/>
        <v>100</v>
      </c>
      <c r="H34" s="1">
        <f t="shared" si="9"/>
        <v>85.58558558558559</v>
      </c>
      <c r="I34" s="1">
        <f t="shared" si="9"/>
        <v>14.414414414414415</v>
      </c>
      <c r="J34" s="11">
        <f t="shared" si="9"/>
        <v>100</v>
      </c>
      <c r="K34" s="1">
        <f t="shared" si="10"/>
        <v>100</v>
      </c>
      <c r="L34" s="1">
        <f t="shared" si="10"/>
        <v>0</v>
      </c>
      <c r="M34" s="11">
        <f t="shared" si="10"/>
        <v>100</v>
      </c>
      <c r="N34" s="1">
        <f t="shared" si="11"/>
        <v>88.03131991051454</v>
      </c>
      <c r="O34" s="1">
        <f t="shared" si="11"/>
        <v>11.968680089485458</v>
      </c>
      <c r="P34" s="11">
        <f t="shared" si="11"/>
        <v>100</v>
      </c>
      <c r="Q34" s="1">
        <f t="shared" si="12"/>
        <v>85.421888053467</v>
      </c>
      <c r="R34" s="1">
        <f t="shared" si="12"/>
        <v>14.578111946532998</v>
      </c>
      <c r="S34" s="11">
        <f t="shared" si="12"/>
        <v>100</v>
      </c>
    </row>
    <row r="35" spans="1:19" ht="12.75">
      <c r="A35" s="9">
        <v>1990</v>
      </c>
      <c r="B35" s="1">
        <f t="shared" si="6"/>
        <v>86.1671469740634</v>
      </c>
      <c r="C35" s="1">
        <f t="shared" si="6"/>
        <v>13.8328530259366</v>
      </c>
      <c r="D35" s="11">
        <f t="shared" si="7"/>
        <v>100</v>
      </c>
      <c r="E35" s="1">
        <f t="shared" si="8"/>
        <v>79.44444444444444</v>
      </c>
      <c r="F35" s="1">
        <f t="shared" si="8"/>
        <v>20.555555555555554</v>
      </c>
      <c r="G35" s="11">
        <f t="shared" si="8"/>
        <v>100</v>
      </c>
      <c r="H35" s="1">
        <f t="shared" si="9"/>
        <v>85.36585365853658</v>
      </c>
      <c r="I35" s="1">
        <f t="shared" si="9"/>
        <v>14.634146341463413</v>
      </c>
      <c r="J35" s="11">
        <f t="shared" si="9"/>
        <v>100</v>
      </c>
      <c r="K35" s="1">
        <f t="shared" si="10"/>
        <v>50</v>
      </c>
      <c r="L35" s="1">
        <f t="shared" si="10"/>
        <v>50</v>
      </c>
      <c r="M35" s="11">
        <f t="shared" si="10"/>
        <v>100</v>
      </c>
      <c r="N35" s="1">
        <f t="shared" si="11"/>
        <v>90</v>
      </c>
      <c r="O35" s="1">
        <f t="shared" si="11"/>
        <v>10</v>
      </c>
      <c r="P35" s="11">
        <f t="shared" si="11"/>
        <v>100</v>
      </c>
      <c r="Q35" s="1">
        <f t="shared" si="12"/>
        <v>85.93023255813954</v>
      </c>
      <c r="R35" s="1">
        <f t="shared" si="12"/>
        <v>14.069767441860465</v>
      </c>
      <c r="S35" s="11">
        <f t="shared" si="12"/>
        <v>100</v>
      </c>
    </row>
    <row r="36" spans="1:19" ht="12.75">
      <c r="A36" s="9">
        <v>1991</v>
      </c>
      <c r="B36" s="1">
        <f t="shared" si="6"/>
        <v>89.88235294117646</v>
      </c>
      <c r="C36" s="1">
        <f t="shared" si="6"/>
        <v>10.117647058823529</v>
      </c>
      <c r="D36" s="11">
        <f t="shared" si="7"/>
        <v>100</v>
      </c>
      <c r="E36" s="1">
        <f t="shared" si="8"/>
        <v>79.55801104972376</v>
      </c>
      <c r="F36" s="1">
        <f t="shared" si="8"/>
        <v>20.441988950276244</v>
      </c>
      <c r="G36" s="11">
        <f t="shared" si="8"/>
        <v>100</v>
      </c>
      <c r="H36" s="1">
        <f t="shared" si="9"/>
        <v>96.875</v>
      </c>
      <c r="I36" s="1">
        <f t="shared" si="9"/>
        <v>3.125</v>
      </c>
      <c r="J36" s="11">
        <f t="shared" si="9"/>
        <v>100</v>
      </c>
      <c r="K36" s="1" t="e">
        <f t="shared" si="10"/>
        <v>#DIV/0!</v>
      </c>
      <c r="L36" s="1" t="e">
        <f t="shared" si="10"/>
        <v>#DIV/0!</v>
      </c>
      <c r="M36" s="11" t="e">
        <f t="shared" si="10"/>
        <v>#DIV/0!</v>
      </c>
      <c r="N36" s="1">
        <f t="shared" si="11"/>
        <v>89.375</v>
      </c>
      <c r="O36" s="1">
        <f t="shared" si="11"/>
        <v>10.625</v>
      </c>
      <c r="P36" s="11">
        <f t="shared" si="11"/>
        <v>100</v>
      </c>
      <c r="Q36" s="1">
        <f t="shared" si="12"/>
        <v>87.71929824561403</v>
      </c>
      <c r="R36" s="1">
        <f t="shared" si="12"/>
        <v>12.280701754385964</v>
      </c>
      <c r="S36" s="11">
        <f t="shared" si="12"/>
        <v>100</v>
      </c>
    </row>
    <row r="37" spans="1:19" ht="12.75">
      <c r="A37" s="9">
        <v>1992</v>
      </c>
      <c r="B37" s="1">
        <f t="shared" si="6"/>
        <v>87.6923076923077</v>
      </c>
      <c r="C37" s="1">
        <f t="shared" si="6"/>
        <v>12.307692307692308</v>
      </c>
      <c r="D37" s="11">
        <f t="shared" si="7"/>
        <v>100</v>
      </c>
      <c r="E37" s="1">
        <f t="shared" si="8"/>
        <v>74.4186046511628</v>
      </c>
      <c r="F37" s="1">
        <f t="shared" si="8"/>
        <v>25.581395348837212</v>
      </c>
      <c r="G37" s="11">
        <f t="shared" si="8"/>
        <v>100</v>
      </c>
      <c r="H37" s="1">
        <f t="shared" si="9"/>
        <v>91.66666666666666</v>
      </c>
      <c r="I37" s="1">
        <f t="shared" si="9"/>
        <v>8.333333333333332</v>
      </c>
      <c r="J37" s="11">
        <f t="shared" si="9"/>
        <v>100</v>
      </c>
      <c r="K37" s="1">
        <f t="shared" si="10"/>
        <v>92.94117647058823</v>
      </c>
      <c r="L37" s="1">
        <f t="shared" si="10"/>
        <v>7.0588235294117645</v>
      </c>
      <c r="M37" s="11">
        <f t="shared" si="10"/>
        <v>100</v>
      </c>
      <c r="N37" s="1">
        <f t="shared" si="11"/>
        <v>82.55813953488372</v>
      </c>
      <c r="O37" s="1">
        <f t="shared" si="11"/>
        <v>17.441860465116278</v>
      </c>
      <c r="P37" s="11">
        <f t="shared" si="11"/>
        <v>100</v>
      </c>
      <c r="Q37" s="1">
        <f t="shared" si="12"/>
        <v>84.93827160493828</v>
      </c>
      <c r="R37" s="1">
        <f t="shared" si="12"/>
        <v>15.06172839506173</v>
      </c>
      <c r="S37" s="11">
        <f t="shared" si="12"/>
        <v>100</v>
      </c>
    </row>
    <row r="38" spans="1:19" ht="12.75">
      <c r="A38" s="9">
        <v>1993</v>
      </c>
      <c r="B38" s="1">
        <f t="shared" si="6"/>
        <v>88.48758465011286</v>
      </c>
      <c r="C38" s="1">
        <f t="shared" si="6"/>
        <v>11.512415349887133</v>
      </c>
      <c r="D38" s="11">
        <f t="shared" si="7"/>
        <v>100</v>
      </c>
      <c r="E38" s="1">
        <f t="shared" si="8"/>
        <v>79.25925925925927</v>
      </c>
      <c r="F38" s="1">
        <f t="shared" si="8"/>
        <v>20.74074074074074</v>
      </c>
      <c r="G38" s="11">
        <f t="shared" si="8"/>
        <v>100</v>
      </c>
      <c r="H38" s="1">
        <f t="shared" si="9"/>
        <v>80</v>
      </c>
      <c r="I38" s="1">
        <f t="shared" si="9"/>
        <v>20</v>
      </c>
      <c r="J38" s="11">
        <f t="shared" si="9"/>
        <v>100</v>
      </c>
      <c r="K38" s="1">
        <f t="shared" si="10"/>
        <v>94.18604651162791</v>
      </c>
      <c r="L38" s="1">
        <f t="shared" si="10"/>
        <v>5.813953488372093</v>
      </c>
      <c r="M38" s="11">
        <f t="shared" si="10"/>
        <v>100</v>
      </c>
      <c r="N38" s="1">
        <f t="shared" si="11"/>
        <v>82.6086956521739</v>
      </c>
      <c r="O38" s="1">
        <f t="shared" si="11"/>
        <v>17.391304347826086</v>
      </c>
      <c r="P38" s="11">
        <f t="shared" si="11"/>
        <v>100</v>
      </c>
      <c r="Q38" s="1">
        <f t="shared" si="12"/>
        <v>86.85636856368563</v>
      </c>
      <c r="R38" s="1">
        <f t="shared" si="12"/>
        <v>13.143631436314362</v>
      </c>
      <c r="S38" s="11">
        <f t="shared" si="12"/>
        <v>100</v>
      </c>
    </row>
    <row r="39" spans="1:19" ht="12.75">
      <c r="A39" s="9">
        <v>1994</v>
      </c>
      <c r="B39" s="1">
        <f t="shared" si="6"/>
        <v>86.7132867132867</v>
      </c>
      <c r="C39" s="1">
        <f t="shared" si="6"/>
        <v>13.286713286713287</v>
      </c>
      <c r="D39" s="11">
        <f t="shared" si="7"/>
        <v>100</v>
      </c>
      <c r="E39" s="1">
        <f t="shared" si="8"/>
        <v>83.125</v>
      </c>
      <c r="F39" s="1">
        <f t="shared" si="8"/>
        <v>16.875</v>
      </c>
      <c r="G39" s="11">
        <f t="shared" si="8"/>
        <v>100</v>
      </c>
      <c r="H39" s="1">
        <f t="shared" si="9"/>
        <v>100</v>
      </c>
      <c r="I39" s="1">
        <f t="shared" si="9"/>
        <v>0</v>
      </c>
      <c r="J39" s="11">
        <f t="shared" si="9"/>
        <v>100</v>
      </c>
      <c r="K39" s="1">
        <f t="shared" si="10"/>
        <v>88.63636363636364</v>
      </c>
      <c r="L39" s="1">
        <f t="shared" si="10"/>
        <v>11.363636363636363</v>
      </c>
      <c r="M39" s="11">
        <f t="shared" si="10"/>
        <v>100</v>
      </c>
      <c r="N39" s="1">
        <f t="shared" si="11"/>
        <v>90.0990099009901</v>
      </c>
      <c r="O39" s="1">
        <f t="shared" si="11"/>
        <v>9.900990099009901</v>
      </c>
      <c r="P39" s="11">
        <f t="shared" si="11"/>
        <v>100</v>
      </c>
      <c r="Q39" s="1">
        <f t="shared" si="12"/>
        <v>86.73469387755102</v>
      </c>
      <c r="R39" s="1">
        <f t="shared" si="12"/>
        <v>13.26530612244898</v>
      </c>
      <c r="S39" s="11">
        <f t="shared" si="12"/>
        <v>100</v>
      </c>
    </row>
    <row r="40" spans="1:19" ht="12.75">
      <c r="A40" s="9">
        <v>1995</v>
      </c>
      <c r="B40" s="1">
        <f t="shared" si="6"/>
        <v>91.10169491525424</v>
      </c>
      <c r="C40" s="1">
        <f t="shared" si="6"/>
        <v>8.898305084745763</v>
      </c>
      <c r="D40" s="11">
        <f t="shared" si="7"/>
        <v>100</v>
      </c>
      <c r="E40" s="1">
        <f t="shared" si="8"/>
        <v>84.5</v>
      </c>
      <c r="F40" s="1">
        <f t="shared" si="8"/>
        <v>15.5</v>
      </c>
      <c r="G40" s="11">
        <f t="shared" si="8"/>
        <v>100</v>
      </c>
      <c r="H40" s="1">
        <f t="shared" si="9"/>
        <v>85.71428571428571</v>
      </c>
      <c r="I40" s="1">
        <f t="shared" si="9"/>
        <v>14.285714285714285</v>
      </c>
      <c r="J40" s="11">
        <f t="shared" si="9"/>
        <v>100</v>
      </c>
      <c r="K40" s="1">
        <f t="shared" si="10"/>
        <v>91.7910447761194</v>
      </c>
      <c r="L40" s="1">
        <f t="shared" si="10"/>
        <v>8.208955223880597</v>
      </c>
      <c r="M40" s="11">
        <f t="shared" si="10"/>
        <v>100</v>
      </c>
      <c r="N40" s="1">
        <f t="shared" si="11"/>
        <v>81.81818181818183</v>
      </c>
      <c r="O40" s="1">
        <f t="shared" si="11"/>
        <v>18.181818181818183</v>
      </c>
      <c r="P40" s="11">
        <f t="shared" si="11"/>
        <v>100</v>
      </c>
      <c r="Q40" s="1">
        <f t="shared" si="12"/>
        <v>88.70614035087719</v>
      </c>
      <c r="R40" s="1">
        <f t="shared" si="12"/>
        <v>11.293859649122808</v>
      </c>
      <c r="S40" s="11">
        <f t="shared" si="12"/>
        <v>100</v>
      </c>
    </row>
    <row r="41" spans="1:19" ht="12.75">
      <c r="A41" s="9">
        <v>1996</v>
      </c>
      <c r="B41" s="1">
        <f t="shared" si="6"/>
        <v>90.64516129032259</v>
      </c>
      <c r="C41" s="1">
        <f t="shared" si="6"/>
        <v>9.35483870967742</v>
      </c>
      <c r="D41" s="11">
        <f t="shared" si="7"/>
        <v>100</v>
      </c>
      <c r="E41" s="1">
        <f t="shared" si="8"/>
        <v>84.95934959349594</v>
      </c>
      <c r="F41" s="1">
        <f t="shared" si="8"/>
        <v>15.040650406504067</v>
      </c>
      <c r="G41" s="11">
        <f t="shared" si="8"/>
        <v>100</v>
      </c>
      <c r="H41" s="1">
        <f t="shared" si="9"/>
        <v>100</v>
      </c>
      <c r="I41" s="1">
        <f t="shared" si="9"/>
        <v>0</v>
      </c>
      <c r="J41" s="11">
        <f t="shared" si="9"/>
        <v>100</v>
      </c>
      <c r="K41" s="1">
        <f t="shared" si="10"/>
        <v>89.62962962962962</v>
      </c>
      <c r="L41" s="1">
        <f t="shared" si="10"/>
        <v>10.37037037037037</v>
      </c>
      <c r="M41" s="11">
        <f t="shared" si="10"/>
        <v>100</v>
      </c>
      <c r="N41" s="1">
        <f t="shared" si="11"/>
        <v>87.61061946902655</v>
      </c>
      <c r="O41" s="1">
        <f t="shared" si="11"/>
        <v>12.389380530973451</v>
      </c>
      <c r="P41" s="11">
        <f t="shared" si="11"/>
        <v>100</v>
      </c>
      <c r="Q41" s="1">
        <f t="shared" si="12"/>
        <v>89.07637655417406</v>
      </c>
      <c r="R41" s="1">
        <f t="shared" si="12"/>
        <v>10.923623445825932</v>
      </c>
      <c r="S41" s="11">
        <f t="shared" si="12"/>
        <v>100</v>
      </c>
    </row>
    <row r="42" spans="1:19" ht="12.75">
      <c r="A42" s="9">
        <v>1997</v>
      </c>
      <c r="B42" s="1">
        <f t="shared" si="6"/>
        <v>88.88888888888889</v>
      </c>
      <c r="C42" s="1">
        <f t="shared" si="6"/>
        <v>11.11111111111111</v>
      </c>
      <c r="D42" s="11">
        <f t="shared" si="7"/>
        <v>100</v>
      </c>
      <c r="E42" s="1">
        <f t="shared" si="8"/>
        <v>79.27631578947368</v>
      </c>
      <c r="F42" s="1">
        <f t="shared" si="8"/>
        <v>20.723684210526315</v>
      </c>
      <c r="G42" s="11">
        <f t="shared" si="8"/>
        <v>100</v>
      </c>
      <c r="H42" s="1">
        <f t="shared" si="9"/>
        <v>94.73684210526315</v>
      </c>
      <c r="I42" s="1">
        <f t="shared" si="9"/>
        <v>5.263157894736842</v>
      </c>
      <c r="J42" s="11">
        <f t="shared" si="9"/>
        <v>100</v>
      </c>
      <c r="K42" s="1">
        <f t="shared" si="10"/>
        <v>78.26086956521739</v>
      </c>
      <c r="L42" s="1">
        <f t="shared" si="10"/>
        <v>21.73913043478261</v>
      </c>
      <c r="M42" s="11">
        <f t="shared" si="10"/>
        <v>100</v>
      </c>
      <c r="N42" s="1">
        <f t="shared" si="11"/>
        <v>85.84905660377359</v>
      </c>
      <c r="O42" s="1">
        <f t="shared" si="11"/>
        <v>14.150943396226415</v>
      </c>
      <c r="P42" s="11">
        <f t="shared" si="11"/>
        <v>100</v>
      </c>
      <c r="Q42" s="1">
        <f t="shared" si="12"/>
        <v>84.82704402515722</v>
      </c>
      <c r="R42" s="1">
        <f t="shared" si="12"/>
        <v>15.172955974842766</v>
      </c>
      <c r="S42" s="11">
        <f t="shared" si="12"/>
        <v>100</v>
      </c>
    </row>
    <row r="43" spans="1:19" ht="12.75">
      <c r="A43" s="9">
        <v>1998</v>
      </c>
      <c r="B43" s="1">
        <f t="shared" si="6"/>
        <v>91.88767550702028</v>
      </c>
      <c r="C43" s="1">
        <f t="shared" si="6"/>
        <v>8.11232449297972</v>
      </c>
      <c r="D43" s="11">
        <f t="shared" si="7"/>
        <v>100</v>
      </c>
      <c r="E43" s="1">
        <f t="shared" si="8"/>
        <v>83.97790055248619</v>
      </c>
      <c r="F43" s="1">
        <f t="shared" si="8"/>
        <v>16.022099447513813</v>
      </c>
      <c r="G43" s="11">
        <f t="shared" si="8"/>
        <v>100</v>
      </c>
      <c r="H43" s="1">
        <f t="shared" si="9"/>
        <v>83.87096774193549</v>
      </c>
      <c r="I43" s="1">
        <f t="shared" si="9"/>
        <v>16.129032258064516</v>
      </c>
      <c r="J43" s="11">
        <f t="shared" si="9"/>
        <v>100</v>
      </c>
      <c r="K43" s="1">
        <f t="shared" si="10"/>
        <v>78.94736842105263</v>
      </c>
      <c r="L43" s="1">
        <f t="shared" si="10"/>
        <v>21.052631578947366</v>
      </c>
      <c r="M43" s="11">
        <f t="shared" si="10"/>
        <v>100</v>
      </c>
      <c r="N43" s="1">
        <f t="shared" si="11"/>
        <v>88.18565400843882</v>
      </c>
      <c r="O43" s="1">
        <f t="shared" si="11"/>
        <v>11.814345991561181</v>
      </c>
      <c r="P43" s="11">
        <f t="shared" si="11"/>
        <v>100</v>
      </c>
      <c r="Q43" s="1">
        <f t="shared" si="12"/>
        <v>87.5866851595007</v>
      </c>
      <c r="R43" s="1">
        <f t="shared" si="12"/>
        <v>12.413314840499307</v>
      </c>
      <c r="S43" s="11">
        <f t="shared" si="12"/>
        <v>100</v>
      </c>
    </row>
    <row r="44" spans="1:19" ht="12.75">
      <c r="A44" s="9">
        <v>1999</v>
      </c>
      <c r="B44" s="1">
        <f t="shared" si="6"/>
        <v>92.64497878359265</v>
      </c>
      <c r="C44" s="1">
        <f t="shared" si="6"/>
        <v>7.355021216407355</v>
      </c>
      <c r="D44" s="11">
        <f t="shared" si="7"/>
        <v>100</v>
      </c>
      <c r="E44" s="1">
        <f t="shared" si="8"/>
        <v>84.4632768361582</v>
      </c>
      <c r="F44" s="1">
        <f t="shared" si="8"/>
        <v>15.53672316384181</v>
      </c>
      <c r="G44" s="11">
        <f t="shared" si="8"/>
        <v>100</v>
      </c>
      <c r="H44" s="1">
        <f t="shared" si="9"/>
        <v>90.9090909090909</v>
      </c>
      <c r="I44" s="1">
        <f t="shared" si="9"/>
        <v>9.090909090909092</v>
      </c>
      <c r="J44" s="11">
        <f t="shared" si="9"/>
        <v>100</v>
      </c>
      <c r="K44" s="1">
        <f t="shared" si="10"/>
        <v>84</v>
      </c>
      <c r="L44" s="1">
        <f t="shared" si="10"/>
        <v>16</v>
      </c>
      <c r="M44" s="11">
        <f t="shared" si="10"/>
        <v>100</v>
      </c>
      <c r="N44" s="1">
        <f t="shared" si="11"/>
        <v>90.27777777777779</v>
      </c>
      <c r="O44" s="1">
        <f t="shared" si="11"/>
        <v>9.722222222222223</v>
      </c>
      <c r="P44" s="11">
        <f t="shared" si="11"/>
        <v>100</v>
      </c>
      <c r="Q44" s="1">
        <f t="shared" si="12"/>
        <v>89.31652289316523</v>
      </c>
      <c r="R44" s="1">
        <f t="shared" si="12"/>
        <v>10.683477106834772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OREGON</v>
      </c>
      <c r="I47" s="4" t="str">
        <f>CONCATENATE("Percent of Total, New Admissions (All Races): ",$A$1)</f>
        <v>Percent of Total, New Admissions (All Races): OREGON</v>
      </c>
    </row>
    <row r="48" spans="1:15" s="4" customFormat="1" ht="12.75">
      <c r="A48" s="18" t="s">
        <v>108</v>
      </c>
      <c r="B48" s="14" t="s">
        <v>102</v>
      </c>
      <c r="C48" s="14" t="s">
        <v>103</v>
      </c>
      <c r="D48" s="14" t="s">
        <v>104</v>
      </c>
      <c r="E48" s="14" t="s">
        <v>105</v>
      </c>
      <c r="F48" s="14" t="s">
        <v>106</v>
      </c>
      <c r="G48" s="14" t="s">
        <v>107</v>
      </c>
      <c r="I48" s="18" t="s">
        <v>108</v>
      </c>
      <c r="J48" s="14" t="s">
        <v>102</v>
      </c>
      <c r="K48" s="14" t="s">
        <v>103</v>
      </c>
      <c r="L48" s="14" t="s">
        <v>104</v>
      </c>
      <c r="M48" s="14" t="s">
        <v>105</v>
      </c>
      <c r="N48" s="14" t="s">
        <v>106</v>
      </c>
      <c r="O48" s="14" t="s">
        <v>107</v>
      </c>
    </row>
    <row r="49" spans="1:15" ht="12.75">
      <c r="A49" s="9">
        <v>1983</v>
      </c>
      <c r="B49">
        <v>488</v>
      </c>
      <c r="C49">
        <v>480</v>
      </c>
      <c r="D49">
        <v>139</v>
      </c>
      <c r="E49">
        <v>22</v>
      </c>
      <c r="F49">
        <v>61</v>
      </c>
      <c r="G49">
        <v>1190</v>
      </c>
      <c r="I49" s="9">
        <v>1983</v>
      </c>
      <c r="J49" s="1">
        <f aca="true" t="shared" si="13" ref="J49:O52">(B49/$G49)*100</f>
        <v>41.008403361344534</v>
      </c>
      <c r="K49" s="1">
        <f t="shared" si="13"/>
        <v>40.33613445378151</v>
      </c>
      <c r="L49" s="1">
        <f t="shared" si="13"/>
        <v>11.680672268907562</v>
      </c>
      <c r="M49" s="1">
        <f t="shared" si="13"/>
        <v>1.8487394957983194</v>
      </c>
      <c r="N49" s="1">
        <f t="shared" si="13"/>
        <v>5.126050420168067</v>
      </c>
      <c r="O49">
        <f t="shared" si="13"/>
        <v>100</v>
      </c>
    </row>
    <row r="50" spans="1:15" ht="12.75">
      <c r="A50" s="9">
        <v>1984</v>
      </c>
      <c r="B50">
        <v>348</v>
      </c>
      <c r="C50">
        <v>388</v>
      </c>
      <c r="D50">
        <v>185</v>
      </c>
      <c r="E50">
        <v>50</v>
      </c>
      <c r="F50">
        <v>140</v>
      </c>
      <c r="G50">
        <v>1111</v>
      </c>
      <c r="I50" s="9">
        <v>1984</v>
      </c>
      <c r="J50" s="1">
        <f t="shared" si="13"/>
        <v>31.323132313231323</v>
      </c>
      <c r="K50" s="1">
        <f t="shared" si="13"/>
        <v>34.92349234923493</v>
      </c>
      <c r="L50" s="1">
        <f t="shared" si="13"/>
        <v>16.65166516651665</v>
      </c>
      <c r="M50" s="1">
        <f t="shared" si="13"/>
        <v>4.5004500450045</v>
      </c>
      <c r="N50" s="1">
        <f t="shared" si="13"/>
        <v>12.601260126012601</v>
      </c>
      <c r="O50">
        <f t="shared" si="13"/>
        <v>100</v>
      </c>
    </row>
    <row r="51" spans="1:15" ht="12.75">
      <c r="A51" s="9">
        <v>1985</v>
      </c>
      <c r="B51">
        <v>334</v>
      </c>
      <c r="C51">
        <v>451</v>
      </c>
      <c r="D51">
        <v>241</v>
      </c>
      <c r="E51">
        <v>119</v>
      </c>
      <c r="F51">
        <v>180</v>
      </c>
      <c r="G51">
        <v>1325</v>
      </c>
      <c r="I51" s="9">
        <v>1985</v>
      </c>
      <c r="J51" s="1">
        <f t="shared" si="13"/>
        <v>25.207547169811324</v>
      </c>
      <c r="K51" s="1">
        <f t="shared" si="13"/>
        <v>34.0377358490566</v>
      </c>
      <c r="L51" s="1">
        <f t="shared" si="13"/>
        <v>18.18867924528302</v>
      </c>
      <c r="M51" s="1">
        <f t="shared" si="13"/>
        <v>8.981132075471699</v>
      </c>
      <c r="N51" s="1">
        <f t="shared" si="13"/>
        <v>13.584905660377359</v>
      </c>
      <c r="O51">
        <f t="shared" si="13"/>
        <v>100</v>
      </c>
    </row>
    <row r="52" spans="1:15" ht="12.75">
      <c r="A52" s="9">
        <v>1986</v>
      </c>
      <c r="B52">
        <v>339</v>
      </c>
      <c r="C52">
        <v>370</v>
      </c>
      <c r="D52">
        <v>154</v>
      </c>
      <c r="E52">
        <v>140</v>
      </c>
      <c r="F52">
        <v>210</v>
      </c>
      <c r="G52">
        <v>1213</v>
      </c>
      <c r="I52" s="9">
        <v>1986</v>
      </c>
      <c r="J52" s="1">
        <f t="shared" si="13"/>
        <v>27.947238252267105</v>
      </c>
      <c r="K52" s="1">
        <f t="shared" si="13"/>
        <v>30.502885408079145</v>
      </c>
      <c r="L52" s="1">
        <f t="shared" si="13"/>
        <v>12.695795548227535</v>
      </c>
      <c r="M52" s="1">
        <f t="shared" si="13"/>
        <v>11.541632316570487</v>
      </c>
      <c r="N52" s="1">
        <f t="shared" si="13"/>
        <v>17.312448474855728</v>
      </c>
      <c r="O52">
        <f t="shared" si="13"/>
        <v>100</v>
      </c>
    </row>
    <row r="53" spans="1:15" ht="12.75">
      <c r="A53" s="9">
        <v>1987</v>
      </c>
      <c r="B53">
        <v>352</v>
      </c>
      <c r="C53">
        <v>373</v>
      </c>
      <c r="D53">
        <v>163</v>
      </c>
      <c r="E53">
        <v>215</v>
      </c>
      <c r="F53">
        <v>233</v>
      </c>
      <c r="G53">
        <v>1336</v>
      </c>
      <c r="I53" s="9">
        <v>1987</v>
      </c>
      <c r="J53" s="1">
        <f aca="true" t="shared" si="14" ref="J53:J65">(B53/$G53)*100</f>
        <v>26.34730538922156</v>
      </c>
      <c r="K53" s="1">
        <f aca="true" t="shared" si="15" ref="K53:K65">(C53/$G53)*100</f>
        <v>27.91916167664671</v>
      </c>
      <c r="L53" s="1">
        <f aca="true" t="shared" si="16" ref="L53:L65">(D53/$G53)*100</f>
        <v>12.20059880239521</v>
      </c>
      <c r="M53" s="1">
        <f aca="true" t="shared" si="17" ref="M53:M65">(E53/$G53)*100</f>
        <v>16.092814371257486</v>
      </c>
      <c r="N53" s="1">
        <f aca="true" t="shared" si="18" ref="N53:N65">(F53/$G53)*100</f>
        <v>17.440119760479043</v>
      </c>
      <c r="O53">
        <f aca="true" t="shared" si="19" ref="O53:O65">(G53/$G53)*100</f>
        <v>100</v>
      </c>
    </row>
    <row r="54" spans="1:15" ht="12.75">
      <c r="A54" s="9">
        <v>1988</v>
      </c>
      <c r="B54">
        <v>339</v>
      </c>
      <c r="C54">
        <v>311</v>
      </c>
      <c r="D54">
        <v>116</v>
      </c>
      <c r="E54">
        <v>314</v>
      </c>
      <c r="F54">
        <v>242</v>
      </c>
      <c r="G54">
        <v>1322</v>
      </c>
      <c r="I54" s="9">
        <v>1988</v>
      </c>
      <c r="J54" s="1">
        <f t="shared" si="14"/>
        <v>25.642965204236006</v>
      </c>
      <c r="K54" s="1">
        <f t="shared" si="15"/>
        <v>23.5249621785174</v>
      </c>
      <c r="L54" s="1">
        <f t="shared" si="16"/>
        <v>8.774583963691377</v>
      </c>
      <c r="M54" s="1">
        <f t="shared" si="17"/>
        <v>23.751891074130103</v>
      </c>
      <c r="N54" s="1">
        <f t="shared" si="18"/>
        <v>18.305597579425115</v>
      </c>
      <c r="O54">
        <f t="shared" si="19"/>
        <v>100</v>
      </c>
    </row>
    <row r="55" spans="1:15" ht="12.75">
      <c r="A55" s="9">
        <v>1989</v>
      </c>
      <c r="B55">
        <v>570</v>
      </c>
      <c r="C55">
        <v>706</v>
      </c>
      <c r="D55">
        <v>352</v>
      </c>
      <c r="E55">
        <v>3</v>
      </c>
      <c r="F55">
        <v>1056</v>
      </c>
      <c r="G55">
        <v>2687</v>
      </c>
      <c r="I55" s="9">
        <v>1989</v>
      </c>
      <c r="J55" s="1">
        <f t="shared" si="14"/>
        <v>21.21324897655378</v>
      </c>
      <c r="K55" s="1">
        <f t="shared" si="15"/>
        <v>26.274655749906962</v>
      </c>
      <c r="L55" s="1">
        <f t="shared" si="16"/>
        <v>13.100111648678824</v>
      </c>
      <c r="M55" s="1">
        <f t="shared" si="17"/>
        <v>0.11164867882396724</v>
      </c>
      <c r="N55" s="1">
        <f t="shared" si="18"/>
        <v>39.30033494603647</v>
      </c>
      <c r="O55">
        <f t="shared" si="19"/>
        <v>100</v>
      </c>
    </row>
    <row r="56" spans="1:15" ht="12.75">
      <c r="A56" s="9">
        <v>1990</v>
      </c>
      <c r="B56">
        <v>416</v>
      </c>
      <c r="C56">
        <v>212</v>
      </c>
      <c r="D56">
        <v>44</v>
      </c>
      <c r="E56">
        <v>2</v>
      </c>
      <c r="F56">
        <v>451</v>
      </c>
      <c r="G56">
        <v>1125</v>
      </c>
      <c r="I56" s="9">
        <v>1990</v>
      </c>
      <c r="J56" s="1">
        <f t="shared" si="14"/>
        <v>36.977777777777774</v>
      </c>
      <c r="K56" s="1">
        <f t="shared" si="15"/>
        <v>18.844444444444445</v>
      </c>
      <c r="L56" s="1">
        <f t="shared" si="16"/>
        <v>3.911111111111111</v>
      </c>
      <c r="M56" s="1">
        <f t="shared" si="17"/>
        <v>0.17777777777777778</v>
      </c>
      <c r="N56" s="1">
        <f t="shared" si="18"/>
        <v>40.08888888888889</v>
      </c>
      <c r="O56">
        <f t="shared" si="19"/>
        <v>100</v>
      </c>
    </row>
    <row r="57" spans="1:15" ht="12.75">
      <c r="A57" s="9">
        <v>1991</v>
      </c>
      <c r="B57">
        <v>489</v>
      </c>
      <c r="C57">
        <v>201</v>
      </c>
      <c r="D57">
        <v>32</v>
      </c>
      <c r="E57">
        <v>1</v>
      </c>
      <c r="F57">
        <v>210</v>
      </c>
      <c r="G57">
        <v>933</v>
      </c>
      <c r="I57" s="9">
        <v>1991</v>
      </c>
      <c r="J57" s="1">
        <f t="shared" si="14"/>
        <v>52.41157556270096</v>
      </c>
      <c r="K57" s="1">
        <f t="shared" si="15"/>
        <v>21.54340836012862</v>
      </c>
      <c r="L57" s="1">
        <f t="shared" si="16"/>
        <v>3.429796355841372</v>
      </c>
      <c r="M57" s="1">
        <f t="shared" si="17"/>
        <v>0.10718113612004287</v>
      </c>
      <c r="N57" s="1">
        <f t="shared" si="18"/>
        <v>22.508038585209004</v>
      </c>
      <c r="O57">
        <f t="shared" si="19"/>
        <v>100</v>
      </c>
    </row>
    <row r="58" spans="1:15" ht="12.75">
      <c r="A58" s="9">
        <v>1992</v>
      </c>
      <c r="B58">
        <v>524</v>
      </c>
      <c r="C58">
        <v>190</v>
      </c>
      <c r="D58">
        <v>12</v>
      </c>
      <c r="E58">
        <v>146</v>
      </c>
      <c r="F58">
        <v>92</v>
      </c>
      <c r="G58">
        <v>964</v>
      </c>
      <c r="I58" s="9">
        <v>1992</v>
      </c>
      <c r="J58" s="1">
        <f t="shared" si="14"/>
        <v>54.356846473029044</v>
      </c>
      <c r="K58" s="1">
        <f t="shared" si="15"/>
        <v>19.70954356846473</v>
      </c>
      <c r="L58" s="1">
        <f t="shared" si="16"/>
        <v>1.2448132780082988</v>
      </c>
      <c r="M58" s="1">
        <f t="shared" si="17"/>
        <v>15.145228215767634</v>
      </c>
      <c r="N58" s="1">
        <f t="shared" si="18"/>
        <v>9.54356846473029</v>
      </c>
      <c r="O58">
        <f t="shared" si="19"/>
        <v>100</v>
      </c>
    </row>
    <row r="59" spans="1:15" ht="12.75">
      <c r="A59" s="9">
        <v>1993</v>
      </c>
      <c r="B59">
        <v>530</v>
      </c>
      <c r="C59">
        <v>160</v>
      </c>
      <c r="D59">
        <v>5</v>
      </c>
      <c r="E59">
        <v>157</v>
      </c>
      <c r="F59">
        <v>85</v>
      </c>
      <c r="G59">
        <v>937</v>
      </c>
      <c r="I59" s="9">
        <v>1993</v>
      </c>
      <c r="J59" s="1">
        <f t="shared" si="14"/>
        <v>56.563500533617926</v>
      </c>
      <c r="K59" s="1">
        <f t="shared" si="15"/>
        <v>17.075773745997864</v>
      </c>
      <c r="L59" s="1">
        <f t="shared" si="16"/>
        <v>0.5336179295624333</v>
      </c>
      <c r="M59" s="1">
        <f t="shared" si="17"/>
        <v>16.755602988260407</v>
      </c>
      <c r="N59" s="1">
        <f t="shared" si="18"/>
        <v>9.071504802561366</v>
      </c>
      <c r="O59">
        <f t="shared" si="19"/>
        <v>100</v>
      </c>
    </row>
    <row r="60" spans="1:15" ht="12.75">
      <c r="A60" s="9">
        <v>1994</v>
      </c>
      <c r="B60">
        <v>500</v>
      </c>
      <c r="C60">
        <v>187</v>
      </c>
      <c r="D60">
        <v>8</v>
      </c>
      <c r="E60">
        <v>137</v>
      </c>
      <c r="F60">
        <v>119</v>
      </c>
      <c r="G60">
        <v>951</v>
      </c>
      <c r="I60" s="9">
        <v>1994</v>
      </c>
      <c r="J60" s="1">
        <f t="shared" si="14"/>
        <v>52.57623554153522</v>
      </c>
      <c r="K60" s="1">
        <f t="shared" si="15"/>
        <v>19.663512092534173</v>
      </c>
      <c r="L60" s="1">
        <f t="shared" si="16"/>
        <v>0.8412197686645636</v>
      </c>
      <c r="M60" s="1">
        <f t="shared" si="17"/>
        <v>14.405888538380651</v>
      </c>
      <c r="N60" s="1">
        <f t="shared" si="18"/>
        <v>12.513144058885384</v>
      </c>
      <c r="O60">
        <f t="shared" si="19"/>
        <v>100</v>
      </c>
    </row>
    <row r="61" spans="1:15" ht="12.75">
      <c r="A61" s="9">
        <v>1995</v>
      </c>
      <c r="B61">
        <v>547</v>
      </c>
      <c r="C61">
        <v>240</v>
      </c>
      <c r="D61">
        <v>7</v>
      </c>
      <c r="E61">
        <v>195</v>
      </c>
      <c r="F61">
        <v>108</v>
      </c>
      <c r="G61">
        <v>1097</v>
      </c>
      <c r="I61" s="9">
        <v>1995</v>
      </c>
      <c r="J61" s="1">
        <f t="shared" si="14"/>
        <v>49.86326344576117</v>
      </c>
      <c r="K61" s="1">
        <f t="shared" si="15"/>
        <v>21.87784867821331</v>
      </c>
      <c r="L61" s="1">
        <f t="shared" si="16"/>
        <v>0.6381039197812215</v>
      </c>
      <c r="M61" s="1">
        <f t="shared" si="17"/>
        <v>17.775752051048315</v>
      </c>
      <c r="N61" s="1">
        <f t="shared" si="18"/>
        <v>9.845031905195988</v>
      </c>
      <c r="O61">
        <f t="shared" si="19"/>
        <v>100</v>
      </c>
    </row>
    <row r="62" spans="1:15" ht="12.75">
      <c r="A62" s="9">
        <v>1996</v>
      </c>
      <c r="B62">
        <v>751</v>
      </c>
      <c r="C62">
        <v>299</v>
      </c>
      <c r="D62">
        <v>13</v>
      </c>
      <c r="E62">
        <v>233</v>
      </c>
      <c r="F62">
        <v>137</v>
      </c>
      <c r="G62">
        <v>1433</v>
      </c>
      <c r="I62" s="9">
        <v>1996</v>
      </c>
      <c r="J62" s="1">
        <f t="shared" si="14"/>
        <v>52.407536636427075</v>
      </c>
      <c r="K62" s="1">
        <f t="shared" si="15"/>
        <v>20.865317515701324</v>
      </c>
      <c r="L62" s="1">
        <f t="shared" si="16"/>
        <v>0.9071877180739707</v>
      </c>
      <c r="M62" s="1">
        <f t="shared" si="17"/>
        <v>16.259595254710398</v>
      </c>
      <c r="N62" s="1">
        <f t="shared" si="18"/>
        <v>9.560362875087229</v>
      </c>
      <c r="O62">
        <f t="shared" si="19"/>
        <v>100</v>
      </c>
    </row>
    <row r="63" spans="1:15" ht="12.75">
      <c r="A63" s="9">
        <v>1997</v>
      </c>
      <c r="B63">
        <v>708</v>
      </c>
      <c r="C63">
        <v>344</v>
      </c>
      <c r="D63">
        <v>19</v>
      </c>
      <c r="E63">
        <v>261</v>
      </c>
      <c r="F63">
        <v>277</v>
      </c>
      <c r="G63">
        <v>1609</v>
      </c>
      <c r="I63" s="9">
        <v>1997</v>
      </c>
      <c r="J63" s="1">
        <f t="shared" si="14"/>
        <v>44.002486016159104</v>
      </c>
      <c r="K63" s="1">
        <f t="shared" si="15"/>
        <v>21.379738968303293</v>
      </c>
      <c r="L63" s="1">
        <f t="shared" si="16"/>
        <v>1.1808576755748912</v>
      </c>
      <c r="M63" s="1">
        <f t="shared" si="17"/>
        <v>16.221255438160348</v>
      </c>
      <c r="N63" s="1">
        <f t="shared" si="18"/>
        <v>17.215661901802363</v>
      </c>
      <c r="O63">
        <f t="shared" si="19"/>
        <v>100</v>
      </c>
    </row>
    <row r="64" spans="1:15" ht="12.75">
      <c r="A64" s="9">
        <v>1998</v>
      </c>
      <c r="B64">
        <v>799</v>
      </c>
      <c r="C64">
        <v>405</v>
      </c>
      <c r="D64">
        <v>33</v>
      </c>
      <c r="E64">
        <v>258</v>
      </c>
      <c r="F64">
        <v>279</v>
      </c>
      <c r="G64">
        <v>1774</v>
      </c>
      <c r="I64" s="9">
        <v>1998</v>
      </c>
      <c r="J64" s="1">
        <f t="shared" si="14"/>
        <v>45.03945885005637</v>
      </c>
      <c r="K64" s="1">
        <f t="shared" si="15"/>
        <v>22.829763246899663</v>
      </c>
      <c r="L64" s="1">
        <f t="shared" si="16"/>
        <v>1.8602029312288615</v>
      </c>
      <c r="M64" s="1">
        <f t="shared" si="17"/>
        <v>14.543404735062007</v>
      </c>
      <c r="N64" s="1">
        <f t="shared" si="18"/>
        <v>15.7271702367531</v>
      </c>
      <c r="O64">
        <f t="shared" si="19"/>
        <v>100</v>
      </c>
    </row>
    <row r="65" spans="1:15" ht="12.75">
      <c r="A65" s="9">
        <v>1999</v>
      </c>
      <c r="B65">
        <v>868</v>
      </c>
      <c r="C65">
        <v>393</v>
      </c>
      <c r="D65">
        <v>58</v>
      </c>
      <c r="E65">
        <v>273</v>
      </c>
      <c r="F65">
        <v>258</v>
      </c>
      <c r="G65">
        <v>1850</v>
      </c>
      <c r="I65" s="9">
        <v>1999</v>
      </c>
      <c r="J65" s="1">
        <f t="shared" si="14"/>
        <v>46.91891891891892</v>
      </c>
      <c r="K65" s="1">
        <f t="shared" si="15"/>
        <v>21.243243243243242</v>
      </c>
      <c r="L65" s="1">
        <f t="shared" si="16"/>
        <v>3.135135135135135</v>
      </c>
      <c r="M65" s="1">
        <f t="shared" si="17"/>
        <v>14.756756756756756</v>
      </c>
      <c r="N65" s="1">
        <f t="shared" si="18"/>
        <v>13.945945945945946</v>
      </c>
      <c r="O65">
        <f t="shared" si="19"/>
        <v>100</v>
      </c>
    </row>
    <row r="66" spans="1:14" ht="12.75">
      <c r="A66" t="s">
        <v>122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OREGON</v>
      </c>
      <c r="I68" s="4" t="str">
        <f>CONCATENATE("Black New Admissions: ",$A$1)</f>
        <v>Black New Admissions: OREGON</v>
      </c>
    </row>
    <row r="69" spans="1:15" s="4" customFormat="1" ht="12.75">
      <c r="A69" s="18" t="s">
        <v>108</v>
      </c>
      <c r="B69" s="14" t="s">
        <v>102</v>
      </c>
      <c r="C69" s="14" t="s">
        <v>103</v>
      </c>
      <c r="D69" s="14" t="s">
        <v>104</v>
      </c>
      <c r="E69" s="14" t="s">
        <v>105</v>
      </c>
      <c r="F69" s="14" t="s">
        <v>106</v>
      </c>
      <c r="G69" s="14" t="s">
        <v>107</v>
      </c>
      <c r="I69" s="18" t="s">
        <v>108</v>
      </c>
      <c r="J69" s="14" t="s">
        <v>102</v>
      </c>
      <c r="K69" s="14" t="s">
        <v>103</v>
      </c>
      <c r="L69" s="14" t="s">
        <v>104</v>
      </c>
      <c r="M69" s="14" t="s">
        <v>105</v>
      </c>
      <c r="N69" s="14" t="s">
        <v>106</v>
      </c>
      <c r="O69" s="14" t="s">
        <v>107</v>
      </c>
    </row>
    <row r="70" spans="1:15" ht="12.75">
      <c r="A70" s="9">
        <v>1983</v>
      </c>
      <c r="B70">
        <v>409</v>
      </c>
      <c r="C70">
        <v>395</v>
      </c>
      <c r="D70">
        <v>112</v>
      </c>
      <c r="E70">
        <v>19</v>
      </c>
      <c r="F70">
        <v>46</v>
      </c>
      <c r="G70">
        <v>981</v>
      </c>
      <c r="I70" s="9">
        <v>1983</v>
      </c>
      <c r="J70">
        <v>43</v>
      </c>
      <c r="K70">
        <v>54</v>
      </c>
      <c r="L70">
        <v>21</v>
      </c>
      <c r="M70">
        <v>1</v>
      </c>
      <c r="N70">
        <v>7</v>
      </c>
      <c r="O70">
        <v>126</v>
      </c>
    </row>
    <row r="71" spans="1:15" ht="12.75">
      <c r="A71" s="9">
        <v>1984</v>
      </c>
      <c r="B71">
        <v>297</v>
      </c>
      <c r="C71">
        <v>317</v>
      </c>
      <c r="D71">
        <v>145</v>
      </c>
      <c r="E71">
        <v>32</v>
      </c>
      <c r="F71">
        <v>119</v>
      </c>
      <c r="G71">
        <v>910</v>
      </c>
      <c r="I71" s="9">
        <v>1984</v>
      </c>
      <c r="J71">
        <v>23</v>
      </c>
      <c r="K71">
        <v>41</v>
      </c>
      <c r="L71">
        <v>26</v>
      </c>
      <c r="M71">
        <v>6</v>
      </c>
      <c r="N71">
        <v>10</v>
      </c>
      <c r="O71">
        <v>106</v>
      </c>
    </row>
    <row r="72" spans="1:15" ht="12.75">
      <c r="A72" s="9">
        <v>1985</v>
      </c>
      <c r="B72">
        <v>284</v>
      </c>
      <c r="C72">
        <v>356</v>
      </c>
      <c r="D72">
        <v>196</v>
      </c>
      <c r="E72">
        <v>97</v>
      </c>
      <c r="F72">
        <v>137</v>
      </c>
      <c r="G72">
        <v>1070</v>
      </c>
      <c r="I72" s="9">
        <v>1985</v>
      </c>
      <c r="J72">
        <v>16</v>
      </c>
      <c r="K72">
        <v>67</v>
      </c>
      <c r="L72">
        <v>40</v>
      </c>
      <c r="M72">
        <v>8</v>
      </c>
      <c r="N72">
        <v>23</v>
      </c>
      <c r="O72">
        <v>154</v>
      </c>
    </row>
    <row r="73" spans="1:15" ht="12.75">
      <c r="A73" s="9">
        <v>1986</v>
      </c>
      <c r="B73">
        <v>282</v>
      </c>
      <c r="C73">
        <v>273</v>
      </c>
      <c r="D73">
        <v>120</v>
      </c>
      <c r="E73">
        <v>96</v>
      </c>
      <c r="F73">
        <v>180</v>
      </c>
      <c r="G73">
        <v>951</v>
      </c>
      <c r="I73" s="9">
        <v>1986</v>
      </c>
      <c r="J73">
        <v>28</v>
      </c>
      <c r="K73">
        <v>64</v>
      </c>
      <c r="L73">
        <v>25</v>
      </c>
      <c r="M73">
        <v>17</v>
      </c>
      <c r="N73">
        <v>16</v>
      </c>
      <c r="O73">
        <v>150</v>
      </c>
    </row>
    <row r="74" spans="1:15" ht="12.75">
      <c r="A74" s="9">
        <v>1987</v>
      </c>
      <c r="B74">
        <v>282</v>
      </c>
      <c r="C74">
        <v>298</v>
      </c>
      <c r="D74">
        <v>145</v>
      </c>
      <c r="E74">
        <v>151</v>
      </c>
      <c r="F74">
        <v>197</v>
      </c>
      <c r="G74">
        <v>1073</v>
      </c>
      <c r="I74" s="9">
        <v>1987</v>
      </c>
      <c r="J74">
        <v>43</v>
      </c>
      <c r="K74">
        <v>62</v>
      </c>
      <c r="L74">
        <v>16</v>
      </c>
      <c r="M74">
        <v>22</v>
      </c>
      <c r="N74">
        <v>26</v>
      </c>
      <c r="O74">
        <v>169</v>
      </c>
    </row>
    <row r="75" spans="1:15" ht="12.75">
      <c r="A75" s="9">
        <v>1988</v>
      </c>
      <c r="B75">
        <v>271</v>
      </c>
      <c r="C75">
        <v>243</v>
      </c>
      <c r="D75">
        <v>95</v>
      </c>
      <c r="E75">
        <v>214</v>
      </c>
      <c r="F75">
        <v>209</v>
      </c>
      <c r="G75">
        <v>1032</v>
      </c>
      <c r="I75" s="9">
        <v>1988</v>
      </c>
      <c r="J75">
        <v>29</v>
      </c>
      <c r="K75">
        <v>41</v>
      </c>
      <c r="L75">
        <v>16</v>
      </c>
      <c r="M75">
        <v>34</v>
      </c>
      <c r="N75">
        <v>18</v>
      </c>
      <c r="O75">
        <v>138</v>
      </c>
    </row>
    <row r="76" spans="1:15" ht="12.75">
      <c r="A76" s="9">
        <v>1989</v>
      </c>
      <c r="B76">
        <v>433</v>
      </c>
      <c r="C76">
        <v>537</v>
      </c>
      <c r="D76">
        <v>285</v>
      </c>
      <c r="E76">
        <v>3</v>
      </c>
      <c r="F76">
        <v>787</v>
      </c>
      <c r="G76">
        <v>2045</v>
      </c>
      <c r="I76" s="9">
        <v>1989</v>
      </c>
      <c r="J76">
        <v>75</v>
      </c>
      <c r="K76">
        <v>119</v>
      </c>
      <c r="L76">
        <v>48</v>
      </c>
      <c r="M76">
        <v>0</v>
      </c>
      <c r="N76">
        <v>107</v>
      </c>
      <c r="O76">
        <v>349</v>
      </c>
    </row>
    <row r="77" spans="1:15" ht="12.75">
      <c r="A77" s="9">
        <v>1990</v>
      </c>
      <c r="B77">
        <v>299</v>
      </c>
      <c r="C77">
        <v>143</v>
      </c>
      <c r="D77">
        <v>35</v>
      </c>
      <c r="E77">
        <v>1</v>
      </c>
      <c r="F77">
        <v>261</v>
      </c>
      <c r="G77">
        <v>739</v>
      </c>
      <c r="I77" s="9">
        <v>1990</v>
      </c>
      <c r="J77">
        <v>48</v>
      </c>
      <c r="K77">
        <v>37</v>
      </c>
      <c r="L77">
        <v>6</v>
      </c>
      <c r="M77">
        <v>1</v>
      </c>
      <c r="N77">
        <v>29</v>
      </c>
      <c r="O77">
        <v>121</v>
      </c>
    </row>
    <row r="78" spans="1:15" ht="12.75">
      <c r="A78" s="9">
        <v>1991</v>
      </c>
      <c r="B78">
        <v>382</v>
      </c>
      <c r="C78">
        <v>144</v>
      </c>
      <c r="D78">
        <v>31</v>
      </c>
      <c r="E78">
        <v>0</v>
      </c>
      <c r="F78">
        <v>143</v>
      </c>
      <c r="G78">
        <v>700</v>
      </c>
      <c r="I78" s="9">
        <v>1991</v>
      </c>
      <c r="J78">
        <v>43</v>
      </c>
      <c r="K78">
        <v>37</v>
      </c>
      <c r="L78">
        <v>1</v>
      </c>
      <c r="M78">
        <v>0</v>
      </c>
      <c r="N78">
        <v>17</v>
      </c>
      <c r="O78">
        <v>98</v>
      </c>
    </row>
    <row r="79" spans="1:15" ht="12.75">
      <c r="A79" s="9">
        <v>1992</v>
      </c>
      <c r="B79">
        <v>399</v>
      </c>
      <c r="C79">
        <v>128</v>
      </c>
      <c r="D79">
        <v>11</v>
      </c>
      <c r="E79">
        <v>79</v>
      </c>
      <c r="F79">
        <v>71</v>
      </c>
      <c r="G79">
        <v>688</v>
      </c>
      <c r="I79" s="9">
        <v>1992</v>
      </c>
      <c r="J79">
        <v>56</v>
      </c>
      <c r="K79">
        <v>44</v>
      </c>
      <c r="L79">
        <v>1</v>
      </c>
      <c r="M79">
        <v>6</v>
      </c>
      <c r="N79">
        <v>15</v>
      </c>
      <c r="O79">
        <v>122</v>
      </c>
    </row>
    <row r="80" spans="1:15" ht="12.75">
      <c r="A80" s="9">
        <v>1993</v>
      </c>
      <c r="B80">
        <v>392</v>
      </c>
      <c r="C80">
        <v>107</v>
      </c>
      <c r="D80">
        <v>4</v>
      </c>
      <c r="E80">
        <v>81</v>
      </c>
      <c r="F80">
        <v>57</v>
      </c>
      <c r="G80">
        <v>641</v>
      </c>
      <c r="I80" s="9">
        <v>1993</v>
      </c>
      <c r="J80">
        <v>51</v>
      </c>
      <c r="K80">
        <v>28</v>
      </c>
      <c r="L80">
        <v>1</v>
      </c>
      <c r="M80">
        <v>5</v>
      </c>
      <c r="N80">
        <v>12</v>
      </c>
      <c r="O80">
        <v>97</v>
      </c>
    </row>
    <row r="81" spans="1:15" ht="12.75">
      <c r="A81" s="9">
        <v>1994</v>
      </c>
      <c r="B81">
        <v>372</v>
      </c>
      <c r="C81">
        <v>133</v>
      </c>
      <c r="D81">
        <v>6</v>
      </c>
      <c r="E81">
        <v>78</v>
      </c>
      <c r="F81">
        <v>91</v>
      </c>
      <c r="G81">
        <v>680</v>
      </c>
      <c r="I81" s="9">
        <v>1994</v>
      </c>
      <c r="J81">
        <v>57</v>
      </c>
      <c r="K81">
        <v>27</v>
      </c>
      <c r="L81">
        <v>0</v>
      </c>
      <c r="M81">
        <v>10</v>
      </c>
      <c r="N81">
        <v>10</v>
      </c>
      <c r="O81">
        <v>104</v>
      </c>
    </row>
    <row r="82" spans="1:15" ht="12.75">
      <c r="A82" s="9">
        <v>1995</v>
      </c>
      <c r="B82">
        <v>430</v>
      </c>
      <c r="C82">
        <v>169</v>
      </c>
      <c r="D82">
        <v>6</v>
      </c>
      <c r="E82">
        <v>123</v>
      </c>
      <c r="F82">
        <v>81</v>
      </c>
      <c r="G82">
        <v>809</v>
      </c>
      <c r="I82" s="9">
        <v>1995</v>
      </c>
      <c r="J82">
        <v>42</v>
      </c>
      <c r="K82">
        <v>31</v>
      </c>
      <c r="L82">
        <v>1</v>
      </c>
      <c r="M82">
        <v>11</v>
      </c>
      <c r="N82">
        <v>18</v>
      </c>
      <c r="O82">
        <v>103</v>
      </c>
    </row>
    <row r="83" spans="1:15" ht="12.75">
      <c r="A83" s="9">
        <v>1996</v>
      </c>
      <c r="B83">
        <v>562</v>
      </c>
      <c r="C83">
        <v>209</v>
      </c>
      <c r="D83">
        <v>12</v>
      </c>
      <c r="E83">
        <v>121</v>
      </c>
      <c r="F83">
        <v>99</v>
      </c>
      <c r="G83">
        <v>1003</v>
      </c>
      <c r="I83" s="9">
        <v>1996</v>
      </c>
      <c r="J83">
        <v>58</v>
      </c>
      <c r="K83">
        <v>37</v>
      </c>
      <c r="L83">
        <v>0</v>
      </c>
      <c r="M83">
        <v>14</v>
      </c>
      <c r="N83">
        <v>14</v>
      </c>
      <c r="O83">
        <v>123</v>
      </c>
    </row>
    <row r="84" spans="1:15" ht="12.75">
      <c r="A84" s="9">
        <v>1997</v>
      </c>
      <c r="B84">
        <v>512</v>
      </c>
      <c r="C84">
        <v>241</v>
      </c>
      <c r="D84">
        <v>18</v>
      </c>
      <c r="E84">
        <v>126</v>
      </c>
      <c r="F84">
        <v>182</v>
      </c>
      <c r="G84">
        <v>1079</v>
      </c>
      <c r="I84" s="9">
        <v>1997</v>
      </c>
      <c r="J84">
        <v>64</v>
      </c>
      <c r="K84">
        <v>63</v>
      </c>
      <c r="L84">
        <v>1</v>
      </c>
      <c r="M84">
        <v>35</v>
      </c>
      <c r="N84">
        <v>30</v>
      </c>
      <c r="O84">
        <v>193</v>
      </c>
    </row>
    <row r="85" spans="1:15" ht="12.75">
      <c r="A85" s="9">
        <v>1998</v>
      </c>
      <c r="B85">
        <v>589</v>
      </c>
      <c r="C85">
        <v>304</v>
      </c>
      <c r="D85">
        <v>26</v>
      </c>
      <c r="E85">
        <v>135</v>
      </c>
      <c r="F85">
        <v>209</v>
      </c>
      <c r="G85">
        <v>1263</v>
      </c>
      <c r="I85" s="9">
        <v>1998</v>
      </c>
      <c r="J85">
        <v>52</v>
      </c>
      <c r="K85">
        <v>58</v>
      </c>
      <c r="L85">
        <v>5</v>
      </c>
      <c r="M85">
        <v>36</v>
      </c>
      <c r="N85">
        <v>28</v>
      </c>
      <c r="O85">
        <v>179</v>
      </c>
    </row>
    <row r="86" spans="1:15" ht="12.75">
      <c r="A86" s="9">
        <v>1999</v>
      </c>
      <c r="B86">
        <v>655</v>
      </c>
      <c r="C86">
        <v>299</v>
      </c>
      <c r="D86">
        <v>50</v>
      </c>
      <c r="E86">
        <v>147</v>
      </c>
      <c r="F86">
        <v>195</v>
      </c>
      <c r="G86">
        <v>1346</v>
      </c>
      <c r="I86" s="9">
        <v>1999</v>
      </c>
      <c r="J86">
        <v>52</v>
      </c>
      <c r="K86">
        <v>55</v>
      </c>
      <c r="L86">
        <v>5</v>
      </c>
      <c r="M86">
        <v>28</v>
      </c>
      <c r="N86">
        <v>21</v>
      </c>
      <c r="O86">
        <v>161</v>
      </c>
    </row>
    <row r="88" spans="1:9" ht="12.75">
      <c r="A88" s="4" t="str">
        <f>CONCATENATE("Percent of Total Offenses, White New Admissions: ",$A$1)</f>
        <v>Percent of Total Offenses, White New Admissions: OREGON</v>
      </c>
      <c r="I88" s="4" t="str">
        <f>CONCATENATE("Percent of Total Offenses, Black New Admissions: ",$A$1)</f>
        <v>Percent of Total Offenses, Black New Admissions: OREGON</v>
      </c>
    </row>
    <row r="89" spans="1:15" s="4" customFormat="1" ht="12.75">
      <c r="A89" s="18" t="s">
        <v>108</v>
      </c>
      <c r="B89" s="14" t="s">
        <v>102</v>
      </c>
      <c r="C89" s="14" t="s">
        <v>103</v>
      </c>
      <c r="D89" s="14" t="s">
        <v>104</v>
      </c>
      <c r="E89" s="14" t="s">
        <v>105</v>
      </c>
      <c r="F89" s="14" t="s">
        <v>106</v>
      </c>
      <c r="G89" s="14" t="s">
        <v>107</v>
      </c>
      <c r="I89" s="18" t="s">
        <v>108</v>
      </c>
      <c r="J89" s="14" t="s">
        <v>102</v>
      </c>
      <c r="K89" s="14" t="s">
        <v>103</v>
      </c>
      <c r="L89" s="14" t="s">
        <v>104</v>
      </c>
      <c r="M89" s="14" t="s">
        <v>105</v>
      </c>
      <c r="N89" s="14" t="s">
        <v>106</v>
      </c>
      <c r="O89" s="14" t="s">
        <v>107</v>
      </c>
    </row>
    <row r="90" spans="1:15" ht="12.75">
      <c r="A90" s="9">
        <v>1983</v>
      </c>
      <c r="B90" s="1">
        <f aca="true" t="shared" si="20" ref="B90:G90">(B70/$G70)*100</f>
        <v>41.69215086646279</v>
      </c>
      <c r="C90" s="1">
        <f t="shared" si="20"/>
        <v>40.26503567787971</v>
      </c>
      <c r="D90" s="1">
        <f t="shared" si="20"/>
        <v>11.416921508664627</v>
      </c>
      <c r="E90" s="1">
        <f t="shared" si="20"/>
        <v>1.9367991845056065</v>
      </c>
      <c r="F90" s="1">
        <f t="shared" si="20"/>
        <v>4.689092762487258</v>
      </c>
      <c r="G90" s="1">
        <f t="shared" si="20"/>
        <v>100</v>
      </c>
      <c r="I90" s="9">
        <v>1983</v>
      </c>
      <c r="J90" s="1">
        <f aca="true" t="shared" si="21" ref="J90:O90">(J70/$O70)*100</f>
        <v>34.12698412698413</v>
      </c>
      <c r="K90" s="1">
        <f t="shared" si="21"/>
        <v>42.857142857142854</v>
      </c>
      <c r="L90" s="1">
        <f t="shared" si="21"/>
        <v>16.666666666666664</v>
      </c>
      <c r="M90" s="1">
        <f t="shared" si="21"/>
        <v>0.7936507936507936</v>
      </c>
      <c r="N90" s="1">
        <f t="shared" si="21"/>
        <v>5.555555555555555</v>
      </c>
      <c r="O90" s="1">
        <f t="shared" si="21"/>
        <v>100</v>
      </c>
    </row>
    <row r="91" spans="1:15" ht="12.75">
      <c r="A91" s="9">
        <v>1984</v>
      </c>
      <c r="B91" s="1">
        <f aca="true" t="shared" si="22" ref="B91:G91">(B71/$G71)*100</f>
        <v>32.637362637362635</v>
      </c>
      <c r="C91" s="1">
        <f t="shared" si="22"/>
        <v>34.83516483516483</v>
      </c>
      <c r="D91" s="1">
        <f t="shared" si="22"/>
        <v>15.934065934065933</v>
      </c>
      <c r="E91" s="1">
        <f t="shared" si="22"/>
        <v>3.5164835164835164</v>
      </c>
      <c r="F91" s="1">
        <f t="shared" si="22"/>
        <v>13.076923076923078</v>
      </c>
      <c r="G91" s="1">
        <f t="shared" si="22"/>
        <v>100</v>
      </c>
      <c r="I91" s="9">
        <v>1984</v>
      </c>
      <c r="J91" s="1">
        <f aca="true" t="shared" si="23" ref="J91:O91">(J71/$O71)*100</f>
        <v>21.69811320754717</v>
      </c>
      <c r="K91" s="1">
        <f t="shared" si="23"/>
        <v>38.67924528301887</v>
      </c>
      <c r="L91" s="1">
        <f t="shared" si="23"/>
        <v>24.528301886792452</v>
      </c>
      <c r="M91" s="1">
        <f t="shared" si="23"/>
        <v>5.660377358490567</v>
      </c>
      <c r="N91" s="1">
        <f t="shared" si="23"/>
        <v>9.433962264150944</v>
      </c>
      <c r="O91" s="1">
        <f t="shared" si="23"/>
        <v>100</v>
      </c>
    </row>
    <row r="92" spans="1:15" ht="12.75">
      <c r="A92" s="9">
        <v>1985</v>
      </c>
      <c r="B92" s="1">
        <f aca="true" t="shared" si="24" ref="B92:G92">(B72/$G72)*100</f>
        <v>26.542056074766357</v>
      </c>
      <c r="C92" s="1">
        <f t="shared" si="24"/>
        <v>33.271028037383175</v>
      </c>
      <c r="D92" s="1">
        <f t="shared" si="24"/>
        <v>18.317757009345794</v>
      </c>
      <c r="E92" s="1">
        <f t="shared" si="24"/>
        <v>9.065420560747665</v>
      </c>
      <c r="F92" s="1">
        <f t="shared" si="24"/>
        <v>12.803738317757011</v>
      </c>
      <c r="G92" s="1">
        <f t="shared" si="24"/>
        <v>100</v>
      </c>
      <c r="I92" s="9">
        <v>1985</v>
      </c>
      <c r="J92" s="1">
        <f aca="true" t="shared" si="25" ref="J92:O92">(J72/$O72)*100</f>
        <v>10.38961038961039</v>
      </c>
      <c r="K92" s="1">
        <f t="shared" si="25"/>
        <v>43.506493506493506</v>
      </c>
      <c r="L92" s="1">
        <f t="shared" si="25"/>
        <v>25.97402597402597</v>
      </c>
      <c r="M92" s="1">
        <f t="shared" si="25"/>
        <v>5.194805194805195</v>
      </c>
      <c r="N92" s="1">
        <f t="shared" si="25"/>
        <v>14.935064935064934</v>
      </c>
      <c r="O92" s="1">
        <f t="shared" si="25"/>
        <v>100</v>
      </c>
    </row>
    <row r="93" spans="1:15" ht="12.75">
      <c r="A93" s="9">
        <v>1986</v>
      </c>
      <c r="B93" s="1">
        <f aca="true" t="shared" si="26" ref="B93:G93">(B73/$G73)*100</f>
        <v>29.652996845425868</v>
      </c>
      <c r="C93" s="1">
        <f t="shared" si="26"/>
        <v>28.706624605678233</v>
      </c>
      <c r="D93" s="1">
        <f t="shared" si="26"/>
        <v>12.618296529968454</v>
      </c>
      <c r="E93" s="1">
        <f t="shared" si="26"/>
        <v>10.094637223974763</v>
      </c>
      <c r="F93" s="1">
        <f t="shared" si="26"/>
        <v>18.92744479495268</v>
      </c>
      <c r="G93" s="1">
        <f t="shared" si="26"/>
        <v>100</v>
      </c>
      <c r="I93" s="9">
        <v>1986</v>
      </c>
      <c r="J93" s="1">
        <f aca="true" t="shared" si="27" ref="J93:O93">(J73/$O73)*100</f>
        <v>18.666666666666668</v>
      </c>
      <c r="K93" s="1">
        <f t="shared" si="27"/>
        <v>42.66666666666667</v>
      </c>
      <c r="L93" s="1">
        <f t="shared" si="27"/>
        <v>16.666666666666664</v>
      </c>
      <c r="M93" s="1">
        <f t="shared" si="27"/>
        <v>11.333333333333332</v>
      </c>
      <c r="N93" s="1">
        <f t="shared" si="27"/>
        <v>10.666666666666668</v>
      </c>
      <c r="O93" s="1">
        <f t="shared" si="27"/>
        <v>100</v>
      </c>
    </row>
    <row r="94" spans="1:15" ht="12.75">
      <c r="A94" s="9">
        <v>1987</v>
      </c>
      <c r="B94" s="1">
        <f aca="true" t="shared" si="28" ref="B94:G106">(B74/$G74)*100</f>
        <v>26.281453867660765</v>
      </c>
      <c r="C94" s="1">
        <f t="shared" si="28"/>
        <v>27.77260018639329</v>
      </c>
      <c r="D94" s="1">
        <f t="shared" si="28"/>
        <v>13.513513513513514</v>
      </c>
      <c r="E94" s="1">
        <f t="shared" si="28"/>
        <v>14.07269338303821</v>
      </c>
      <c r="F94" s="1">
        <f t="shared" si="28"/>
        <v>18.35973904939422</v>
      </c>
      <c r="G94" s="1">
        <f t="shared" si="28"/>
        <v>100</v>
      </c>
      <c r="I94" s="9">
        <v>1987</v>
      </c>
      <c r="J94" s="1">
        <f aca="true" t="shared" si="29" ref="J94:O104">(J74/$O74)*100</f>
        <v>25.443786982248522</v>
      </c>
      <c r="K94" s="1">
        <f t="shared" si="29"/>
        <v>36.68639053254438</v>
      </c>
      <c r="L94" s="1">
        <f t="shared" si="29"/>
        <v>9.467455621301776</v>
      </c>
      <c r="M94" s="1">
        <f t="shared" si="29"/>
        <v>13.017751479289942</v>
      </c>
      <c r="N94" s="1">
        <f t="shared" si="29"/>
        <v>15.384615384615385</v>
      </c>
      <c r="O94" s="1">
        <f t="shared" si="29"/>
        <v>100</v>
      </c>
    </row>
    <row r="95" spans="1:15" ht="12.75">
      <c r="A95" s="9">
        <v>1988</v>
      </c>
      <c r="B95" s="1">
        <f t="shared" si="28"/>
        <v>26.25968992248062</v>
      </c>
      <c r="C95" s="1">
        <f t="shared" si="28"/>
        <v>23.546511627906977</v>
      </c>
      <c r="D95" s="1">
        <f t="shared" si="28"/>
        <v>9.205426356589147</v>
      </c>
      <c r="E95" s="1">
        <f t="shared" si="28"/>
        <v>20.73643410852713</v>
      </c>
      <c r="F95" s="1">
        <f t="shared" si="28"/>
        <v>20.251937984496124</v>
      </c>
      <c r="G95" s="1">
        <f t="shared" si="28"/>
        <v>100</v>
      </c>
      <c r="I95" s="9">
        <v>1988</v>
      </c>
      <c r="J95" s="1">
        <f t="shared" si="29"/>
        <v>21.014492753623188</v>
      </c>
      <c r="K95" s="1">
        <f t="shared" si="29"/>
        <v>29.71014492753623</v>
      </c>
      <c r="L95" s="1">
        <f t="shared" si="29"/>
        <v>11.594202898550725</v>
      </c>
      <c r="M95" s="1">
        <f t="shared" si="29"/>
        <v>24.637681159420293</v>
      </c>
      <c r="N95" s="1">
        <f t="shared" si="29"/>
        <v>13.043478260869565</v>
      </c>
      <c r="O95" s="1">
        <f t="shared" si="29"/>
        <v>100</v>
      </c>
    </row>
    <row r="96" spans="1:15" ht="12.75">
      <c r="A96" s="9">
        <v>1989</v>
      </c>
      <c r="B96" s="1">
        <f t="shared" si="28"/>
        <v>21.17359413202934</v>
      </c>
      <c r="C96" s="1">
        <f t="shared" si="28"/>
        <v>26.259168704156476</v>
      </c>
      <c r="D96" s="1">
        <f t="shared" si="28"/>
        <v>13.93643031784841</v>
      </c>
      <c r="E96" s="1">
        <f t="shared" si="28"/>
        <v>0.1466992665036675</v>
      </c>
      <c r="F96" s="1">
        <f t="shared" si="28"/>
        <v>38.484107579462105</v>
      </c>
      <c r="G96" s="1">
        <f t="shared" si="28"/>
        <v>100</v>
      </c>
      <c r="I96" s="9">
        <v>1989</v>
      </c>
      <c r="J96" s="1">
        <f t="shared" si="29"/>
        <v>21.48997134670487</v>
      </c>
      <c r="K96" s="1">
        <f t="shared" si="29"/>
        <v>34.097421203438394</v>
      </c>
      <c r="L96" s="1">
        <f t="shared" si="29"/>
        <v>13.753581661891118</v>
      </c>
      <c r="M96" s="1">
        <f t="shared" si="29"/>
        <v>0</v>
      </c>
      <c r="N96" s="1">
        <f t="shared" si="29"/>
        <v>30.659025787965614</v>
      </c>
      <c r="O96" s="1">
        <f t="shared" si="29"/>
        <v>100</v>
      </c>
    </row>
    <row r="97" spans="1:15" ht="12.75">
      <c r="A97" s="9">
        <v>1990</v>
      </c>
      <c r="B97" s="1">
        <f t="shared" si="28"/>
        <v>40.46008119079838</v>
      </c>
      <c r="C97" s="1">
        <f t="shared" si="28"/>
        <v>19.350473612990527</v>
      </c>
      <c r="D97" s="1">
        <f t="shared" si="28"/>
        <v>4.7361299052774015</v>
      </c>
      <c r="E97" s="1">
        <f t="shared" si="28"/>
        <v>0.13531799729364005</v>
      </c>
      <c r="F97" s="1">
        <f t="shared" si="28"/>
        <v>35.317997293640055</v>
      </c>
      <c r="G97" s="1">
        <f t="shared" si="28"/>
        <v>100</v>
      </c>
      <c r="I97" s="9">
        <v>1990</v>
      </c>
      <c r="J97" s="1">
        <f t="shared" si="29"/>
        <v>39.66942148760331</v>
      </c>
      <c r="K97" s="1">
        <f t="shared" si="29"/>
        <v>30.57851239669421</v>
      </c>
      <c r="L97" s="1">
        <f t="shared" si="29"/>
        <v>4.958677685950414</v>
      </c>
      <c r="M97" s="1">
        <f t="shared" si="29"/>
        <v>0.8264462809917356</v>
      </c>
      <c r="N97" s="1">
        <f t="shared" si="29"/>
        <v>23.96694214876033</v>
      </c>
      <c r="O97" s="1">
        <f t="shared" si="29"/>
        <v>100</v>
      </c>
    </row>
    <row r="98" spans="1:15" ht="12.75">
      <c r="A98" s="9">
        <v>1991</v>
      </c>
      <c r="B98" s="1">
        <f t="shared" si="28"/>
        <v>54.57142857142857</v>
      </c>
      <c r="C98" s="1">
        <f t="shared" si="28"/>
        <v>20.57142857142857</v>
      </c>
      <c r="D98" s="1">
        <f t="shared" si="28"/>
        <v>4.428571428571428</v>
      </c>
      <c r="E98" s="1">
        <f t="shared" si="28"/>
        <v>0</v>
      </c>
      <c r="F98" s="1">
        <f t="shared" si="28"/>
        <v>20.42857142857143</v>
      </c>
      <c r="G98" s="1">
        <f t="shared" si="28"/>
        <v>100</v>
      </c>
      <c r="I98" s="9">
        <v>1991</v>
      </c>
      <c r="J98" s="1">
        <f t="shared" si="29"/>
        <v>43.87755102040816</v>
      </c>
      <c r="K98" s="1">
        <f t="shared" si="29"/>
        <v>37.755102040816325</v>
      </c>
      <c r="L98" s="1">
        <f t="shared" si="29"/>
        <v>1.0204081632653061</v>
      </c>
      <c r="M98" s="1">
        <f t="shared" si="29"/>
        <v>0</v>
      </c>
      <c r="N98" s="1">
        <f t="shared" si="29"/>
        <v>17.346938775510203</v>
      </c>
      <c r="O98" s="1">
        <f t="shared" si="29"/>
        <v>100</v>
      </c>
    </row>
    <row r="99" spans="1:15" ht="12.75">
      <c r="A99" s="9">
        <v>1992</v>
      </c>
      <c r="B99" s="1">
        <f t="shared" si="28"/>
        <v>57.99418604651163</v>
      </c>
      <c r="C99" s="1">
        <f t="shared" si="28"/>
        <v>18.6046511627907</v>
      </c>
      <c r="D99" s="1">
        <f t="shared" si="28"/>
        <v>1.5988372093023258</v>
      </c>
      <c r="E99" s="1">
        <f t="shared" si="28"/>
        <v>11.482558139534884</v>
      </c>
      <c r="F99" s="1">
        <f t="shared" si="28"/>
        <v>10.319767441860465</v>
      </c>
      <c r="G99" s="1">
        <f t="shared" si="28"/>
        <v>100</v>
      </c>
      <c r="I99" s="9">
        <v>1992</v>
      </c>
      <c r="J99" s="1">
        <f t="shared" si="29"/>
        <v>45.90163934426229</v>
      </c>
      <c r="K99" s="1">
        <f t="shared" si="29"/>
        <v>36.0655737704918</v>
      </c>
      <c r="L99" s="1">
        <f t="shared" si="29"/>
        <v>0.819672131147541</v>
      </c>
      <c r="M99" s="1">
        <f t="shared" si="29"/>
        <v>4.918032786885246</v>
      </c>
      <c r="N99" s="1">
        <f t="shared" si="29"/>
        <v>12.295081967213115</v>
      </c>
      <c r="O99" s="1">
        <f t="shared" si="29"/>
        <v>100</v>
      </c>
    </row>
    <row r="100" spans="1:15" ht="12.75">
      <c r="A100" s="9">
        <v>1993</v>
      </c>
      <c r="B100" s="1">
        <f t="shared" si="28"/>
        <v>61.15444617784711</v>
      </c>
      <c r="C100" s="1">
        <f t="shared" si="28"/>
        <v>16.69266770670827</v>
      </c>
      <c r="D100" s="1">
        <f t="shared" si="28"/>
        <v>0.62402496099844</v>
      </c>
      <c r="E100" s="1">
        <f t="shared" si="28"/>
        <v>12.636505460218409</v>
      </c>
      <c r="F100" s="1">
        <f t="shared" si="28"/>
        <v>8.892355694227769</v>
      </c>
      <c r="G100" s="1">
        <f t="shared" si="28"/>
        <v>100</v>
      </c>
      <c r="I100" s="9">
        <v>1993</v>
      </c>
      <c r="J100" s="1">
        <f t="shared" si="29"/>
        <v>52.57731958762887</v>
      </c>
      <c r="K100" s="1">
        <f t="shared" si="29"/>
        <v>28.865979381443296</v>
      </c>
      <c r="L100" s="1">
        <f t="shared" si="29"/>
        <v>1.0309278350515463</v>
      </c>
      <c r="M100" s="1">
        <f t="shared" si="29"/>
        <v>5.154639175257731</v>
      </c>
      <c r="N100" s="1">
        <f t="shared" si="29"/>
        <v>12.371134020618557</v>
      </c>
      <c r="O100" s="1">
        <f t="shared" si="29"/>
        <v>100</v>
      </c>
    </row>
    <row r="101" spans="1:15" ht="12.75">
      <c r="A101" s="9">
        <v>1994</v>
      </c>
      <c r="B101" s="1">
        <f t="shared" si="28"/>
        <v>54.70588235294118</v>
      </c>
      <c r="C101" s="1">
        <f t="shared" si="28"/>
        <v>19.558823529411764</v>
      </c>
      <c r="D101" s="1">
        <f t="shared" si="28"/>
        <v>0.8823529411764706</v>
      </c>
      <c r="E101" s="1">
        <f t="shared" si="28"/>
        <v>11.470588235294118</v>
      </c>
      <c r="F101" s="1">
        <f t="shared" si="28"/>
        <v>13.382352941176471</v>
      </c>
      <c r="G101" s="1">
        <f t="shared" si="28"/>
        <v>100</v>
      </c>
      <c r="I101" s="9">
        <v>1994</v>
      </c>
      <c r="J101" s="1">
        <f t="shared" si="29"/>
        <v>54.807692307692314</v>
      </c>
      <c r="K101" s="1">
        <f t="shared" si="29"/>
        <v>25.961538461538463</v>
      </c>
      <c r="L101" s="1">
        <f t="shared" si="29"/>
        <v>0</v>
      </c>
      <c r="M101" s="1">
        <f t="shared" si="29"/>
        <v>9.615384615384617</v>
      </c>
      <c r="N101" s="1">
        <f t="shared" si="29"/>
        <v>9.615384615384617</v>
      </c>
      <c r="O101" s="1">
        <f t="shared" si="29"/>
        <v>100</v>
      </c>
    </row>
    <row r="102" spans="1:15" ht="12.75">
      <c r="A102" s="9">
        <v>1995</v>
      </c>
      <c r="B102" s="1">
        <f t="shared" si="28"/>
        <v>53.15203955500618</v>
      </c>
      <c r="C102" s="1">
        <f t="shared" si="28"/>
        <v>20.88998763906057</v>
      </c>
      <c r="D102" s="1">
        <f t="shared" si="28"/>
        <v>0.7416563658838072</v>
      </c>
      <c r="E102" s="1">
        <f t="shared" si="28"/>
        <v>15.203955500618047</v>
      </c>
      <c r="F102" s="1">
        <f t="shared" si="28"/>
        <v>10.012360939431398</v>
      </c>
      <c r="G102" s="1">
        <f t="shared" si="28"/>
        <v>100</v>
      </c>
      <c r="I102" s="9">
        <v>1995</v>
      </c>
      <c r="J102" s="1">
        <f t="shared" si="29"/>
        <v>40.77669902912621</v>
      </c>
      <c r="K102" s="1">
        <f t="shared" si="29"/>
        <v>30.097087378640776</v>
      </c>
      <c r="L102" s="1">
        <f t="shared" si="29"/>
        <v>0.9708737864077669</v>
      </c>
      <c r="M102" s="1">
        <f t="shared" si="29"/>
        <v>10.679611650485436</v>
      </c>
      <c r="N102" s="1">
        <f t="shared" si="29"/>
        <v>17.475728155339805</v>
      </c>
      <c r="O102" s="1">
        <f t="shared" si="29"/>
        <v>100</v>
      </c>
    </row>
    <row r="103" spans="1:15" ht="12.75">
      <c r="A103" s="9">
        <v>1996</v>
      </c>
      <c r="B103" s="1">
        <f t="shared" si="28"/>
        <v>56.03190428713859</v>
      </c>
      <c r="C103" s="1">
        <f t="shared" si="28"/>
        <v>20.837487537387837</v>
      </c>
      <c r="D103" s="1">
        <f t="shared" si="28"/>
        <v>1.1964107676969093</v>
      </c>
      <c r="E103" s="1">
        <f t="shared" si="28"/>
        <v>12.063808574277168</v>
      </c>
      <c r="F103" s="1">
        <f t="shared" si="28"/>
        <v>9.870388833499502</v>
      </c>
      <c r="G103" s="1">
        <f t="shared" si="28"/>
        <v>100</v>
      </c>
      <c r="I103" s="9">
        <v>1996</v>
      </c>
      <c r="J103" s="1">
        <f t="shared" si="29"/>
        <v>47.15447154471545</v>
      </c>
      <c r="K103" s="1">
        <f t="shared" si="29"/>
        <v>30.081300813008134</v>
      </c>
      <c r="L103" s="1">
        <f t="shared" si="29"/>
        <v>0</v>
      </c>
      <c r="M103" s="1">
        <f t="shared" si="29"/>
        <v>11.38211382113821</v>
      </c>
      <c r="N103" s="1">
        <f t="shared" si="29"/>
        <v>11.38211382113821</v>
      </c>
      <c r="O103" s="1">
        <f t="shared" si="29"/>
        <v>100</v>
      </c>
    </row>
    <row r="104" spans="1:15" ht="12.75">
      <c r="A104" s="9">
        <v>1997</v>
      </c>
      <c r="B104" s="1">
        <f t="shared" si="28"/>
        <v>47.451343836886004</v>
      </c>
      <c r="C104" s="1">
        <f t="shared" si="28"/>
        <v>22.335495829471732</v>
      </c>
      <c r="D104" s="1">
        <f t="shared" si="28"/>
        <v>1.6682113067655238</v>
      </c>
      <c r="E104" s="1">
        <f t="shared" si="28"/>
        <v>11.677479147358666</v>
      </c>
      <c r="F104" s="1">
        <f t="shared" si="28"/>
        <v>16.867469879518072</v>
      </c>
      <c r="G104" s="1">
        <f t="shared" si="28"/>
        <v>100</v>
      </c>
      <c r="I104" s="9">
        <v>1997</v>
      </c>
      <c r="J104" s="1">
        <f t="shared" si="29"/>
        <v>33.160621761658035</v>
      </c>
      <c r="K104" s="1">
        <f t="shared" si="29"/>
        <v>32.64248704663213</v>
      </c>
      <c r="L104" s="1">
        <f t="shared" si="29"/>
        <v>0.5181347150259068</v>
      </c>
      <c r="M104" s="1">
        <f t="shared" si="29"/>
        <v>18.134715025906736</v>
      </c>
      <c r="N104" s="1">
        <f t="shared" si="29"/>
        <v>15.544041450777202</v>
      </c>
      <c r="O104" s="1">
        <f t="shared" si="29"/>
        <v>100</v>
      </c>
    </row>
    <row r="105" spans="1:15" ht="12.75">
      <c r="A105" s="9">
        <v>1998</v>
      </c>
      <c r="B105" s="1">
        <f t="shared" si="28"/>
        <v>46.63499604117181</v>
      </c>
      <c r="C105" s="1">
        <f t="shared" si="28"/>
        <v>24.06967537608868</v>
      </c>
      <c r="D105" s="1">
        <f t="shared" si="28"/>
        <v>2.058590657165479</v>
      </c>
      <c r="E105" s="1">
        <f t="shared" si="28"/>
        <v>10.688836104513063</v>
      </c>
      <c r="F105" s="1">
        <f t="shared" si="28"/>
        <v>16.547901821060965</v>
      </c>
      <c r="G105" s="1">
        <f t="shared" si="28"/>
        <v>100</v>
      </c>
      <c r="I105" s="9">
        <v>1998</v>
      </c>
      <c r="J105" s="1">
        <f aca="true" t="shared" si="30" ref="J105:O105">(J85/$O85)*100</f>
        <v>29.05027932960894</v>
      </c>
      <c r="K105" s="1">
        <f t="shared" si="30"/>
        <v>32.402234636871505</v>
      </c>
      <c r="L105" s="1">
        <f t="shared" si="30"/>
        <v>2.793296089385475</v>
      </c>
      <c r="M105" s="1">
        <f t="shared" si="30"/>
        <v>20.11173184357542</v>
      </c>
      <c r="N105" s="1">
        <f t="shared" si="30"/>
        <v>15.64245810055866</v>
      </c>
      <c r="O105" s="1">
        <f t="shared" si="30"/>
        <v>100</v>
      </c>
    </row>
    <row r="106" spans="1:15" ht="12.75">
      <c r="A106" s="9">
        <v>1999</v>
      </c>
      <c r="B106" s="1">
        <f t="shared" si="28"/>
        <v>48.66270430906389</v>
      </c>
      <c r="C106" s="1">
        <f t="shared" si="28"/>
        <v>22.213967310549776</v>
      </c>
      <c r="D106" s="1">
        <f t="shared" si="28"/>
        <v>3.7147102526002973</v>
      </c>
      <c r="E106" s="1">
        <f t="shared" si="28"/>
        <v>10.921248142644874</v>
      </c>
      <c r="F106" s="1">
        <f t="shared" si="28"/>
        <v>14.48736998514116</v>
      </c>
      <c r="G106" s="1">
        <f t="shared" si="28"/>
        <v>100</v>
      </c>
      <c r="I106" s="9">
        <v>1999</v>
      </c>
      <c r="J106" s="1">
        <f aca="true" t="shared" si="31" ref="J106:O106">(J86/$O86)*100</f>
        <v>32.298136645962735</v>
      </c>
      <c r="K106" s="1">
        <f t="shared" si="31"/>
        <v>34.161490683229815</v>
      </c>
      <c r="L106" s="1">
        <f t="shared" si="31"/>
        <v>3.1055900621118013</v>
      </c>
      <c r="M106" s="1">
        <f t="shared" si="31"/>
        <v>17.391304347826086</v>
      </c>
      <c r="N106" s="1">
        <f t="shared" si="31"/>
        <v>13.043478260869565</v>
      </c>
      <c r="O106" s="1">
        <f t="shared" si="31"/>
        <v>100</v>
      </c>
    </row>
    <row r="108" spans="1:9" ht="12.75">
      <c r="A108" s="4" t="str">
        <f>CONCATENATE("Admissions by Admission-Type, All Races: ",$A$1)</f>
        <v>Admissions by Admission-Type, All Races: OREGON</v>
      </c>
      <c r="I108" s="4" t="str">
        <f>CONCATENATE("Percent of Total, Admissions by Admission-Type, All Races: ",$A$1)</f>
        <v>Percent of Total, Admissions by Admission-Type, All Races: OREGON</v>
      </c>
    </row>
    <row r="109" spans="1:13" s="4" customFormat="1" ht="12.75">
      <c r="A109" s="18" t="s">
        <v>108</v>
      </c>
      <c r="B109" s="14" t="s">
        <v>112</v>
      </c>
      <c r="C109" s="14" t="s">
        <v>109</v>
      </c>
      <c r="D109" s="14" t="s">
        <v>123</v>
      </c>
      <c r="E109" s="14" t="s">
        <v>110</v>
      </c>
      <c r="F109" s="14" t="s">
        <v>124</v>
      </c>
      <c r="G109" s="14" t="s">
        <v>101</v>
      </c>
      <c r="I109" s="18" t="s">
        <v>108</v>
      </c>
      <c r="J109" s="14" t="s">
        <v>112</v>
      </c>
      <c r="K109" s="14" t="s">
        <v>111</v>
      </c>
      <c r="L109" s="14" t="s">
        <v>110</v>
      </c>
      <c r="M109" s="14" t="s">
        <v>101</v>
      </c>
    </row>
    <row r="110" spans="1:13" ht="12.75">
      <c r="A110" s="9">
        <v>1983</v>
      </c>
      <c r="B110">
        <v>1190</v>
      </c>
      <c r="C110">
        <v>259</v>
      </c>
      <c r="D110">
        <v>489</v>
      </c>
      <c r="E110">
        <v>73</v>
      </c>
      <c r="F110" s="2">
        <f>SUM(C110:D110)</f>
        <v>748</v>
      </c>
      <c r="G110">
        <v>2011</v>
      </c>
      <c r="I110" s="9">
        <v>1983</v>
      </c>
      <c r="J110" s="1">
        <f>(B110/$G110)*100</f>
        <v>59.174540029835896</v>
      </c>
      <c r="K110" s="1">
        <f>((C110+D110)/$G110)*100</f>
        <v>37.19542516161114</v>
      </c>
      <c r="L110" s="1">
        <f>(E110/$G110)*100</f>
        <v>3.6300348085529586</v>
      </c>
      <c r="M110" s="1">
        <f>(G110/$G110)*100</f>
        <v>100</v>
      </c>
    </row>
    <row r="111" spans="1:13" ht="12.75">
      <c r="A111" s="9">
        <v>1984</v>
      </c>
      <c r="B111">
        <v>1111</v>
      </c>
      <c r="C111">
        <v>402</v>
      </c>
      <c r="D111">
        <v>444</v>
      </c>
      <c r="E111">
        <v>95</v>
      </c>
      <c r="F111" s="2">
        <f>SUM(C111:D111)</f>
        <v>846</v>
      </c>
      <c r="G111">
        <v>2052</v>
      </c>
      <c r="I111" s="9">
        <v>1984</v>
      </c>
      <c r="J111" s="1">
        <f>(B111/$G111)*100</f>
        <v>54.14230019493177</v>
      </c>
      <c r="K111" s="1">
        <f>((C111+D111)/$G111)*100</f>
        <v>41.228070175438596</v>
      </c>
      <c r="L111" s="1">
        <f>(E111/$G111)*100</f>
        <v>4.62962962962963</v>
      </c>
      <c r="M111" s="1">
        <f>(G111/$G111)*100</f>
        <v>100</v>
      </c>
    </row>
    <row r="112" spans="1:13" ht="12.75">
      <c r="A112" s="9">
        <v>1985</v>
      </c>
      <c r="B112">
        <v>1325</v>
      </c>
      <c r="C112">
        <v>775</v>
      </c>
      <c r="D112">
        <v>598</v>
      </c>
      <c r="E112">
        <v>215</v>
      </c>
      <c r="F112" s="2">
        <f>SUM(C112:D112)</f>
        <v>1373</v>
      </c>
      <c r="G112">
        <v>2913</v>
      </c>
      <c r="I112" s="9">
        <v>1985</v>
      </c>
      <c r="J112" s="1">
        <f>(B112/$G112)*100</f>
        <v>45.48575351870923</v>
      </c>
      <c r="K112" s="1">
        <f>((C112+D112)/$G112)*100</f>
        <v>47.13353930655681</v>
      </c>
      <c r="L112" s="1">
        <f>(E112/$G112)*100</f>
        <v>7.380707174733951</v>
      </c>
      <c r="M112" s="1">
        <f>(G112/$G112)*100</f>
        <v>100</v>
      </c>
    </row>
    <row r="113" spans="1:13" ht="12.75">
      <c r="A113" s="9">
        <v>1986</v>
      </c>
      <c r="B113">
        <v>1213</v>
      </c>
      <c r="C113">
        <v>966</v>
      </c>
      <c r="D113">
        <v>700</v>
      </c>
      <c r="E113">
        <v>523</v>
      </c>
      <c r="F113" s="2">
        <f>SUM(C113:D113)</f>
        <v>1666</v>
      </c>
      <c r="G113">
        <v>3402</v>
      </c>
      <c r="I113" s="9">
        <v>1986</v>
      </c>
      <c r="J113" s="1">
        <f>(B113/$G113)*100</f>
        <v>35.65549676660788</v>
      </c>
      <c r="K113" s="1">
        <f>((C113+D113)/$G113)*100</f>
        <v>48.971193415637856</v>
      </c>
      <c r="L113" s="1">
        <f>(E113/$G113)*100</f>
        <v>15.373309817754263</v>
      </c>
      <c r="M113" s="1">
        <f>(G113/$G113)*100</f>
        <v>100</v>
      </c>
    </row>
    <row r="114" spans="1:13" ht="12.75">
      <c r="A114" s="9">
        <v>1987</v>
      </c>
      <c r="B114">
        <v>1336</v>
      </c>
      <c r="C114">
        <v>1361</v>
      </c>
      <c r="D114">
        <v>819</v>
      </c>
      <c r="E114">
        <v>480</v>
      </c>
      <c r="F114" s="2">
        <f aca="true" t="shared" si="32" ref="F114:F126">SUM(C114:D114)</f>
        <v>2180</v>
      </c>
      <c r="G114">
        <v>3996</v>
      </c>
      <c r="I114" s="9">
        <v>1987</v>
      </c>
      <c r="J114" s="1">
        <f aca="true" t="shared" si="33" ref="J114:J126">(B114/$G114)*100</f>
        <v>33.433433433433436</v>
      </c>
      <c r="K114" s="1">
        <f aca="true" t="shared" si="34" ref="K114:K126">((C114+D114)/$G114)*100</f>
        <v>54.55455455455456</v>
      </c>
      <c r="L114" s="1">
        <f aca="true" t="shared" si="35" ref="L114:L126">(E114/$G114)*100</f>
        <v>12.012012012012011</v>
      </c>
      <c r="M114" s="1">
        <f aca="true" t="shared" si="36" ref="M114:M126">(G114/$G114)*100</f>
        <v>100</v>
      </c>
    </row>
    <row r="115" spans="1:13" ht="12.75">
      <c r="A115" s="9">
        <v>1988</v>
      </c>
      <c r="B115">
        <v>1322</v>
      </c>
      <c r="C115">
        <v>1373</v>
      </c>
      <c r="D115">
        <v>942</v>
      </c>
      <c r="E115">
        <v>595</v>
      </c>
      <c r="F115" s="2">
        <f t="shared" si="32"/>
        <v>2315</v>
      </c>
      <c r="G115">
        <v>4232</v>
      </c>
      <c r="I115" s="9">
        <v>1988</v>
      </c>
      <c r="J115" s="1">
        <f t="shared" si="33"/>
        <v>31.238185255198488</v>
      </c>
      <c r="K115" s="1">
        <f t="shared" si="34"/>
        <v>54.70226843100189</v>
      </c>
      <c r="L115" s="1">
        <f t="shared" si="35"/>
        <v>14.059546313799624</v>
      </c>
      <c r="M115" s="1">
        <f t="shared" si="36"/>
        <v>100</v>
      </c>
    </row>
    <row r="116" spans="1:13" ht="12.75">
      <c r="A116" s="9">
        <v>1989</v>
      </c>
      <c r="B116">
        <v>2687</v>
      </c>
      <c r="C116">
        <v>238</v>
      </c>
      <c r="D116">
        <v>1764</v>
      </c>
      <c r="E116">
        <v>693</v>
      </c>
      <c r="F116" s="2">
        <f t="shared" si="32"/>
        <v>2002</v>
      </c>
      <c r="G116">
        <v>5382</v>
      </c>
      <c r="I116" s="9">
        <v>1989</v>
      </c>
      <c r="J116" s="1">
        <f t="shared" si="33"/>
        <v>49.92567818654775</v>
      </c>
      <c r="K116" s="1">
        <f t="shared" si="34"/>
        <v>37.19806763285024</v>
      </c>
      <c r="L116" s="1">
        <f t="shared" si="35"/>
        <v>12.876254180602006</v>
      </c>
      <c r="M116" s="1">
        <f t="shared" si="36"/>
        <v>100</v>
      </c>
    </row>
    <row r="117" spans="1:13" ht="12.75">
      <c r="A117" s="9">
        <v>1990</v>
      </c>
      <c r="B117">
        <v>1125</v>
      </c>
      <c r="C117">
        <v>2490</v>
      </c>
      <c r="D117">
        <v>1618</v>
      </c>
      <c r="E117">
        <v>305</v>
      </c>
      <c r="F117" s="2">
        <f t="shared" si="32"/>
        <v>4108</v>
      </c>
      <c r="G117">
        <v>5538</v>
      </c>
      <c r="I117" s="9">
        <v>1990</v>
      </c>
      <c r="J117" s="1">
        <f t="shared" si="33"/>
        <v>20.314192849404115</v>
      </c>
      <c r="K117" s="1">
        <f t="shared" si="34"/>
        <v>74.17840375586854</v>
      </c>
      <c r="L117" s="1">
        <f t="shared" si="35"/>
        <v>5.507403394727339</v>
      </c>
      <c r="M117" s="1">
        <f t="shared" si="36"/>
        <v>100</v>
      </c>
    </row>
    <row r="118" spans="1:13" ht="12.75">
      <c r="A118" s="9">
        <v>1991</v>
      </c>
      <c r="B118">
        <v>933</v>
      </c>
      <c r="C118">
        <v>2554</v>
      </c>
      <c r="D118">
        <v>1599</v>
      </c>
      <c r="E118">
        <v>54</v>
      </c>
      <c r="F118" s="2">
        <f t="shared" si="32"/>
        <v>4153</v>
      </c>
      <c r="G118">
        <v>5140</v>
      </c>
      <c r="I118" s="9">
        <v>1991</v>
      </c>
      <c r="J118" s="1">
        <f t="shared" si="33"/>
        <v>18.151750972762645</v>
      </c>
      <c r="K118" s="1">
        <f t="shared" si="34"/>
        <v>80.7976653696498</v>
      </c>
      <c r="L118" s="1">
        <f t="shared" si="35"/>
        <v>1.0505836575875487</v>
      </c>
      <c r="M118" s="1">
        <f t="shared" si="36"/>
        <v>100</v>
      </c>
    </row>
    <row r="119" spans="1:13" ht="12.75">
      <c r="A119" s="9">
        <v>1992</v>
      </c>
      <c r="B119">
        <v>964</v>
      </c>
      <c r="C119">
        <v>2534</v>
      </c>
      <c r="D119">
        <v>1156</v>
      </c>
      <c r="E119">
        <v>9</v>
      </c>
      <c r="F119" s="2">
        <f t="shared" si="32"/>
        <v>3690</v>
      </c>
      <c r="G119">
        <v>4663</v>
      </c>
      <c r="I119" s="9">
        <v>1992</v>
      </c>
      <c r="J119" s="1">
        <f t="shared" si="33"/>
        <v>20.67338623203946</v>
      </c>
      <c r="K119" s="1">
        <f t="shared" si="34"/>
        <v>79.13360497533776</v>
      </c>
      <c r="L119" s="1">
        <f t="shared" si="35"/>
        <v>0.19300879262277504</v>
      </c>
      <c r="M119" s="1">
        <f t="shared" si="36"/>
        <v>100</v>
      </c>
    </row>
    <row r="120" spans="1:13" ht="12.75">
      <c r="A120" s="9">
        <v>1993</v>
      </c>
      <c r="B120">
        <v>937</v>
      </c>
      <c r="C120">
        <v>2158</v>
      </c>
      <c r="D120">
        <v>741</v>
      </c>
      <c r="E120">
        <v>6</v>
      </c>
      <c r="F120" s="2">
        <f t="shared" si="32"/>
        <v>2899</v>
      </c>
      <c r="G120">
        <v>3842</v>
      </c>
      <c r="I120" s="9">
        <v>1993</v>
      </c>
      <c r="J120" s="1">
        <f t="shared" si="33"/>
        <v>24.388339406559083</v>
      </c>
      <c r="K120" s="1">
        <f t="shared" si="34"/>
        <v>75.45549193128579</v>
      </c>
      <c r="L120" s="1">
        <f t="shared" si="35"/>
        <v>0.15616866215512754</v>
      </c>
      <c r="M120" s="1">
        <f t="shared" si="36"/>
        <v>100</v>
      </c>
    </row>
    <row r="121" spans="1:13" ht="12.75">
      <c r="A121" s="9">
        <v>1994</v>
      </c>
      <c r="B121">
        <v>951</v>
      </c>
      <c r="C121">
        <v>1748</v>
      </c>
      <c r="D121">
        <v>611</v>
      </c>
      <c r="E121">
        <v>13</v>
      </c>
      <c r="F121" s="2">
        <f t="shared" si="32"/>
        <v>2359</v>
      </c>
      <c r="G121">
        <v>3323</v>
      </c>
      <c r="I121" s="9">
        <v>1994</v>
      </c>
      <c r="J121" s="1">
        <f t="shared" si="33"/>
        <v>28.61871802588023</v>
      </c>
      <c r="K121" s="1">
        <f t="shared" si="34"/>
        <v>70.99006921456515</v>
      </c>
      <c r="L121" s="1">
        <f t="shared" si="35"/>
        <v>0.39121275955461937</v>
      </c>
      <c r="M121" s="1">
        <f t="shared" si="36"/>
        <v>100</v>
      </c>
    </row>
    <row r="122" spans="1:13" ht="12.75">
      <c r="A122" s="9">
        <v>1995</v>
      </c>
      <c r="B122">
        <v>1097</v>
      </c>
      <c r="C122">
        <v>2207</v>
      </c>
      <c r="D122">
        <v>725</v>
      </c>
      <c r="E122">
        <v>25</v>
      </c>
      <c r="F122" s="2">
        <f t="shared" si="32"/>
        <v>2932</v>
      </c>
      <c r="G122">
        <v>4054</v>
      </c>
      <c r="I122" s="9">
        <v>1995</v>
      </c>
      <c r="J122" s="1">
        <f t="shared" si="33"/>
        <v>27.059694129255057</v>
      </c>
      <c r="K122" s="1">
        <f t="shared" si="34"/>
        <v>72.32363098174642</v>
      </c>
      <c r="L122" s="1">
        <f t="shared" si="35"/>
        <v>0.61667488899852</v>
      </c>
      <c r="M122" s="1">
        <f t="shared" si="36"/>
        <v>100</v>
      </c>
    </row>
    <row r="123" spans="1:13" ht="12.75">
      <c r="A123" s="9">
        <v>1996</v>
      </c>
      <c r="B123">
        <v>1433</v>
      </c>
      <c r="C123">
        <v>2010</v>
      </c>
      <c r="D123">
        <v>739</v>
      </c>
      <c r="E123">
        <v>27</v>
      </c>
      <c r="F123" s="2">
        <f t="shared" si="32"/>
        <v>2749</v>
      </c>
      <c r="G123">
        <v>4209</v>
      </c>
      <c r="I123" s="9">
        <v>1996</v>
      </c>
      <c r="J123" s="1">
        <f t="shared" si="33"/>
        <v>34.046091708244234</v>
      </c>
      <c r="K123" s="1">
        <f t="shared" si="34"/>
        <v>65.31242575433595</v>
      </c>
      <c r="L123" s="1">
        <f t="shared" si="35"/>
        <v>0.6414825374198148</v>
      </c>
      <c r="M123" s="1">
        <f t="shared" si="36"/>
        <v>100</v>
      </c>
    </row>
    <row r="124" spans="1:13" ht="12.75">
      <c r="A124" s="9">
        <v>1997</v>
      </c>
      <c r="B124">
        <v>1609</v>
      </c>
      <c r="C124">
        <v>1020</v>
      </c>
      <c r="D124">
        <v>1097</v>
      </c>
      <c r="E124">
        <v>45</v>
      </c>
      <c r="F124" s="2">
        <f t="shared" si="32"/>
        <v>2117</v>
      </c>
      <c r="G124">
        <v>3771</v>
      </c>
      <c r="I124" s="9">
        <v>1997</v>
      </c>
      <c r="J124" s="1">
        <f t="shared" si="33"/>
        <v>42.667727393264386</v>
      </c>
      <c r="K124" s="1">
        <f t="shared" si="34"/>
        <v>56.138955184301246</v>
      </c>
      <c r="L124" s="1">
        <f t="shared" si="35"/>
        <v>1.1933174224343674</v>
      </c>
      <c r="M124" s="1">
        <f t="shared" si="36"/>
        <v>100</v>
      </c>
    </row>
    <row r="125" spans="1:13" ht="12.75">
      <c r="A125" s="9">
        <v>1998</v>
      </c>
      <c r="B125">
        <v>1774</v>
      </c>
      <c r="C125">
        <v>1</v>
      </c>
      <c r="D125">
        <v>0</v>
      </c>
      <c r="E125">
        <v>2270</v>
      </c>
      <c r="F125" s="2">
        <f t="shared" si="32"/>
        <v>1</v>
      </c>
      <c r="G125">
        <v>4045</v>
      </c>
      <c r="I125" s="9">
        <v>1998</v>
      </c>
      <c r="J125" s="1">
        <f t="shared" si="33"/>
        <v>43.8566131025958</v>
      </c>
      <c r="K125" s="1">
        <f t="shared" si="34"/>
        <v>0.024721878862793575</v>
      </c>
      <c r="L125" s="1">
        <f t="shared" si="35"/>
        <v>56.118665018541414</v>
      </c>
      <c r="M125" s="1">
        <f t="shared" si="36"/>
        <v>100</v>
      </c>
    </row>
    <row r="126" spans="1:13" ht="12.75">
      <c r="A126" s="9">
        <v>1999</v>
      </c>
      <c r="B126">
        <v>1850</v>
      </c>
      <c r="C126">
        <v>0</v>
      </c>
      <c r="D126">
        <v>0</v>
      </c>
      <c r="E126">
        <v>2005</v>
      </c>
      <c r="F126" s="2">
        <f t="shared" si="32"/>
        <v>0</v>
      </c>
      <c r="G126">
        <v>3855</v>
      </c>
      <c r="I126" s="9">
        <v>1999</v>
      </c>
      <c r="J126" s="1">
        <f t="shared" si="33"/>
        <v>47.98962386511025</v>
      </c>
      <c r="K126" s="1">
        <f t="shared" si="34"/>
        <v>0</v>
      </c>
      <c r="L126" s="1">
        <f t="shared" si="35"/>
        <v>52.01037613488976</v>
      </c>
      <c r="M126" s="1">
        <f t="shared" si="36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49">
      <selection activeCell="B90" sqref="B90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1</v>
      </c>
    </row>
    <row r="2" spans="1:44" ht="12.75">
      <c r="A2" s="30" t="str">
        <f>CONCATENATE("Total Admissions, All Races: ",$A$1)</f>
        <v>Total Admissions, All Races: OREGON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OREGON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OREGON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OREGON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OREGON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113</v>
      </c>
      <c r="B3" s="19" t="s">
        <v>99</v>
      </c>
      <c r="C3" s="19" t="s">
        <v>100</v>
      </c>
      <c r="D3" s="19" t="s">
        <v>116</v>
      </c>
      <c r="E3" s="19" t="s">
        <v>117</v>
      </c>
      <c r="F3" s="19" t="s">
        <v>114</v>
      </c>
      <c r="G3" s="19" t="s">
        <v>115</v>
      </c>
      <c r="H3" s="19" t="s">
        <v>101</v>
      </c>
      <c r="J3" s="20" t="s">
        <v>113</v>
      </c>
      <c r="K3" s="19" t="s">
        <v>99</v>
      </c>
      <c r="L3" s="19" t="s">
        <v>100</v>
      </c>
      <c r="M3" s="19" t="s">
        <v>118</v>
      </c>
      <c r="N3" s="19" t="s">
        <v>101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113</v>
      </c>
      <c r="AA3" s="19" t="s">
        <v>99</v>
      </c>
      <c r="AB3" s="19" t="s">
        <v>100</v>
      </c>
      <c r="AC3" s="19" t="s">
        <v>116</v>
      </c>
      <c r="AD3" s="19" t="s">
        <v>117</v>
      </c>
      <c r="AE3" s="19" t="s">
        <v>114</v>
      </c>
      <c r="AF3" s="19" t="s">
        <v>115</v>
      </c>
      <c r="AG3" s="19" t="s">
        <v>101</v>
      </c>
      <c r="AJ3" s="20" t="s">
        <v>113</v>
      </c>
      <c r="AK3" s="19" t="s">
        <v>99</v>
      </c>
      <c r="AL3" s="19" t="s">
        <v>100</v>
      </c>
      <c r="AM3" s="19" t="s">
        <v>116</v>
      </c>
      <c r="AN3" s="19" t="s">
        <v>117</v>
      </c>
      <c r="AO3" s="19" t="s">
        <v>114</v>
      </c>
      <c r="AP3" s="19" t="s">
        <v>115</v>
      </c>
      <c r="AQ3" s="19" t="s">
        <v>101</v>
      </c>
      <c r="AR3" s="19" t="s">
        <v>118</v>
      </c>
    </row>
    <row r="4" spans="1:44" ht="12.75">
      <c r="A4" s="9">
        <v>1983</v>
      </c>
      <c r="B4">
        <v>1654</v>
      </c>
      <c r="C4">
        <v>210</v>
      </c>
      <c r="D4">
        <v>56</v>
      </c>
      <c r="E4">
        <v>4</v>
      </c>
      <c r="F4">
        <v>87</v>
      </c>
      <c r="H4" s="2">
        <f>SUM(B4:G4)</f>
        <v>2011</v>
      </c>
      <c r="J4" s="9">
        <v>1983</v>
      </c>
      <c r="K4" s="2">
        <f>B4</f>
        <v>1654</v>
      </c>
      <c r="L4" s="2">
        <f>C4</f>
        <v>210</v>
      </c>
      <c r="M4" s="2">
        <f aca="true" t="shared" si="1" ref="M4:M21">N4-K4-L4</f>
        <v>147</v>
      </c>
      <c r="N4" s="2">
        <f>H4</f>
        <v>2011</v>
      </c>
      <c r="P4" s="9">
        <f aca="true" t="shared" si="2" ref="P4:P21">A4</f>
        <v>1983</v>
      </c>
      <c r="Q4" s="7">
        <f aca="true" t="shared" si="3" ref="Q4:W7">(B4/$H4)*100</f>
        <v>82.24763799104923</v>
      </c>
      <c r="R4" s="7">
        <f t="shared" si="3"/>
        <v>10.4425658876181</v>
      </c>
      <c r="S4" s="7">
        <f t="shared" si="3"/>
        <v>2.78468423669816</v>
      </c>
      <c r="T4" s="7">
        <f t="shared" si="3"/>
        <v>0.19890601690701143</v>
      </c>
      <c r="U4" s="7">
        <f t="shared" si="3"/>
        <v>4.326205867727499</v>
      </c>
      <c r="V4" s="7">
        <f t="shared" si="3"/>
        <v>0</v>
      </c>
      <c r="W4" s="7">
        <f t="shared" si="3"/>
        <v>100</v>
      </c>
      <c r="Z4" s="9">
        <v>1983</v>
      </c>
      <c r="AA4">
        <v>2460919</v>
      </c>
      <c r="AB4">
        <v>38735</v>
      </c>
      <c r="AC4">
        <v>27506</v>
      </c>
      <c r="AD4">
        <v>47605</v>
      </c>
      <c r="AE4">
        <v>78294</v>
      </c>
      <c r="AG4">
        <f>SUM(AA4:AE4)</f>
        <v>2653059</v>
      </c>
      <c r="AJ4" s="9">
        <v>1983</v>
      </c>
      <c r="AK4" s="1">
        <f aca="true" t="shared" si="4" ref="AK4:AO7">(B4/AA4)*100000</f>
        <v>67.21066398365814</v>
      </c>
      <c r="AL4" s="1">
        <f t="shared" si="4"/>
        <v>542.1453465857751</v>
      </c>
      <c r="AM4" s="1">
        <f t="shared" si="4"/>
        <v>203.59194357594708</v>
      </c>
      <c r="AN4" s="1">
        <f t="shared" si="4"/>
        <v>8.402478731225711</v>
      </c>
      <c r="AO4" s="1">
        <f t="shared" si="4"/>
        <v>111.11962602498276</v>
      </c>
      <c r="AP4" s="1"/>
      <c r="AQ4" s="1">
        <f>(H4/AG4)*100000</f>
        <v>75.79929432402369</v>
      </c>
      <c r="AR4" s="1">
        <f>(SUM(D4:F4)/SUM(AC4:AE4))*100000</f>
        <v>95.82477754962355</v>
      </c>
    </row>
    <row r="5" spans="1:44" ht="12.75">
      <c r="A5" s="9">
        <v>1984</v>
      </c>
      <c r="B5">
        <v>1697</v>
      </c>
      <c r="C5">
        <v>201</v>
      </c>
      <c r="D5">
        <v>58</v>
      </c>
      <c r="E5">
        <v>2</v>
      </c>
      <c r="F5">
        <v>94</v>
      </c>
      <c r="H5" s="2">
        <f aca="true" t="shared" si="5" ref="H5:H21">SUM(B5:G5)</f>
        <v>2052</v>
      </c>
      <c r="J5" s="9">
        <v>1984</v>
      </c>
      <c r="K5" s="2">
        <f aca="true" t="shared" si="6" ref="K5:L21">B5</f>
        <v>1697</v>
      </c>
      <c r="L5" s="2">
        <f t="shared" si="6"/>
        <v>201</v>
      </c>
      <c r="M5" s="2">
        <f t="shared" si="1"/>
        <v>154</v>
      </c>
      <c r="N5" s="2">
        <f aca="true" t="shared" si="7" ref="N5:N21">H5</f>
        <v>2052</v>
      </c>
      <c r="P5" s="9">
        <f t="shared" si="2"/>
        <v>1984</v>
      </c>
      <c r="Q5" s="7">
        <f t="shared" si="3"/>
        <v>82.69980506822611</v>
      </c>
      <c r="R5" s="7">
        <f t="shared" si="3"/>
        <v>9.7953216374269</v>
      </c>
      <c r="S5" s="7">
        <f t="shared" si="3"/>
        <v>2.8265107212475633</v>
      </c>
      <c r="T5" s="7">
        <f t="shared" si="3"/>
        <v>0.09746588693957114</v>
      </c>
      <c r="U5" s="7">
        <f t="shared" si="3"/>
        <v>4.580896686159844</v>
      </c>
      <c r="V5" s="7">
        <f t="shared" si="3"/>
        <v>0</v>
      </c>
      <c r="W5" s="7">
        <f t="shared" si="3"/>
        <v>100</v>
      </c>
      <c r="Z5" s="9">
        <v>1984</v>
      </c>
      <c r="AA5">
        <v>2466393</v>
      </c>
      <c r="AB5">
        <v>39371</v>
      </c>
      <c r="AC5">
        <v>28301</v>
      </c>
      <c r="AD5">
        <v>49958</v>
      </c>
      <c r="AE5">
        <v>82572</v>
      </c>
      <c r="AG5">
        <f>SUM(AA5:AE5)</f>
        <v>2666595</v>
      </c>
      <c r="AJ5" s="9">
        <v>1984</v>
      </c>
      <c r="AK5" s="1">
        <f t="shared" si="4"/>
        <v>68.80493092544457</v>
      </c>
      <c r="AL5" s="1">
        <f t="shared" si="4"/>
        <v>510.52805364354475</v>
      </c>
      <c r="AM5" s="1">
        <f t="shared" si="4"/>
        <v>204.93975477898306</v>
      </c>
      <c r="AN5" s="1">
        <f t="shared" si="4"/>
        <v>4.003362824772809</v>
      </c>
      <c r="AO5" s="1">
        <f t="shared" si="4"/>
        <v>113.84004262946277</v>
      </c>
      <c r="AP5" s="1"/>
      <c r="AQ5" s="1">
        <f>(H5/AG5)*100000</f>
        <v>76.95206808682984</v>
      </c>
      <c r="AR5" s="1">
        <f>(SUM(D5:F5)/SUM(AC5:AE5))*100000</f>
        <v>95.7526844949046</v>
      </c>
    </row>
    <row r="6" spans="1:44" ht="12.75">
      <c r="A6" s="9">
        <v>1985</v>
      </c>
      <c r="B6">
        <v>2352</v>
      </c>
      <c r="C6">
        <v>355</v>
      </c>
      <c r="D6">
        <v>83</v>
      </c>
      <c r="E6">
        <v>1</v>
      </c>
      <c r="F6">
        <v>122</v>
      </c>
      <c r="H6" s="2">
        <f t="shared" si="5"/>
        <v>2913</v>
      </c>
      <c r="J6" s="9">
        <v>1985</v>
      </c>
      <c r="K6" s="2">
        <f t="shared" si="6"/>
        <v>2352</v>
      </c>
      <c r="L6" s="2">
        <f t="shared" si="6"/>
        <v>355</v>
      </c>
      <c r="M6" s="2">
        <f t="shared" si="1"/>
        <v>206</v>
      </c>
      <c r="N6" s="2">
        <f t="shared" si="7"/>
        <v>2913</v>
      </c>
      <c r="P6" s="9">
        <f t="shared" si="2"/>
        <v>1985</v>
      </c>
      <c r="Q6" s="7">
        <f t="shared" si="3"/>
        <v>80.7415036045314</v>
      </c>
      <c r="R6" s="7">
        <f t="shared" si="3"/>
        <v>12.186749055956058</v>
      </c>
      <c r="S6" s="7">
        <f t="shared" si="3"/>
        <v>2.8492962581531067</v>
      </c>
      <c r="T6" s="7">
        <f t="shared" si="3"/>
        <v>0.03432887058015791</v>
      </c>
      <c r="U6" s="7">
        <f t="shared" si="3"/>
        <v>4.188122210779265</v>
      </c>
      <c r="V6" s="7">
        <f t="shared" si="3"/>
        <v>0</v>
      </c>
      <c r="W6" s="7">
        <f t="shared" si="3"/>
        <v>100</v>
      </c>
      <c r="Z6" s="9">
        <v>1985</v>
      </c>
      <c r="AA6">
        <v>2464790</v>
      </c>
      <c r="AB6">
        <v>40052</v>
      </c>
      <c r="AC6">
        <v>29074</v>
      </c>
      <c r="AD6">
        <v>52282</v>
      </c>
      <c r="AE6">
        <v>86455</v>
      </c>
      <c r="AG6">
        <f>SUM(AA6:AE6)</f>
        <v>2672653</v>
      </c>
      <c r="AJ6" s="9">
        <v>1985</v>
      </c>
      <c r="AK6" s="1">
        <f t="shared" si="4"/>
        <v>95.42395092482523</v>
      </c>
      <c r="AL6" s="1">
        <f t="shared" si="4"/>
        <v>886.347747927694</v>
      </c>
      <c r="AM6" s="1">
        <f t="shared" si="4"/>
        <v>285.4784343399601</v>
      </c>
      <c r="AN6" s="1">
        <f t="shared" si="4"/>
        <v>1.9127041811713401</v>
      </c>
      <c r="AO6" s="1">
        <f t="shared" si="4"/>
        <v>141.11387426985138</v>
      </c>
      <c r="AP6" s="1"/>
      <c r="AQ6" s="1">
        <f>(H6/AG6)*100000</f>
        <v>108.99282473257847</v>
      </c>
      <c r="AR6" s="1">
        <f>(SUM(D6:F6)/SUM(AC6:AE6))*100000</f>
        <v>122.75714941213627</v>
      </c>
    </row>
    <row r="7" spans="1:44" ht="12.75">
      <c r="A7" s="9">
        <v>1986</v>
      </c>
      <c r="B7">
        <v>2736</v>
      </c>
      <c r="C7">
        <v>421</v>
      </c>
      <c r="D7">
        <v>89</v>
      </c>
      <c r="E7">
        <v>4</v>
      </c>
      <c r="F7">
        <v>152</v>
      </c>
      <c r="H7" s="2">
        <f t="shared" si="5"/>
        <v>3402</v>
      </c>
      <c r="J7" s="9">
        <v>1986</v>
      </c>
      <c r="K7" s="2">
        <f t="shared" si="6"/>
        <v>2736</v>
      </c>
      <c r="L7" s="2">
        <f t="shared" si="6"/>
        <v>421</v>
      </c>
      <c r="M7" s="2">
        <f t="shared" si="1"/>
        <v>245</v>
      </c>
      <c r="N7" s="2">
        <f t="shared" si="7"/>
        <v>3402</v>
      </c>
      <c r="P7" s="9">
        <f t="shared" si="2"/>
        <v>1986</v>
      </c>
      <c r="Q7" s="7">
        <f t="shared" si="3"/>
        <v>80.42328042328042</v>
      </c>
      <c r="R7" s="7">
        <f t="shared" si="3"/>
        <v>12.375073486184597</v>
      </c>
      <c r="S7" s="7">
        <f t="shared" si="3"/>
        <v>2.6161081716637273</v>
      </c>
      <c r="T7" s="7">
        <f t="shared" si="3"/>
        <v>0.11757789535567313</v>
      </c>
      <c r="U7" s="7">
        <f t="shared" si="3"/>
        <v>4.467960023515579</v>
      </c>
      <c r="V7" s="7">
        <f t="shared" si="3"/>
        <v>0</v>
      </c>
      <c r="W7" s="7">
        <f t="shared" si="3"/>
        <v>100</v>
      </c>
      <c r="Z7" s="9">
        <v>1986</v>
      </c>
      <c r="AA7">
        <v>2467670</v>
      </c>
      <c r="AB7">
        <v>40695</v>
      </c>
      <c r="AC7">
        <v>29954</v>
      </c>
      <c r="AD7">
        <v>54707</v>
      </c>
      <c r="AE7">
        <v>90513</v>
      </c>
      <c r="AG7">
        <f>SUM(AA7:AE7)</f>
        <v>2683539</v>
      </c>
      <c r="AJ7" s="9">
        <v>1986</v>
      </c>
      <c r="AK7" s="1">
        <f t="shared" si="4"/>
        <v>110.8738202433875</v>
      </c>
      <c r="AL7" s="1">
        <f t="shared" si="4"/>
        <v>1034.5251259368472</v>
      </c>
      <c r="AM7" s="1">
        <f t="shared" si="4"/>
        <v>297.1222541229886</v>
      </c>
      <c r="AN7" s="1">
        <f t="shared" si="4"/>
        <v>7.311678578609684</v>
      </c>
      <c r="AO7" s="1">
        <f t="shared" si="4"/>
        <v>167.93167832245092</v>
      </c>
      <c r="AP7" s="1"/>
      <c r="AQ7" s="1">
        <f>(H7/AG7)*100000</f>
        <v>126.7728920652914</v>
      </c>
      <c r="AR7" s="1">
        <f>(SUM(D7:F7)/SUM(AC7:AE7))*100000</f>
        <v>139.86093826709444</v>
      </c>
    </row>
    <row r="8" spans="1:44" ht="12.75">
      <c r="A8" s="9">
        <v>1987</v>
      </c>
      <c r="B8">
        <v>3120</v>
      </c>
      <c r="C8">
        <v>608</v>
      </c>
      <c r="D8">
        <v>77</v>
      </c>
      <c r="E8">
        <v>2</v>
      </c>
      <c r="F8">
        <v>189</v>
      </c>
      <c r="H8" s="2">
        <f t="shared" si="5"/>
        <v>3996</v>
      </c>
      <c r="J8" s="9">
        <v>1987</v>
      </c>
      <c r="K8" s="2">
        <f t="shared" si="6"/>
        <v>3120</v>
      </c>
      <c r="L8" s="2">
        <f t="shared" si="6"/>
        <v>608</v>
      </c>
      <c r="M8" s="2">
        <f t="shared" si="1"/>
        <v>268</v>
      </c>
      <c r="N8" s="2">
        <f t="shared" si="7"/>
        <v>3996</v>
      </c>
      <c r="P8" s="9">
        <f t="shared" si="2"/>
        <v>1987</v>
      </c>
      <c r="Q8" s="7">
        <f aca="true" t="shared" si="8" ref="Q8:Q21">(B8/$H8)*100</f>
        <v>78.07807807807808</v>
      </c>
      <c r="R8" s="7">
        <f aca="true" t="shared" si="9" ref="R8:W19">(C8/$H8)*100</f>
        <v>15.215215215215217</v>
      </c>
      <c r="S8" s="7">
        <f t="shared" si="9"/>
        <v>1.926926926926927</v>
      </c>
      <c r="T8" s="7">
        <f t="shared" si="9"/>
        <v>0.050050050050050046</v>
      </c>
      <c r="U8" s="7">
        <f t="shared" si="9"/>
        <v>4.72972972972973</v>
      </c>
      <c r="V8" s="7">
        <f t="shared" si="9"/>
        <v>0</v>
      </c>
      <c r="W8" s="7">
        <f t="shared" si="9"/>
        <v>100</v>
      </c>
      <c r="Z8" s="9">
        <v>1987</v>
      </c>
      <c r="AA8">
        <v>2476568</v>
      </c>
      <c r="AB8">
        <v>41249</v>
      </c>
      <c r="AC8">
        <v>31006</v>
      </c>
      <c r="AD8">
        <v>57127</v>
      </c>
      <c r="AE8">
        <v>95052</v>
      </c>
      <c r="AG8">
        <f aca="true" t="shared" si="10" ref="AG8:AG20">SUM(AA8:AE8)</f>
        <v>2701002</v>
      </c>
      <c r="AJ8" s="9">
        <v>1987</v>
      </c>
      <c r="AK8" s="1">
        <f aca="true" t="shared" si="11" ref="AK8:AK20">(B8/AA8)*100000</f>
        <v>125.98079277451698</v>
      </c>
      <c r="AL8" s="1">
        <f aca="true" t="shared" si="12" ref="AL8:AO19">(C8/AB8)*100000</f>
        <v>1473.9751266697374</v>
      </c>
      <c r="AM8" s="1">
        <f t="shared" si="12"/>
        <v>248.33903115526024</v>
      </c>
      <c r="AN8" s="1">
        <f t="shared" si="12"/>
        <v>3.5009715195966877</v>
      </c>
      <c r="AO8" s="1">
        <f t="shared" si="12"/>
        <v>198.8385304885747</v>
      </c>
      <c r="AP8" s="1"/>
      <c r="AQ8" s="1">
        <f aca="true" t="shared" si="13" ref="AQ8:AQ20">(H8/AG8)*100000</f>
        <v>147.9450959310656</v>
      </c>
      <c r="AR8" s="1">
        <f aca="true" t="shared" si="14" ref="AR8:AR20">(SUM(D8:F8)/SUM(AC8:AE8))*100000</f>
        <v>146.30018833419766</v>
      </c>
    </row>
    <row r="9" spans="1:44" ht="12.75">
      <c r="A9" s="9">
        <v>1988</v>
      </c>
      <c r="B9">
        <v>3310</v>
      </c>
      <c r="C9">
        <v>535</v>
      </c>
      <c r="D9">
        <v>99</v>
      </c>
      <c r="E9">
        <v>9</v>
      </c>
      <c r="F9">
        <v>279</v>
      </c>
      <c r="H9" s="2">
        <f t="shared" si="5"/>
        <v>4232</v>
      </c>
      <c r="J9" s="9">
        <v>1988</v>
      </c>
      <c r="K9" s="2">
        <f t="shared" si="6"/>
        <v>3310</v>
      </c>
      <c r="L9" s="2">
        <f t="shared" si="6"/>
        <v>535</v>
      </c>
      <c r="M9" s="2">
        <f t="shared" si="1"/>
        <v>387</v>
      </c>
      <c r="N9" s="2">
        <f t="shared" si="7"/>
        <v>4232</v>
      </c>
      <c r="P9" s="9">
        <f t="shared" si="2"/>
        <v>1988</v>
      </c>
      <c r="Q9" s="7">
        <f t="shared" si="8"/>
        <v>78.21361058601134</v>
      </c>
      <c r="R9" s="7">
        <f t="shared" si="9"/>
        <v>12.641776937618149</v>
      </c>
      <c r="S9" s="7">
        <f t="shared" si="9"/>
        <v>2.339319470699433</v>
      </c>
      <c r="T9" s="7">
        <f t="shared" si="9"/>
        <v>0.21266540642722118</v>
      </c>
      <c r="U9" s="7">
        <f t="shared" si="9"/>
        <v>6.5926275992438566</v>
      </c>
      <c r="V9" s="7">
        <f t="shared" si="9"/>
        <v>0</v>
      </c>
      <c r="W9" s="7">
        <f t="shared" si="9"/>
        <v>100</v>
      </c>
      <c r="Z9" s="9">
        <v>1988</v>
      </c>
      <c r="AA9">
        <v>2504825</v>
      </c>
      <c r="AB9">
        <v>42671</v>
      </c>
      <c r="AC9">
        <v>32554</v>
      </c>
      <c r="AD9">
        <v>60484</v>
      </c>
      <c r="AE9">
        <v>100777</v>
      </c>
      <c r="AG9">
        <f t="shared" si="10"/>
        <v>2741311</v>
      </c>
      <c r="AJ9" s="9">
        <v>1988</v>
      </c>
      <c r="AK9" s="1">
        <f t="shared" si="11"/>
        <v>132.14496022676235</v>
      </c>
      <c r="AL9" s="1">
        <f t="shared" si="12"/>
        <v>1253.7789130791405</v>
      </c>
      <c r="AM9" s="1">
        <f t="shared" si="12"/>
        <v>304.11009399766544</v>
      </c>
      <c r="AN9" s="1">
        <f t="shared" si="12"/>
        <v>14.87996825606772</v>
      </c>
      <c r="AO9" s="1">
        <f t="shared" si="12"/>
        <v>276.8488841699991</v>
      </c>
      <c r="AP9" s="1"/>
      <c r="AQ9" s="1">
        <f t="shared" si="13"/>
        <v>154.3786896123789</v>
      </c>
      <c r="AR9" s="1">
        <f t="shared" si="14"/>
        <v>199.67494775946136</v>
      </c>
    </row>
    <row r="10" spans="1:44" ht="12.75">
      <c r="A10" s="9">
        <v>1989</v>
      </c>
      <c r="B10">
        <v>4100</v>
      </c>
      <c r="C10">
        <v>799</v>
      </c>
      <c r="D10">
        <v>129</v>
      </c>
      <c r="E10">
        <v>21</v>
      </c>
      <c r="F10">
        <v>333</v>
      </c>
      <c r="H10" s="2">
        <f t="shared" si="5"/>
        <v>5382</v>
      </c>
      <c r="J10" s="9">
        <v>1989</v>
      </c>
      <c r="K10" s="2">
        <f t="shared" si="6"/>
        <v>4100</v>
      </c>
      <c r="L10" s="2">
        <f t="shared" si="6"/>
        <v>799</v>
      </c>
      <c r="M10" s="2">
        <f t="shared" si="1"/>
        <v>483</v>
      </c>
      <c r="N10" s="2">
        <f t="shared" si="7"/>
        <v>5382</v>
      </c>
      <c r="P10" s="9">
        <f t="shared" si="2"/>
        <v>1989</v>
      </c>
      <c r="Q10" s="7">
        <f t="shared" si="8"/>
        <v>76.17985878855444</v>
      </c>
      <c r="R10" s="7">
        <f t="shared" si="9"/>
        <v>14.845782237086585</v>
      </c>
      <c r="S10" s="7">
        <f t="shared" si="9"/>
        <v>2.3968784838350055</v>
      </c>
      <c r="T10" s="7">
        <f t="shared" si="9"/>
        <v>0.39018952062430323</v>
      </c>
      <c r="U10" s="7">
        <f t="shared" si="9"/>
        <v>6.187290969899665</v>
      </c>
      <c r="V10" s="7">
        <f t="shared" si="9"/>
        <v>0</v>
      </c>
      <c r="W10" s="7">
        <f t="shared" si="9"/>
        <v>100</v>
      </c>
      <c r="Z10" s="9">
        <v>1989</v>
      </c>
      <c r="AA10">
        <v>2541269</v>
      </c>
      <c r="AB10">
        <v>43889</v>
      </c>
      <c r="AC10">
        <v>34214</v>
      </c>
      <c r="AD10">
        <v>64174</v>
      </c>
      <c r="AE10">
        <v>107023</v>
      </c>
      <c r="AG10">
        <f t="shared" si="10"/>
        <v>2790569</v>
      </c>
      <c r="AJ10" s="9">
        <v>1989</v>
      </c>
      <c r="AK10" s="1">
        <f t="shared" si="11"/>
        <v>161.33671799404155</v>
      </c>
      <c r="AL10" s="1">
        <f t="shared" si="12"/>
        <v>1820.5017202488095</v>
      </c>
      <c r="AM10" s="1">
        <f t="shared" si="12"/>
        <v>377.0386391535629</v>
      </c>
      <c r="AN10" s="1">
        <f t="shared" si="12"/>
        <v>32.723532894941876</v>
      </c>
      <c r="AO10" s="1">
        <f t="shared" si="12"/>
        <v>311.1480709753978</v>
      </c>
      <c r="AP10" s="1"/>
      <c r="AQ10" s="1">
        <f t="shared" si="13"/>
        <v>192.86389263264948</v>
      </c>
      <c r="AR10" s="1">
        <f t="shared" si="14"/>
        <v>235.13833241647237</v>
      </c>
    </row>
    <row r="11" spans="1:44" ht="12.75">
      <c r="A11" s="9">
        <v>1990</v>
      </c>
      <c r="B11">
        <v>4168</v>
      </c>
      <c r="C11">
        <v>729</v>
      </c>
      <c r="D11">
        <v>128</v>
      </c>
      <c r="E11">
        <v>20</v>
      </c>
      <c r="F11">
        <v>493</v>
      </c>
      <c r="H11" s="2">
        <f t="shared" si="5"/>
        <v>5538</v>
      </c>
      <c r="J11" s="9">
        <v>1990</v>
      </c>
      <c r="K11" s="2">
        <f t="shared" si="6"/>
        <v>4168</v>
      </c>
      <c r="L11" s="2">
        <f t="shared" si="6"/>
        <v>729</v>
      </c>
      <c r="M11" s="2">
        <f t="shared" si="1"/>
        <v>641</v>
      </c>
      <c r="N11" s="2">
        <f t="shared" si="7"/>
        <v>5538</v>
      </c>
      <c r="P11" s="9">
        <f t="shared" si="2"/>
        <v>1990</v>
      </c>
      <c r="Q11" s="7">
        <f t="shared" si="8"/>
        <v>75.26182737450343</v>
      </c>
      <c r="R11" s="7">
        <f t="shared" si="9"/>
        <v>13.163596966413868</v>
      </c>
      <c r="S11" s="7">
        <f t="shared" si="9"/>
        <v>2.311303719754424</v>
      </c>
      <c r="T11" s="7">
        <f t="shared" si="9"/>
        <v>0.36114120621162876</v>
      </c>
      <c r="U11" s="7">
        <f t="shared" si="9"/>
        <v>8.90213073311665</v>
      </c>
      <c r="V11" s="7">
        <f t="shared" si="9"/>
        <v>0</v>
      </c>
      <c r="W11" s="7">
        <f t="shared" si="9"/>
        <v>100</v>
      </c>
      <c r="Z11" s="9">
        <v>1990</v>
      </c>
      <c r="AA11">
        <v>2594225</v>
      </c>
      <c r="AB11">
        <v>45522</v>
      </c>
      <c r="AC11">
        <v>36047</v>
      </c>
      <c r="AD11">
        <v>68650</v>
      </c>
      <c r="AE11">
        <v>114103</v>
      </c>
      <c r="AG11">
        <f t="shared" si="10"/>
        <v>2858547</v>
      </c>
      <c r="AJ11" s="9">
        <v>1990</v>
      </c>
      <c r="AK11" s="1">
        <f t="shared" si="11"/>
        <v>160.66455299752334</v>
      </c>
      <c r="AL11" s="1">
        <f t="shared" si="12"/>
        <v>1601.423487544484</v>
      </c>
      <c r="AM11" s="1">
        <f t="shared" si="12"/>
        <v>355.09196327017503</v>
      </c>
      <c r="AN11" s="1">
        <f t="shared" si="12"/>
        <v>29.1332847778587</v>
      </c>
      <c r="AO11" s="1">
        <f t="shared" si="12"/>
        <v>432.0657651420208</v>
      </c>
      <c r="AP11" s="1"/>
      <c r="AQ11" s="1">
        <f t="shared" si="13"/>
        <v>193.73478903792733</v>
      </c>
      <c r="AR11" s="1">
        <f t="shared" si="14"/>
        <v>292.9616087751371</v>
      </c>
    </row>
    <row r="12" spans="1:44" ht="12.75">
      <c r="A12" s="9">
        <v>1991</v>
      </c>
      <c r="B12">
        <v>3918</v>
      </c>
      <c r="C12">
        <v>717</v>
      </c>
      <c r="D12">
        <v>132</v>
      </c>
      <c r="E12">
        <v>40</v>
      </c>
      <c r="F12">
        <v>333</v>
      </c>
      <c r="H12" s="2">
        <f t="shared" si="5"/>
        <v>5140</v>
      </c>
      <c r="J12" s="9">
        <v>1991</v>
      </c>
      <c r="K12" s="2">
        <f t="shared" si="6"/>
        <v>3918</v>
      </c>
      <c r="L12" s="2">
        <f t="shared" si="6"/>
        <v>717</v>
      </c>
      <c r="M12" s="2">
        <f t="shared" si="1"/>
        <v>505</v>
      </c>
      <c r="N12" s="2">
        <f t="shared" si="7"/>
        <v>5140</v>
      </c>
      <c r="P12" s="9">
        <f t="shared" si="2"/>
        <v>1991</v>
      </c>
      <c r="Q12" s="7">
        <f t="shared" si="8"/>
        <v>76.22568093385213</v>
      </c>
      <c r="R12" s="7">
        <f t="shared" si="9"/>
        <v>13.949416342412452</v>
      </c>
      <c r="S12" s="7">
        <f t="shared" si="9"/>
        <v>2.5680933852140075</v>
      </c>
      <c r="T12" s="7">
        <f t="shared" si="9"/>
        <v>0.7782101167315175</v>
      </c>
      <c r="U12" s="7">
        <f t="shared" si="9"/>
        <v>6.478599221789884</v>
      </c>
      <c r="V12" s="7">
        <f t="shared" si="9"/>
        <v>0</v>
      </c>
      <c r="W12" s="7">
        <f t="shared" si="9"/>
        <v>100</v>
      </c>
      <c r="Z12" s="9">
        <v>1991</v>
      </c>
      <c r="AA12">
        <v>2640876</v>
      </c>
      <c r="AB12">
        <v>47003</v>
      </c>
      <c r="AC12">
        <v>36795</v>
      </c>
      <c r="AD12">
        <v>72510</v>
      </c>
      <c r="AE12">
        <v>121561</v>
      </c>
      <c r="AG12">
        <f t="shared" si="10"/>
        <v>2918745</v>
      </c>
      <c r="AJ12" s="9">
        <v>1991</v>
      </c>
      <c r="AK12" s="1">
        <f t="shared" si="11"/>
        <v>148.35986240929145</v>
      </c>
      <c r="AL12" s="1">
        <f t="shared" si="12"/>
        <v>1525.4345467310598</v>
      </c>
      <c r="AM12" s="1">
        <f t="shared" si="12"/>
        <v>358.74439461883406</v>
      </c>
      <c r="AN12" s="1">
        <f t="shared" si="12"/>
        <v>55.16480485450283</v>
      </c>
      <c r="AO12" s="1">
        <f t="shared" si="12"/>
        <v>273.9365421475638</v>
      </c>
      <c r="AP12" s="1"/>
      <c r="AQ12" s="1">
        <f t="shared" si="13"/>
        <v>176.1030854014311</v>
      </c>
      <c r="AR12" s="1">
        <f t="shared" si="14"/>
        <v>218.74160768584375</v>
      </c>
    </row>
    <row r="13" spans="1:44" ht="12.75">
      <c r="A13" s="9">
        <v>1992</v>
      </c>
      <c r="B13">
        <v>3428</v>
      </c>
      <c r="C13">
        <v>742</v>
      </c>
      <c r="D13">
        <v>101</v>
      </c>
      <c r="E13">
        <v>30</v>
      </c>
      <c r="F13">
        <v>362</v>
      </c>
      <c r="H13" s="2">
        <f t="shared" si="5"/>
        <v>4663</v>
      </c>
      <c r="J13" s="9">
        <v>1992</v>
      </c>
      <c r="K13" s="2">
        <f t="shared" si="6"/>
        <v>3428</v>
      </c>
      <c r="L13" s="2">
        <f t="shared" si="6"/>
        <v>742</v>
      </c>
      <c r="M13" s="2">
        <f t="shared" si="1"/>
        <v>493</v>
      </c>
      <c r="N13" s="2">
        <f t="shared" si="7"/>
        <v>4663</v>
      </c>
      <c r="P13" s="9">
        <f t="shared" si="2"/>
        <v>1992</v>
      </c>
      <c r="Q13" s="7">
        <f t="shared" si="8"/>
        <v>73.51490456787477</v>
      </c>
      <c r="R13" s="7">
        <f t="shared" si="9"/>
        <v>15.912502680677676</v>
      </c>
      <c r="S13" s="7">
        <f t="shared" si="9"/>
        <v>2.1659875616555864</v>
      </c>
      <c r="T13" s="7">
        <f t="shared" si="9"/>
        <v>0.6433626420759168</v>
      </c>
      <c r="U13" s="7">
        <f t="shared" si="9"/>
        <v>7.763242547716062</v>
      </c>
      <c r="V13" s="7">
        <f t="shared" si="9"/>
        <v>0</v>
      </c>
      <c r="W13" s="7">
        <f t="shared" si="9"/>
        <v>100</v>
      </c>
      <c r="Z13" s="9">
        <v>1992</v>
      </c>
      <c r="AA13">
        <v>2681526</v>
      </c>
      <c r="AB13">
        <v>47732</v>
      </c>
      <c r="AC13">
        <v>37215</v>
      </c>
      <c r="AD13">
        <v>77002</v>
      </c>
      <c r="AE13">
        <v>130459</v>
      </c>
      <c r="AG13">
        <f t="shared" si="10"/>
        <v>2973934</v>
      </c>
      <c r="AJ13" s="9">
        <v>1992</v>
      </c>
      <c r="AK13" s="1">
        <f t="shared" si="11"/>
        <v>127.83765661791085</v>
      </c>
      <c r="AL13" s="1">
        <f t="shared" si="12"/>
        <v>1554.51269588536</v>
      </c>
      <c r="AM13" s="1">
        <f t="shared" si="12"/>
        <v>271.3959424963052</v>
      </c>
      <c r="AN13" s="1">
        <f t="shared" si="12"/>
        <v>38.960027012285394</v>
      </c>
      <c r="AO13" s="1">
        <f t="shared" si="12"/>
        <v>277.48181420982837</v>
      </c>
      <c r="AP13" s="1"/>
      <c r="AQ13" s="1">
        <f t="shared" si="13"/>
        <v>156.79567872050958</v>
      </c>
      <c r="AR13" s="1">
        <f t="shared" si="14"/>
        <v>201.49095129886052</v>
      </c>
    </row>
    <row r="14" spans="1:44" ht="12.75">
      <c r="A14" s="9">
        <v>1993</v>
      </c>
      <c r="B14">
        <v>2761</v>
      </c>
      <c r="C14">
        <v>586</v>
      </c>
      <c r="D14">
        <v>82</v>
      </c>
      <c r="E14">
        <v>32</v>
      </c>
      <c r="F14">
        <v>381</v>
      </c>
      <c r="H14" s="2">
        <f t="shared" si="5"/>
        <v>3842</v>
      </c>
      <c r="J14" s="9">
        <v>1993</v>
      </c>
      <c r="K14" s="2">
        <f t="shared" si="6"/>
        <v>2761</v>
      </c>
      <c r="L14" s="2">
        <f t="shared" si="6"/>
        <v>586</v>
      </c>
      <c r="M14" s="2">
        <f t="shared" si="1"/>
        <v>495</v>
      </c>
      <c r="N14" s="2">
        <f t="shared" si="7"/>
        <v>3842</v>
      </c>
      <c r="P14" s="9">
        <f t="shared" si="2"/>
        <v>1993</v>
      </c>
      <c r="Q14" s="7">
        <f t="shared" si="8"/>
        <v>71.86361270171786</v>
      </c>
      <c r="R14" s="7">
        <f t="shared" si="9"/>
        <v>15.252472670484124</v>
      </c>
      <c r="S14" s="7">
        <f t="shared" si="9"/>
        <v>2.1343050494534097</v>
      </c>
      <c r="T14" s="7">
        <f t="shared" si="9"/>
        <v>0.8328995314940135</v>
      </c>
      <c r="U14" s="7">
        <f t="shared" si="9"/>
        <v>9.9167100468506</v>
      </c>
      <c r="V14" s="7">
        <f t="shared" si="9"/>
        <v>0</v>
      </c>
      <c r="W14" s="7">
        <f t="shared" si="9"/>
        <v>100</v>
      </c>
      <c r="Z14" s="9">
        <v>1993</v>
      </c>
      <c r="AA14">
        <v>2727193</v>
      </c>
      <c r="AB14">
        <v>48664</v>
      </c>
      <c r="AC14">
        <v>37544</v>
      </c>
      <c r="AD14">
        <v>81047</v>
      </c>
      <c r="AE14">
        <v>140042</v>
      </c>
      <c r="AG14">
        <f t="shared" si="10"/>
        <v>3034490</v>
      </c>
      <c r="AJ14" s="9">
        <v>1993</v>
      </c>
      <c r="AK14" s="1">
        <f t="shared" si="11"/>
        <v>101.23962623840704</v>
      </c>
      <c r="AL14" s="1">
        <f t="shared" si="12"/>
        <v>1204.1755712641789</v>
      </c>
      <c r="AM14" s="1">
        <f t="shared" si="12"/>
        <v>218.4103984658001</v>
      </c>
      <c r="AN14" s="1">
        <f t="shared" si="12"/>
        <v>39.48326279812948</v>
      </c>
      <c r="AO14" s="1">
        <f t="shared" si="12"/>
        <v>272.06123877122576</v>
      </c>
      <c r="AP14" s="1"/>
      <c r="AQ14" s="1">
        <f t="shared" si="13"/>
        <v>126.61106149633054</v>
      </c>
      <c r="AR14" s="1">
        <f t="shared" si="14"/>
        <v>191.3908897936458</v>
      </c>
    </row>
    <row r="15" spans="1:44" ht="12.75">
      <c r="A15" s="9">
        <v>1994</v>
      </c>
      <c r="B15">
        <v>2433</v>
      </c>
      <c r="C15">
        <v>487</v>
      </c>
      <c r="D15">
        <v>82</v>
      </c>
      <c r="E15">
        <v>36</v>
      </c>
      <c r="F15">
        <v>285</v>
      </c>
      <c r="H15" s="2">
        <f t="shared" si="5"/>
        <v>3323</v>
      </c>
      <c r="J15" s="9">
        <v>1994</v>
      </c>
      <c r="K15" s="2">
        <f t="shared" si="6"/>
        <v>2433</v>
      </c>
      <c r="L15" s="2">
        <f t="shared" si="6"/>
        <v>487</v>
      </c>
      <c r="M15" s="2">
        <f t="shared" si="1"/>
        <v>403</v>
      </c>
      <c r="N15" s="2">
        <f t="shared" si="7"/>
        <v>3323</v>
      </c>
      <c r="P15" s="9">
        <f t="shared" si="2"/>
        <v>1994</v>
      </c>
      <c r="Q15" s="7">
        <f t="shared" si="8"/>
        <v>73.21697261510684</v>
      </c>
      <c r="R15" s="7">
        <f t="shared" si="9"/>
        <v>14.65543183869997</v>
      </c>
      <c r="S15" s="7">
        <f t="shared" si="9"/>
        <v>2.467649714113753</v>
      </c>
      <c r="T15" s="7">
        <f t="shared" si="9"/>
        <v>1.0833584110743304</v>
      </c>
      <c r="U15" s="7">
        <f t="shared" si="9"/>
        <v>8.576587421005117</v>
      </c>
      <c r="V15" s="7">
        <f t="shared" si="9"/>
        <v>0</v>
      </c>
      <c r="W15" s="7">
        <f t="shared" si="9"/>
        <v>100</v>
      </c>
      <c r="Z15" s="9">
        <v>1994</v>
      </c>
      <c r="AA15">
        <v>2763678</v>
      </c>
      <c r="AB15">
        <v>49965</v>
      </c>
      <c r="AC15">
        <v>38033</v>
      </c>
      <c r="AD15">
        <v>84169</v>
      </c>
      <c r="AE15">
        <v>151297</v>
      </c>
      <c r="AG15">
        <f t="shared" si="10"/>
        <v>3087142</v>
      </c>
      <c r="AJ15" s="9">
        <v>1994</v>
      </c>
      <c r="AK15" s="1">
        <f t="shared" si="11"/>
        <v>88.03485789589091</v>
      </c>
      <c r="AL15" s="1">
        <f t="shared" si="12"/>
        <v>974.6822775943161</v>
      </c>
      <c r="AM15" s="1">
        <f t="shared" si="12"/>
        <v>215.60224015986117</v>
      </c>
      <c r="AN15" s="1">
        <f t="shared" si="12"/>
        <v>42.77109149449323</v>
      </c>
      <c r="AO15" s="1">
        <f t="shared" si="12"/>
        <v>188.37121687806103</v>
      </c>
      <c r="AP15" s="1"/>
      <c r="AQ15" s="1">
        <f t="shared" si="13"/>
        <v>107.64001137621787</v>
      </c>
      <c r="AR15" s="1">
        <f t="shared" si="14"/>
        <v>147.3497160867133</v>
      </c>
    </row>
    <row r="16" spans="1:44" ht="12.75">
      <c r="A16" s="9">
        <v>1995</v>
      </c>
      <c r="B16">
        <v>2949</v>
      </c>
      <c r="C16">
        <v>648</v>
      </c>
      <c r="D16">
        <v>92</v>
      </c>
      <c r="E16">
        <v>34</v>
      </c>
      <c r="F16">
        <v>331</v>
      </c>
      <c r="H16" s="2">
        <f t="shared" si="5"/>
        <v>4054</v>
      </c>
      <c r="J16" s="9">
        <v>1995</v>
      </c>
      <c r="K16" s="2">
        <f t="shared" si="6"/>
        <v>2949</v>
      </c>
      <c r="L16" s="2">
        <f t="shared" si="6"/>
        <v>648</v>
      </c>
      <c r="M16" s="2">
        <f t="shared" si="1"/>
        <v>457</v>
      </c>
      <c r="N16" s="2">
        <f t="shared" si="7"/>
        <v>4054</v>
      </c>
      <c r="P16" s="9">
        <f t="shared" si="2"/>
        <v>1995</v>
      </c>
      <c r="Q16" s="7">
        <f t="shared" si="8"/>
        <v>72.74296990626542</v>
      </c>
      <c r="R16" s="7">
        <f t="shared" si="9"/>
        <v>15.984213122841636</v>
      </c>
      <c r="S16" s="7">
        <f t="shared" si="9"/>
        <v>2.2693635915145536</v>
      </c>
      <c r="T16" s="7">
        <f t="shared" si="9"/>
        <v>0.8386778490379871</v>
      </c>
      <c r="U16" s="7">
        <f t="shared" si="9"/>
        <v>8.164775530340403</v>
      </c>
      <c r="V16" s="7">
        <f t="shared" si="9"/>
        <v>0</v>
      </c>
      <c r="W16" s="7">
        <f t="shared" si="9"/>
        <v>100</v>
      </c>
      <c r="Z16" s="9">
        <v>1995</v>
      </c>
      <c r="AA16">
        <v>2798832</v>
      </c>
      <c r="AB16" s="2">
        <v>51324</v>
      </c>
      <c r="AC16">
        <v>38261</v>
      </c>
      <c r="AD16">
        <v>88530</v>
      </c>
      <c r="AE16">
        <v>164474</v>
      </c>
      <c r="AG16">
        <f t="shared" si="10"/>
        <v>3141421</v>
      </c>
      <c r="AJ16" s="9">
        <v>1995</v>
      </c>
      <c r="AK16" s="1">
        <f t="shared" si="11"/>
        <v>105.36538098749764</v>
      </c>
      <c r="AL16" s="1">
        <f t="shared" si="12"/>
        <v>1262.5672200140286</v>
      </c>
      <c r="AM16" s="1">
        <f t="shared" si="12"/>
        <v>240.45372572593502</v>
      </c>
      <c r="AN16" s="1">
        <f t="shared" si="12"/>
        <v>38.405060431492146</v>
      </c>
      <c r="AO16" s="1">
        <f t="shared" si="12"/>
        <v>201.2476136045819</v>
      </c>
      <c r="AP16" s="1"/>
      <c r="AQ16" s="1">
        <f t="shared" si="13"/>
        <v>129.0498790197175</v>
      </c>
      <c r="AR16" s="1">
        <f t="shared" si="14"/>
        <v>156.9017904657271</v>
      </c>
    </row>
    <row r="17" spans="1:44" ht="12.75">
      <c r="A17" s="9">
        <v>1996</v>
      </c>
      <c r="B17">
        <v>3055</v>
      </c>
      <c r="C17">
        <v>592</v>
      </c>
      <c r="D17">
        <v>87</v>
      </c>
      <c r="E17">
        <v>44</v>
      </c>
      <c r="F17">
        <v>431</v>
      </c>
      <c r="H17" s="2">
        <f t="shared" si="5"/>
        <v>4209</v>
      </c>
      <c r="J17" s="9">
        <v>1996</v>
      </c>
      <c r="K17" s="2">
        <f t="shared" si="6"/>
        <v>3055</v>
      </c>
      <c r="L17" s="2">
        <f t="shared" si="6"/>
        <v>592</v>
      </c>
      <c r="M17" s="2">
        <f t="shared" si="1"/>
        <v>562</v>
      </c>
      <c r="N17" s="2">
        <f t="shared" si="7"/>
        <v>4209</v>
      </c>
      <c r="P17" s="9">
        <f t="shared" si="2"/>
        <v>1996</v>
      </c>
      <c r="Q17" s="7">
        <f t="shared" si="8"/>
        <v>72.58256117842718</v>
      </c>
      <c r="R17" s="7">
        <f t="shared" si="9"/>
        <v>14.065098598241862</v>
      </c>
      <c r="S17" s="7">
        <f t="shared" si="9"/>
        <v>2.066999287241625</v>
      </c>
      <c r="T17" s="7">
        <f t="shared" si="9"/>
        <v>1.0453789498693276</v>
      </c>
      <c r="U17" s="7">
        <f t="shared" si="9"/>
        <v>10.239961986220004</v>
      </c>
      <c r="V17" s="7">
        <f t="shared" si="9"/>
        <v>0</v>
      </c>
      <c r="W17" s="7">
        <f t="shared" si="9"/>
        <v>100</v>
      </c>
      <c r="Z17" s="9">
        <v>1996</v>
      </c>
      <c r="AA17">
        <v>2836328</v>
      </c>
      <c r="AB17">
        <v>52675</v>
      </c>
      <c r="AC17">
        <v>38535</v>
      </c>
      <c r="AD17">
        <v>92918</v>
      </c>
      <c r="AE17">
        <v>174631</v>
      </c>
      <c r="AG17">
        <f t="shared" si="10"/>
        <v>3195087</v>
      </c>
      <c r="AJ17" s="9">
        <v>1996</v>
      </c>
      <c r="AK17" s="1">
        <f t="shared" si="11"/>
        <v>107.70968660888303</v>
      </c>
      <c r="AL17" s="1">
        <f t="shared" si="12"/>
        <v>1123.872804935928</v>
      </c>
      <c r="AM17" s="1">
        <f t="shared" si="12"/>
        <v>225.76878162709224</v>
      </c>
      <c r="AN17" s="1">
        <f t="shared" si="12"/>
        <v>47.353580576422225</v>
      </c>
      <c r="AO17" s="1">
        <f t="shared" si="12"/>
        <v>246.80612262427633</v>
      </c>
      <c r="AP17" s="1"/>
      <c r="AQ17" s="1">
        <f t="shared" si="13"/>
        <v>131.73350209243128</v>
      </c>
      <c r="AR17" s="1">
        <f t="shared" si="14"/>
        <v>183.60972804850954</v>
      </c>
    </row>
    <row r="18" spans="1:44" ht="12.75">
      <c r="A18" s="9">
        <v>1997</v>
      </c>
      <c r="B18">
        <v>2681</v>
      </c>
      <c r="C18">
        <v>551</v>
      </c>
      <c r="D18">
        <v>60</v>
      </c>
      <c r="E18">
        <v>34</v>
      </c>
      <c r="F18">
        <v>445</v>
      </c>
      <c r="H18" s="2">
        <f t="shared" si="5"/>
        <v>3771</v>
      </c>
      <c r="J18" s="9">
        <v>1997</v>
      </c>
      <c r="K18" s="2">
        <f t="shared" si="6"/>
        <v>2681</v>
      </c>
      <c r="L18" s="2">
        <f t="shared" si="6"/>
        <v>551</v>
      </c>
      <c r="M18" s="2">
        <f t="shared" si="1"/>
        <v>539</v>
      </c>
      <c r="N18" s="2">
        <f t="shared" si="7"/>
        <v>3771</v>
      </c>
      <c r="P18" s="9">
        <f t="shared" si="2"/>
        <v>1997</v>
      </c>
      <c r="Q18" s="7">
        <f t="shared" si="8"/>
        <v>71.09520021214531</v>
      </c>
      <c r="R18" s="7">
        <f t="shared" si="9"/>
        <v>14.611508883585255</v>
      </c>
      <c r="S18" s="7">
        <f t="shared" si="9"/>
        <v>1.591089896579157</v>
      </c>
      <c r="T18" s="7">
        <f t="shared" si="9"/>
        <v>0.9016176080615221</v>
      </c>
      <c r="U18" s="7">
        <f t="shared" si="9"/>
        <v>11.800583399628746</v>
      </c>
      <c r="V18" s="7">
        <f t="shared" si="9"/>
        <v>0</v>
      </c>
      <c r="W18" s="7">
        <f t="shared" si="9"/>
        <v>100</v>
      </c>
      <c r="Z18" s="9">
        <v>1997</v>
      </c>
      <c r="AA18">
        <v>2866103</v>
      </c>
      <c r="AB18">
        <v>53064</v>
      </c>
      <c r="AC18">
        <v>38954</v>
      </c>
      <c r="AD18">
        <v>97108</v>
      </c>
      <c r="AE18">
        <v>188025</v>
      </c>
      <c r="AG18">
        <f t="shared" si="10"/>
        <v>3243254</v>
      </c>
      <c r="AJ18" s="9">
        <v>1997</v>
      </c>
      <c r="AK18" s="1">
        <f t="shared" si="11"/>
        <v>93.541648712555</v>
      </c>
      <c r="AL18" s="1">
        <f t="shared" si="12"/>
        <v>1038.3687622493592</v>
      </c>
      <c r="AM18" s="1">
        <f t="shared" si="12"/>
        <v>154.0278276942034</v>
      </c>
      <c r="AN18" s="1">
        <f t="shared" si="12"/>
        <v>35.01256333154838</v>
      </c>
      <c r="AO18" s="1">
        <f t="shared" si="12"/>
        <v>236.67065549793912</v>
      </c>
      <c r="AP18" s="1"/>
      <c r="AQ18" s="1">
        <f t="shared" si="13"/>
        <v>116.27211436415404</v>
      </c>
      <c r="AR18" s="1">
        <f t="shared" si="14"/>
        <v>166.31336647258297</v>
      </c>
    </row>
    <row r="19" spans="1:44" ht="12.75">
      <c r="A19" s="9">
        <v>1998</v>
      </c>
      <c r="B19">
        <v>2971</v>
      </c>
      <c r="C19">
        <v>561</v>
      </c>
      <c r="D19">
        <v>63</v>
      </c>
      <c r="E19">
        <v>45</v>
      </c>
      <c r="F19">
        <v>405</v>
      </c>
      <c r="H19" s="2">
        <f t="shared" si="5"/>
        <v>4045</v>
      </c>
      <c r="J19" s="9">
        <v>1998</v>
      </c>
      <c r="K19" s="2">
        <f t="shared" si="6"/>
        <v>2971</v>
      </c>
      <c r="L19" s="2">
        <f t="shared" si="6"/>
        <v>561</v>
      </c>
      <c r="M19" s="2">
        <f t="shared" si="1"/>
        <v>513</v>
      </c>
      <c r="N19" s="2">
        <f t="shared" si="7"/>
        <v>4045</v>
      </c>
      <c r="P19" s="9">
        <f t="shared" si="2"/>
        <v>1998</v>
      </c>
      <c r="Q19" s="7">
        <f t="shared" si="8"/>
        <v>73.44870210135971</v>
      </c>
      <c r="R19" s="7">
        <f t="shared" si="9"/>
        <v>13.868974042027194</v>
      </c>
      <c r="S19" s="7">
        <f t="shared" si="9"/>
        <v>1.557478368355995</v>
      </c>
      <c r="T19" s="7">
        <f t="shared" si="9"/>
        <v>1.1124845488257107</v>
      </c>
      <c r="U19" s="7">
        <f t="shared" si="9"/>
        <v>10.012360939431398</v>
      </c>
      <c r="V19" s="7">
        <f t="shared" si="9"/>
        <v>0</v>
      </c>
      <c r="W19" s="7">
        <f t="shared" si="9"/>
        <v>100</v>
      </c>
      <c r="Z19" s="9">
        <v>1998</v>
      </c>
      <c r="AA19">
        <v>2887264</v>
      </c>
      <c r="AB19">
        <v>54127</v>
      </c>
      <c r="AC19">
        <v>39236</v>
      </c>
      <c r="AD19">
        <v>101305</v>
      </c>
      <c r="AE19">
        <v>200123</v>
      </c>
      <c r="AG19">
        <f t="shared" si="10"/>
        <v>3282055</v>
      </c>
      <c r="AJ19" s="9">
        <v>1998</v>
      </c>
      <c r="AK19" s="1">
        <f t="shared" si="11"/>
        <v>102.90018508872068</v>
      </c>
      <c r="AL19" s="1">
        <f t="shared" si="12"/>
        <v>1036.4513089585603</v>
      </c>
      <c r="AM19" s="1">
        <f t="shared" si="12"/>
        <v>160.56682638393312</v>
      </c>
      <c r="AN19" s="1">
        <f t="shared" si="12"/>
        <v>44.42031489067667</v>
      </c>
      <c r="AO19" s="1">
        <f t="shared" si="12"/>
        <v>202.37553904348826</v>
      </c>
      <c r="AP19" s="1"/>
      <c r="AQ19" s="1">
        <f t="shared" si="13"/>
        <v>123.24595413544259</v>
      </c>
      <c r="AR19" s="1">
        <f t="shared" si="14"/>
        <v>150.58826292182326</v>
      </c>
    </row>
    <row r="20" spans="1:44" ht="12.75">
      <c r="A20" s="9">
        <v>1999</v>
      </c>
      <c r="B20">
        <v>2927</v>
      </c>
      <c r="C20">
        <v>425</v>
      </c>
      <c r="D20">
        <v>83</v>
      </c>
      <c r="E20">
        <v>33</v>
      </c>
      <c r="F20">
        <v>387</v>
      </c>
      <c r="H20" s="2">
        <f t="shared" si="5"/>
        <v>3855</v>
      </c>
      <c r="J20" s="9">
        <v>1999</v>
      </c>
      <c r="K20" s="2">
        <f t="shared" si="6"/>
        <v>2927</v>
      </c>
      <c r="L20" s="2">
        <f t="shared" si="6"/>
        <v>425</v>
      </c>
      <c r="M20" s="2">
        <f t="shared" si="1"/>
        <v>503</v>
      </c>
      <c r="N20" s="2">
        <f t="shared" si="7"/>
        <v>3855</v>
      </c>
      <c r="P20" s="9">
        <f t="shared" si="2"/>
        <v>1999</v>
      </c>
      <c r="Q20" s="7">
        <f t="shared" si="8"/>
        <v>75.92736705577173</v>
      </c>
      <c r="R20" s="7">
        <f aca="true" t="shared" si="15" ref="R20:W21">(C20/$H20)*100</f>
        <v>11.024643320363165</v>
      </c>
      <c r="S20" s="7">
        <f t="shared" si="15"/>
        <v>2.153047989623865</v>
      </c>
      <c r="T20" s="7">
        <f t="shared" si="15"/>
        <v>0.8560311284046693</v>
      </c>
      <c r="U20" s="7">
        <f t="shared" si="15"/>
        <v>10.038910505836576</v>
      </c>
      <c r="V20" s="7">
        <f t="shared" si="15"/>
        <v>0</v>
      </c>
      <c r="W20" s="7">
        <f t="shared" si="15"/>
        <v>100</v>
      </c>
      <c r="Z20" s="9">
        <v>1999</v>
      </c>
      <c r="AA20">
        <v>2903778</v>
      </c>
      <c r="AB20">
        <v>54667</v>
      </c>
      <c r="AC20">
        <v>39599</v>
      </c>
      <c r="AD20">
        <v>105240</v>
      </c>
      <c r="AE20">
        <v>212870</v>
      </c>
      <c r="AG20">
        <f t="shared" si="10"/>
        <v>3316154</v>
      </c>
      <c r="AJ20" s="9">
        <v>1999</v>
      </c>
      <c r="AK20" s="1">
        <f t="shared" si="11"/>
        <v>100.7997167827568</v>
      </c>
      <c r="AL20" s="1">
        <f>(C20/AB20)*100000</f>
        <v>777.434283937293</v>
      </c>
      <c r="AM20" s="1">
        <f>(D20/AC20)*100000</f>
        <v>209.60125255688277</v>
      </c>
      <c r="AN20" s="1">
        <f>(E20/AD20)*100000</f>
        <v>31.356898517673887</v>
      </c>
      <c r="AO20" s="1">
        <f>(F20/AE20)*100000</f>
        <v>181.80109926246067</v>
      </c>
      <c r="AP20" s="1"/>
      <c r="AQ20" s="1">
        <f t="shared" si="13"/>
        <v>116.24912473908029</v>
      </c>
      <c r="AR20" s="1">
        <f t="shared" si="14"/>
        <v>140.6170937829353</v>
      </c>
    </row>
    <row r="21" spans="1:23" s="4" customFormat="1" ht="12.75">
      <c r="A21" s="13" t="s">
        <v>101</v>
      </c>
      <c r="B21" s="21">
        <f aca="true" t="shared" si="16" ref="B21:G21">SUM(B4:B20)</f>
        <v>50260</v>
      </c>
      <c r="C21" s="21">
        <f t="shared" si="16"/>
        <v>9167</v>
      </c>
      <c r="D21" s="21">
        <f t="shared" si="16"/>
        <v>1501</v>
      </c>
      <c r="E21" s="21">
        <f t="shared" si="16"/>
        <v>391</v>
      </c>
      <c r="F21" s="21">
        <f t="shared" si="16"/>
        <v>5109</v>
      </c>
      <c r="G21" s="21">
        <f t="shared" si="16"/>
        <v>0</v>
      </c>
      <c r="H21" s="21">
        <f t="shared" si="5"/>
        <v>66428</v>
      </c>
      <c r="J21" s="13" t="s">
        <v>101</v>
      </c>
      <c r="K21" s="21">
        <f t="shared" si="6"/>
        <v>50260</v>
      </c>
      <c r="L21" s="21">
        <f t="shared" si="6"/>
        <v>9167</v>
      </c>
      <c r="M21" s="21">
        <f t="shared" si="1"/>
        <v>7001</v>
      </c>
      <c r="N21" s="21">
        <f t="shared" si="7"/>
        <v>66428</v>
      </c>
      <c r="P21" s="13" t="str">
        <f t="shared" si="2"/>
        <v>Total</v>
      </c>
      <c r="Q21" s="22">
        <f t="shared" si="8"/>
        <v>75.66086589992172</v>
      </c>
      <c r="R21" s="22">
        <f t="shared" si="15"/>
        <v>13.799903655085204</v>
      </c>
      <c r="S21" s="22">
        <f t="shared" si="15"/>
        <v>2.2595893298006864</v>
      </c>
      <c r="T21" s="22">
        <f t="shared" si="15"/>
        <v>0.5886072138254953</v>
      </c>
      <c r="U21" s="22">
        <f t="shared" si="15"/>
        <v>7.691033901366893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OREGON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OREGON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OREGON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OREGON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OREGON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113</v>
      </c>
      <c r="B24" s="19" t="s">
        <v>99</v>
      </c>
      <c r="C24" s="19" t="s">
        <v>100</v>
      </c>
      <c r="D24" s="19" t="s">
        <v>116</v>
      </c>
      <c r="E24" s="19" t="s">
        <v>117</v>
      </c>
      <c r="F24" s="19" t="s">
        <v>114</v>
      </c>
      <c r="G24" s="19" t="s">
        <v>115</v>
      </c>
      <c r="H24" s="19" t="s">
        <v>101</v>
      </c>
      <c r="J24" s="20" t="s">
        <v>113</v>
      </c>
      <c r="K24" s="19" t="s">
        <v>99</v>
      </c>
      <c r="L24" s="19" t="s">
        <v>100</v>
      </c>
      <c r="M24" s="19" t="s">
        <v>118</v>
      </c>
      <c r="N24" s="19" t="s">
        <v>101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113</v>
      </c>
      <c r="AA24" s="19" t="s">
        <v>99</v>
      </c>
      <c r="AB24" s="19" t="s">
        <v>100</v>
      </c>
      <c r="AC24" s="19" t="s">
        <v>116</v>
      </c>
      <c r="AD24" s="19" t="s">
        <v>117</v>
      </c>
      <c r="AE24" s="19" t="s">
        <v>114</v>
      </c>
      <c r="AF24" s="19" t="s">
        <v>115</v>
      </c>
      <c r="AG24" s="19" t="s">
        <v>101</v>
      </c>
      <c r="AJ24" s="20" t="s">
        <v>113</v>
      </c>
      <c r="AK24" s="19" t="s">
        <v>99</v>
      </c>
      <c r="AL24" s="19" t="s">
        <v>100</v>
      </c>
      <c r="AM24" s="19" t="s">
        <v>116</v>
      </c>
      <c r="AN24" s="19" t="s">
        <v>117</v>
      </c>
      <c r="AO24" s="19" t="s">
        <v>114</v>
      </c>
      <c r="AP24" s="19" t="s">
        <v>115</v>
      </c>
      <c r="AQ24" s="19" t="s">
        <v>101</v>
      </c>
      <c r="AR24" s="19" t="s">
        <v>118</v>
      </c>
    </row>
    <row r="25" spans="1:44" ht="12.75">
      <c r="A25" s="9">
        <v>1983</v>
      </c>
      <c r="B25">
        <v>981</v>
      </c>
      <c r="C25">
        <v>126</v>
      </c>
      <c r="D25">
        <v>25</v>
      </c>
      <c r="E25">
        <v>2</v>
      </c>
      <c r="F25">
        <v>56</v>
      </c>
      <c r="H25" s="2">
        <f>SUM(B25:G25)</f>
        <v>1190</v>
      </c>
      <c r="J25" s="9">
        <v>1983</v>
      </c>
      <c r="K25" s="2">
        <f>B25</f>
        <v>981</v>
      </c>
      <c r="L25" s="2">
        <f>C25</f>
        <v>126</v>
      </c>
      <c r="M25" s="2">
        <f aca="true" t="shared" si="18" ref="M25:M42">N25-K25-L25</f>
        <v>83</v>
      </c>
      <c r="N25" s="2">
        <f>H25</f>
        <v>1190</v>
      </c>
      <c r="P25" s="9">
        <f aca="true" t="shared" si="19" ref="P25:P42">A25</f>
        <v>1983</v>
      </c>
      <c r="Q25" s="2">
        <f aca="true" t="shared" si="20" ref="Q25:W28">(B25/$H25)*100</f>
        <v>82.43697478991596</v>
      </c>
      <c r="R25" s="2">
        <f t="shared" si="20"/>
        <v>10.588235294117647</v>
      </c>
      <c r="S25" s="1">
        <f t="shared" si="20"/>
        <v>2.100840336134454</v>
      </c>
      <c r="T25" s="1">
        <f t="shared" si="20"/>
        <v>0.16806722689075632</v>
      </c>
      <c r="U25" s="1">
        <f t="shared" si="20"/>
        <v>4.705882352941177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2460919</v>
      </c>
      <c r="AB25" s="2">
        <f>AB4</f>
        <v>38735</v>
      </c>
      <c r="AC25" s="1">
        <f>AC4</f>
        <v>27506</v>
      </c>
      <c r="AD25" s="1">
        <f>AD4</f>
        <v>47605</v>
      </c>
      <c r="AE25" s="1">
        <f>AE4</f>
        <v>78294</v>
      </c>
      <c r="AF25" s="1"/>
      <c r="AG25" s="2">
        <f aca="true" t="shared" si="21" ref="AG25:AG41">AG4</f>
        <v>2653059</v>
      </c>
      <c r="AJ25" s="9">
        <v>1983</v>
      </c>
      <c r="AK25" s="1">
        <f aca="true" t="shared" si="22" ref="AK25:AO28">(B25/AA25)*100000</f>
        <v>39.86315681255661</v>
      </c>
      <c r="AL25" s="1">
        <f t="shared" si="22"/>
        <v>325.28720795146506</v>
      </c>
      <c r="AM25" s="1">
        <f t="shared" si="22"/>
        <v>90.88926052497638</v>
      </c>
      <c r="AN25" s="1">
        <f t="shared" si="22"/>
        <v>4.201239365612856</v>
      </c>
      <c r="AO25" s="1">
        <f t="shared" si="22"/>
        <v>71.52527652182798</v>
      </c>
      <c r="AP25" s="1"/>
      <c r="AQ25" s="1">
        <f>(H25/AG25)*100000</f>
        <v>44.85388376210254</v>
      </c>
      <c r="AR25" s="1">
        <f>(SUM(D25:F25)/SUM(AC25:AE25))*100000</f>
        <v>54.10514650761058</v>
      </c>
    </row>
    <row r="26" spans="1:44" ht="12.75">
      <c r="A26" s="9">
        <v>1984</v>
      </c>
      <c r="B26">
        <v>910</v>
      </c>
      <c r="C26">
        <v>106</v>
      </c>
      <c r="D26">
        <v>28</v>
      </c>
      <c r="E26">
        <v>1</v>
      </c>
      <c r="F26">
        <v>66</v>
      </c>
      <c r="H26" s="2">
        <f aca="true" t="shared" si="23" ref="H26:H42">SUM(B26:G26)</f>
        <v>1111</v>
      </c>
      <c r="J26" s="9">
        <v>1984</v>
      </c>
      <c r="K26" s="2">
        <f aca="true" t="shared" si="24" ref="K26:L41">B26</f>
        <v>910</v>
      </c>
      <c r="L26" s="2">
        <f t="shared" si="24"/>
        <v>106</v>
      </c>
      <c r="M26" s="2">
        <f t="shared" si="18"/>
        <v>95</v>
      </c>
      <c r="N26" s="2">
        <f aca="true" t="shared" si="25" ref="N26:N41">H26</f>
        <v>1111</v>
      </c>
      <c r="P26" s="9">
        <f t="shared" si="19"/>
        <v>1984</v>
      </c>
      <c r="Q26" s="2">
        <f t="shared" si="20"/>
        <v>81.90819081908191</v>
      </c>
      <c r="R26" s="2">
        <f t="shared" si="20"/>
        <v>9.54095409540954</v>
      </c>
      <c r="S26" s="1">
        <f t="shared" si="20"/>
        <v>2.5202520252025202</v>
      </c>
      <c r="T26" s="1">
        <f t="shared" si="20"/>
        <v>0.09000900090009001</v>
      </c>
      <c r="U26" s="1">
        <f t="shared" si="20"/>
        <v>5.9405940594059405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2466393</v>
      </c>
      <c r="AB26" s="2">
        <f t="shared" si="26"/>
        <v>39371</v>
      </c>
      <c r="AC26" s="1">
        <f t="shared" si="26"/>
        <v>28301</v>
      </c>
      <c r="AD26" s="1">
        <f t="shared" si="26"/>
        <v>49958</v>
      </c>
      <c r="AE26" s="1">
        <f t="shared" si="26"/>
        <v>82572</v>
      </c>
      <c r="AF26" s="1"/>
      <c r="AG26" s="2">
        <f t="shared" si="21"/>
        <v>2666595</v>
      </c>
      <c r="AJ26" s="9">
        <v>1984</v>
      </c>
      <c r="AK26" s="1">
        <f t="shared" si="22"/>
        <v>36.89598535188836</v>
      </c>
      <c r="AL26" s="1">
        <f t="shared" si="22"/>
        <v>269.2336999314216</v>
      </c>
      <c r="AM26" s="1">
        <f t="shared" si="22"/>
        <v>98.93643334157804</v>
      </c>
      <c r="AN26" s="1">
        <f t="shared" si="22"/>
        <v>2.0016814123864046</v>
      </c>
      <c r="AO26" s="1">
        <f t="shared" si="22"/>
        <v>79.93024269728238</v>
      </c>
      <c r="AP26" s="1"/>
      <c r="AQ26" s="1">
        <f>(H26/AG26)*100000</f>
        <v>41.6636197097797</v>
      </c>
      <c r="AR26" s="1">
        <f>(SUM(D26:F26)/SUM(AC26:AE26))*100000</f>
        <v>59.068214461142446</v>
      </c>
    </row>
    <row r="27" spans="1:44" ht="12.75">
      <c r="A27" s="9">
        <v>1985</v>
      </c>
      <c r="B27">
        <v>1070</v>
      </c>
      <c r="C27">
        <v>154</v>
      </c>
      <c r="D27">
        <v>38</v>
      </c>
      <c r="E27">
        <v>1</v>
      </c>
      <c r="F27">
        <v>62</v>
      </c>
      <c r="H27" s="2">
        <f t="shared" si="23"/>
        <v>1325</v>
      </c>
      <c r="J27" s="9">
        <v>1985</v>
      </c>
      <c r="K27" s="2">
        <f t="shared" si="24"/>
        <v>1070</v>
      </c>
      <c r="L27" s="2">
        <f t="shared" si="24"/>
        <v>154</v>
      </c>
      <c r="M27" s="2">
        <f t="shared" si="18"/>
        <v>101</v>
      </c>
      <c r="N27" s="2">
        <f t="shared" si="25"/>
        <v>1325</v>
      </c>
      <c r="P27" s="9">
        <f t="shared" si="19"/>
        <v>1985</v>
      </c>
      <c r="Q27" s="2">
        <f t="shared" si="20"/>
        <v>80.75471698113208</v>
      </c>
      <c r="R27" s="2">
        <f t="shared" si="20"/>
        <v>11.622641509433961</v>
      </c>
      <c r="S27" s="1">
        <f t="shared" si="20"/>
        <v>2.8679245283018866</v>
      </c>
      <c r="T27" s="1">
        <f t="shared" si="20"/>
        <v>0.07547169811320754</v>
      </c>
      <c r="U27" s="1">
        <f t="shared" si="20"/>
        <v>4.679245283018868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2464790</v>
      </c>
      <c r="AB27" s="2">
        <f t="shared" si="26"/>
        <v>40052</v>
      </c>
      <c r="AC27" s="1">
        <f t="shared" si="26"/>
        <v>29074</v>
      </c>
      <c r="AD27" s="1">
        <f t="shared" si="26"/>
        <v>52282</v>
      </c>
      <c r="AE27" s="1">
        <f t="shared" si="26"/>
        <v>86455</v>
      </c>
      <c r="AF27" s="1"/>
      <c r="AG27" s="2">
        <f t="shared" si="21"/>
        <v>2672653</v>
      </c>
      <c r="AJ27" s="9">
        <v>1985</v>
      </c>
      <c r="AK27" s="1">
        <f t="shared" si="22"/>
        <v>43.4114062455625</v>
      </c>
      <c r="AL27" s="1">
        <f t="shared" si="22"/>
        <v>384.50014980525316</v>
      </c>
      <c r="AM27" s="1">
        <f t="shared" si="22"/>
        <v>130.70096993877692</v>
      </c>
      <c r="AN27" s="1">
        <f t="shared" si="22"/>
        <v>1.9127041811713401</v>
      </c>
      <c r="AO27" s="1">
        <f t="shared" si="22"/>
        <v>71.71360823549824</v>
      </c>
      <c r="AP27" s="1"/>
      <c r="AQ27" s="1">
        <f>(H27/AG27)*100000</f>
        <v>49.57620761093939</v>
      </c>
      <c r="AR27" s="1">
        <f>(SUM(D27:F27)/SUM(AC27:AE27))*100000</f>
        <v>60.18675772148429</v>
      </c>
    </row>
    <row r="28" spans="1:44" ht="12.75">
      <c r="A28" s="9">
        <v>1986</v>
      </c>
      <c r="B28">
        <v>951</v>
      </c>
      <c r="C28">
        <v>150</v>
      </c>
      <c r="D28">
        <v>33</v>
      </c>
      <c r="E28">
        <v>4</v>
      </c>
      <c r="F28">
        <v>75</v>
      </c>
      <c r="H28" s="2">
        <f t="shared" si="23"/>
        <v>1213</v>
      </c>
      <c r="J28" s="9">
        <v>1986</v>
      </c>
      <c r="K28" s="2">
        <f t="shared" si="24"/>
        <v>951</v>
      </c>
      <c r="L28" s="2">
        <f t="shared" si="24"/>
        <v>150</v>
      </c>
      <c r="M28" s="2">
        <f t="shared" si="18"/>
        <v>112</v>
      </c>
      <c r="N28" s="2">
        <f t="shared" si="25"/>
        <v>1213</v>
      </c>
      <c r="P28" s="9">
        <f t="shared" si="19"/>
        <v>1986</v>
      </c>
      <c r="Q28" s="2">
        <f t="shared" si="20"/>
        <v>78.40065952184666</v>
      </c>
      <c r="R28" s="2">
        <f t="shared" si="20"/>
        <v>12.366034624896951</v>
      </c>
      <c r="S28" s="1">
        <f t="shared" si="20"/>
        <v>2.720527617477329</v>
      </c>
      <c r="T28" s="1">
        <f t="shared" si="20"/>
        <v>0.3297609233305853</v>
      </c>
      <c r="U28" s="1">
        <f t="shared" si="20"/>
        <v>6.1830173124484755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2467670</v>
      </c>
      <c r="AB28" s="2">
        <f t="shared" si="26"/>
        <v>40695</v>
      </c>
      <c r="AC28" s="1">
        <f t="shared" si="26"/>
        <v>29954</v>
      </c>
      <c r="AD28" s="1">
        <f t="shared" si="26"/>
        <v>54707</v>
      </c>
      <c r="AE28" s="1">
        <f t="shared" si="26"/>
        <v>90513</v>
      </c>
      <c r="AF28" s="1"/>
      <c r="AG28" s="2">
        <f t="shared" si="21"/>
        <v>2683539</v>
      </c>
      <c r="AJ28" s="9">
        <v>1986</v>
      </c>
      <c r="AK28" s="1">
        <f t="shared" si="22"/>
        <v>38.53837830828272</v>
      </c>
      <c r="AL28" s="1">
        <f t="shared" si="22"/>
        <v>368.5956505713233</v>
      </c>
      <c r="AM28" s="1">
        <f t="shared" si="22"/>
        <v>110.16892568605195</v>
      </c>
      <c r="AN28" s="1">
        <f t="shared" si="22"/>
        <v>7.311678578609684</v>
      </c>
      <c r="AO28" s="1">
        <f t="shared" si="22"/>
        <v>82.86102548805144</v>
      </c>
      <c r="AP28" s="1"/>
      <c r="AQ28" s="1">
        <f>(H28/AG28)*100000</f>
        <v>45.20150443127527</v>
      </c>
      <c r="AR28" s="1">
        <f>(SUM(D28:F28)/SUM(AC28:AE28))*100000</f>
        <v>63.936428922100305</v>
      </c>
    </row>
    <row r="29" spans="1:44" ht="12.75">
      <c r="A29" s="9">
        <v>1987</v>
      </c>
      <c r="B29">
        <v>1073</v>
      </c>
      <c r="C29">
        <v>169</v>
      </c>
      <c r="D29">
        <v>21</v>
      </c>
      <c r="E29">
        <v>1</v>
      </c>
      <c r="F29">
        <v>72</v>
      </c>
      <c r="H29" s="2">
        <f t="shared" si="23"/>
        <v>1336</v>
      </c>
      <c r="J29" s="9">
        <v>1987</v>
      </c>
      <c r="K29" s="2">
        <f t="shared" si="24"/>
        <v>1073</v>
      </c>
      <c r="L29" s="2">
        <f t="shared" si="24"/>
        <v>169</v>
      </c>
      <c r="M29" s="2">
        <f t="shared" si="18"/>
        <v>94</v>
      </c>
      <c r="N29" s="2">
        <f t="shared" si="25"/>
        <v>1336</v>
      </c>
      <c r="P29" s="9">
        <f t="shared" si="19"/>
        <v>1987</v>
      </c>
      <c r="Q29" s="2">
        <f aca="true" t="shared" si="27" ref="Q29:Q42">(B29/$H29)*100</f>
        <v>80.31437125748504</v>
      </c>
      <c r="R29" s="2">
        <f aca="true" t="shared" si="28" ref="R29:W40">(C29/$H29)*100</f>
        <v>12.649700598802397</v>
      </c>
      <c r="S29" s="1">
        <f t="shared" si="28"/>
        <v>1.5718562874251496</v>
      </c>
      <c r="T29" s="1">
        <f t="shared" si="28"/>
        <v>0.07485029940119761</v>
      </c>
      <c r="U29" s="1">
        <f t="shared" si="28"/>
        <v>5.389221556886228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2476568</v>
      </c>
      <c r="AB29" s="2">
        <f t="shared" si="26"/>
        <v>41249</v>
      </c>
      <c r="AC29" s="1">
        <f t="shared" si="26"/>
        <v>31006</v>
      </c>
      <c r="AD29" s="1">
        <f t="shared" si="26"/>
        <v>57127</v>
      </c>
      <c r="AE29" s="1">
        <f t="shared" si="26"/>
        <v>95052</v>
      </c>
      <c r="AF29" s="1"/>
      <c r="AG29" s="2">
        <f t="shared" si="21"/>
        <v>2701002</v>
      </c>
      <c r="AJ29" s="9">
        <v>1987</v>
      </c>
      <c r="AK29" s="1">
        <f aca="true" t="shared" si="29" ref="AK29:AK41">(B29/AA29)*100000</f>
        <v>43.32608674585151</v>
      </c>
      <c r="AL29" s="1">
        <f aca="true" t="shared" si="30" ref="AL29:AL40">(C29/AB29)*100000</f>
        <v>409.70690198550267</v>
      </c>
      <c r="AM29" s="1">
        <f aca="true" t="shared" si="31" ref="AM29:AM40">(D29/AC29)*100000</f>
        <v>67.72882667870735</v>
      </c>
      <c r="AN29" s="1">
        <f aca="true" t="shared" si="32" ref="AN29:AN40">(E29/AD29)*100000</f>
        <v>1.7504857597983439</v>
      </c>
      <c r="AO29" s="1">
        <f aca="true" t="shared" si="33" ref="AO29:AO40">(F29/AE29)*100000</f>
        <v>75.74801161469512</v>
      </c>
      <c r="AP29" s="1"/>
      <c r="AQ29" s="1">
        <f aca="true" t="shared" si="34" ref="AQ29:AQ41">(H29/AG29)*100000</f>
        <v>49.46312516614205</v>
      </c>
      <c r="AR29" s="1">
        <f aca="true" t="shared" si="35" ref="AR29:AR41">(SUM(D29:F29)/SUM(AC29:AE29))*100000</f>
        <v>51.314245161994705</v>
      </c>
    </row>
    <row r="30" spans="1:44" ht="12.75">
      <c r="A30" s="9">
        <v>1988</v>
      </c>
      <c r="B30">
        <v>1032</v>
      </c>
      <c r="C30">
        <v>138</v>
      </c>
      <c r="D30">
        <v>27</v>
      </c>
      <c r="E30">
        <v>3</v>
      </c>
      <c r="F30">
        <v>122</v>
      </c>
      <c r="H30" s="2">
        <f t="shared" si="23"/>
        <v>1322</v>
      </c>
      <c r="J30" s="9">
        <v>1988</v>
      </c>
      <c r="K30" s="2">
        <f t="shared" si="24"/>
        <v>1032</v>
      </c>
      <c r="L30" s="2">
        <f t="shared" si="24"/>
        <v>138</v>
      </c>
      <c r="M30" s="2">
        <f t="shared" si="18"/>
        <v>152</v>
      </c>
      <c r="N30" s="2">
        <f t="shared" si="25"/>
        <v>1322</v>
      </c>
      <c r="P30" s="9">
        <f t="shared" si="19"/>
        <v>1988</v>
      </c>
      <c r="Q30" s="2">
        <f t="shared" si="27"/>
        <v>78.06354009077155</v>
      </c>
      <c r="R30" s="2">
        <f t="shared" si="28"/>
        <v>10.43872919818457</v>
      </c>
      <c r="S30" s="1">
        <f t="shared" si="28"/>
        <v>2.042360060514372</v>
      </c>
      <c r="T30" s="1">
        <f t="shared" si="28"/>
        <v>0.22692889561270801</v>
      </c>
      <c r="U30" s="1">
        <f t="shared" si="28"/>
        <v>9.228441754916792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2504825</v>
      </c>
      <c r="AB30" s="2">
        <f t="shared" si="26"/>
        <v>42671</v>
      </c>
      <c r="AC30" s="1">
        <f t="shared" si="26"/>
        <v>32554</v>
      </c>
      <c r="AD30" s="1">
        <f t="shared" si="26"/>
        <v>60484</v>
      </c>
      <c r="AE30" s="1">
        <f t="shared" si="26"/>
        <v>100777</v>
      </c>
      <c r="AF30" s="1"/>
      <c r="AG30" s="2">
        <f t="shared" si="21"/>
        <v>2741311</v>
      </c>
      <c r="AJ30" s="9">
        <v>1988</v>
      </c>
      <c r="AK30" s="1">
        <f t="shared" si="29"/>
        <v>41.20048306767938</v>
      </c>
      <c r="AL30" s="1">
        <f t="shared" si="30"/>
        <v>323.40465421480627</v>
      </c>
      <c r="AM30" s="1">
        <f t="shared" si="31"/>
        <v>82.93911654481785</v>
      </c>
      <c r="AN30" s="1">
        <f t="shared" si="32"/>
        <v>4.95998941868924</v>
      </c>
      <c r="AO30" s="1">
        <f t="shared" si="33"/>
        <v>121.0593687051609</v>
      </c>
      <c r="AP30" s="1"/>
      <c r="AQ30" s="1">
        <f t="shared" si="34"/>
        <v>48.22510105566278</v>
      </c>
      <c r="AR30" s="1">
        <f t="shared" si="35"/>
        <v>78.42530247916828</v>
      </c>
    </row>
    <row r="31" spans="1:44" ht="12.75">
      <c r="A31" s="9">
        <v>1989</v>
      </c>
      <c r="B31">
        <v>2045</v>
      </c>
      <c r="C31">
        <v>349</v>
      </c>
      <c r="D31">
        <v>58</v>
      </c>
      <c r="E31">
        <v>20</v>
      </c>
      <c r="F31">
        <v>215</v>
      </c>
      <c r="H31" s="2">
        <f t="shared" si="23"/>
        <v>2687</v>
      </c>
      <c r="J31" s="9">
        <v>1989</v>
      </c>
      <c r="K31" s="2">
        <f t="shared" si="24"/>
        <v>2045</v>
      </c>
      <c r="L31" s="2">
        <f t="shared" si="24"/>
        <v>349</v>
      </c>
      <c r="M31" s="2">
        <f t="shared" si="18"/>
        <v>293</v>
      </c>
      <c r="N31" s="2">
        <f t="shared" si="25"/>
        <v>2687</v>
      </c>
      <c r="P31" s="9">
        <f t="shared" si="19"/>
        <v>1989</v>
      </c>
      <c r="Q31" s="2">
        <f t="shared" si="27"/>
        <v>76.107182731671</v>
      </c>
      <c r="R31" s="2">
        <f t="shared" si="28"/>
        <v>12.988462969854856</v>
      </c>
      <c r="S31" s="1">
        <f t="shared" si="28"/>
        <v>2.1585411239300334</v>
      </c>
      <c r="T31" s="1">
        <f t="shared" si="28"/>
        <v>0.744324525493115</v>
      </c>
      <c r="U31" s="1">
        <f t="shared" si="28"/>
        <v>8.001488649050986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2541269</v>
      </c>
      <c r="AB31" s="2">
        <f t="shared" si="26"/>
        <v>43889</v>
      </c>
      <c r="AC31" s="1">
        <f t="shared" si="26"/>
        <v>34214</v>
      </c>
      <c r="AD31" s="1">
        <f t="shared" si="26"/>
        <v>64174</v>
      </c>
      <c r="AE31" s="1">
        <f t="shared" si="26"/>
        <v>107023</v>
      </c>
      <c r="AF31" s="1"/>
      <c r="AG31" s="2">
        <f t="shared" si="21"/>
        <v>2790569</v>
      </c>
      <c r="AJ31" s="9">
        <v>1989</v>
      </c>
      <c r="AK31" s="1">
        <f t="shared" si="29"/>
        <v>80.4716069019061</v>
      </c>
      <c r="AL31" s="1">
        <f t="shared" si="30"/>
        <v>795.1878602838981</v>
      </c>
      <c r="AM31" s="1">
        <f t="shared" si="31"/>
        <v>169.52124861167943</v>
      </c>
      <c r="AN31" s="1">
        <f t="shared" si="32"/>
        <v>31.165269423754168</v>
      </c>
      <c r="AO31" s="1">
        <f t="shared" si="33"/>
        <v>200.89139717630792</v>
      </c>
      <c r="AP31" s="1"/>
      <c r="AQ31" s="1">
        <f t="shared" si="34"/>
        <v>96.28860637382554</v>
      </c>
      <c r="AR31" s="1">
        <f t="shared" si="35"/>
        <v>142.64085175574823</v>
      </c>
    </row>
    <row r="32" spans="1:44" ht="12.75">
      <c r="A32" s="9">
        <v>1990</v>
      </c>
      <c r="B32">
        <v>739</v>
      </c>
      <c r="C32">
        <v>121</v>
      </c>
      <c r="D32">
        <v>19</v>
      </c>
      <c r="E32">
        <v>10</v>
      </c>
      <c r="F32">
        <v>236</v>
      </c>
      <c r="H32" s="2">
        <f t="shared" si="23"/>
        <v>1125</v>
      </c>
      <c r="J32" s="9">
        <v>1990</v>
      </c>
      <c r="K32" s="2">
        <f t="shared" si="24"/>
        <v>739</v>
      </c>
      <c r="L32" s="2">
        <f t="shared" si="24"/>
        <v>121</v>
      </c>
      <c r="M32" s="2">
        <f t="shared" si="18"/>
        <v>265</v>
      </c>
      <c r="N32" s="2">
        <f t="shared" si="25"/>
        <v>1125</v>
      </c>
      <c r="P32" s="9">
        <f t="shared" si="19"/>
        <v>1990</v>
      </c>
      <c r="Q32" s="2">
        <f t="shared" si="27"/>
        <v>65.68888888888888</v>
      </c>
      <c r="R32" s="2">
        <f t="shared" si="28"/>
        <v>10.755555555555556</v>
      </c>
      <c r="S32" s="1">
        <f t="shared" si="28"/>
        <v>1.6888888888888887</v>
      </c>
      <c r="T32" s="1">
        <f t="shared" si="28"/>
        <v>0.8888888888888888</v>
      </c>
      <c r="U32" s="1">
        <f t="shared" si="28"/>
        <v>20.977777777777778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2594225</v>
      </c>
      <c r="AB32" s="2">
        <f t="shared" si="26"/>
        <v>45522</v>
      </c>
      <c r="AC32" s="1">
        <f t="shared" si="26"/>
        <v>36047</v>
      </c>
      <c r="AD32" s="1">
        <f t="shared" si="26"/>
        <v>68650</v>
      </c>
      <c r="AE32" s="1">
        <f t="shared" si="26"/>
        <v>114103</v>
      </c>
      <c r="AF32" s="1"/>
      <c r="AG32" s="2">
        <f t="shared" si="21"/>
        <v>2858547</v>
      </c>
      <c r="AJ32" s="9">
        <v>1990</v>
      </c>
      <c r="AK32" s="1">
        <f t="shared" si="29"/>
        <v>28.48634948780464</v>
      </c>
      <c r="AL32" s="1">
        <f t="shared" si="30"/>
        <v>265.80554457185536</v>
      </c>
      <c r="AM32" s="1">
        <f t="shared" si="31"/>
        <v>52.708963297916604</v>
      </c>
      <c r="AN32" s="1">
        <f t="shared" si="32"/>
        <v>14.56664238892935</v>
      </c>
      <c r="AO32" s="1">
        <f t="shared" si="33"/>
        <v>206.83067053451705</v>
      </c>
      <c r="AP32" s="1"/>
      <c r="AQ32" s="1">
        <f t="shared" si="34"/>
        <v>39.355658661550784</v>
      </c>
      <c r="AR32" s="1">
        <f t="shared" si="35"/>
        <v>121.11517367458866</v>
      </c>
    </row>
    <row r="33" spans="1:44" ht="12.75">
      <c r="A33" s="9">
        <v>1991</v>
      </c>
      <c r="B33">
        <v>700</v>
      </c>
      <c r="C33">
        <v>98</v>
      </c>
      <c r="D33">
        <v>22</v>
      </c>
      <c r="E33">
        <v>14</v>
      </c>
      <c r="F33">
        <v>99</v>
      </c>
      <c r="H33" s="2">
        <f t="shared" si="23"/>
        <v>933</v>
      </c>
      <c r="J33" s="9">
        <v>1991</v>
      </c>
      <c r="K33" s="2">
        <f t="shared" si="24"/>
        <v>700</v>
      </c>
      <c r="L33" s="2">
        <f t="shared" si="24"/>
        <v>98</v>
      </c>
      <c r="M33" s="2">
        <f t="shared" si="18"/>
        <v>135</v>
      </c>
      <c r="N33" s="2">
        <f t="shared" si="25"/>
        <v>933</v>
      </c>
      <c r="P33" s="9">
        <f t="shared" si="19"/>
        <v>1991</v>
      </c>
      <c r="Q33" s="2">
        <f t="shared" si="27"/>
        <v>75.02679528403002</v>
      </c>
      <c r="R33" s="2">
        <f t="shared" si="28"/>
        <v>10.503751339764202</v>
      </c>
      <c r="S33" s="1">
        <f t="shared" si="28"/>
        <v>2.3579849946409435</v>
      </c>
      <c r="T33" s="1">
        <f t="shared" si="28"/>
        <v>1.5005359056806002</v>
      </c>
      <c r="U33" s="1">
        <f t="shared" si="28"/>
        <v>10.610932475884244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2640876</v>
      </c>
      <c r="AB33" s="2">
        <f t="shared" si="26"/>
        <v>47003</v>
      </c>
      <c r="AC33" s="1">
        <f t="shared" si="26"/>
        <v>36795</v>
      </c>
      <c r="AD33" s="1">
        <f t="shared" si="26"/>
        <v>72510</v>
      </c>
      <c r="AE33" s="1">
        <f t="shared" si="26"/>
        <v>121561</v>
      </c>
      <c r="AF33" s="1"/>
      <c r="AG33" s="2">
        <f t="shared" si="21"/>
        <v>2918745</v>
      </c>
      <c r="AJ33" s="9">
        <v>1991</v>
      </c>
      <c r="AK33" s="1">
        <f t="shared" si="29"/>
        <v>26.50635622422257</v>
      </c>
      <c r="AL33" s="1">
        <f t="shared" si="30"/>
        <v>208.49732995766226</v>
      </c>
      <c r="AM33" s="1">
        <f t="shared" si="31"/>
        <v>59.790732436472354</v>
      </c>
      <c r="AN33" s="1">
        <f t="shared" si="32"/>
        <v>19.307681699075992</v>
      </c>
      <c r="AO33" s="1">
        <f t="shared" si="33"/>
        <v>81.44059361143788</v>
      </c>
      <c r="AP33" s="1"/>
      <c r="AQ33" s="1">
        <f t="shared" si="34"/>
        <v>31.9657935174193</v>
      </c>
      <c r="AR33" s="1">
        <f t="shared" si="35"/>
        <v>58.475479282354264</v>
      </c>
    </row>
    <row r="34" spans="1:44" ht="12.75">
      <c r="A34" s="9">
        <v>1992</v>
      </c>
      <c r="B34">
        <v>688</v>
      </c>
      <c r="C34">
        <v>122</v>
      </c>
      <c r="D34">
        <v>9</v>
      </c>
      <c r="E34">
        <v>12</v>
      </c>
      <c r="F34">
        <v>133</v>
      </c>
      <c r="H34" s="2">
        <f t="shared" si="23"/>
        <v>964</v>
      </c>
      <c r="J34" s="9">
        <v>1992</v>
      </c>
      <c r="K34" s="2">
        <f t="shared" si="24"/>
        <v>688</v>
      </c>
      <c r="L34" s="2">
        <f t="shared" si="24"/>
        <v>122</v>
      </c>
      <c r="M34" s="2">
        <f t="shared" si="18"/>
        <v>154</v>
      </c>
      <c r="N34" s="2">
        <f t="shared" si="25"/>
        <v>964</v>
      </c>
      <c r="P34" s="9">
        <f t="shared" si="19"/>
        <v>1992</v>
      </c>
      <c r="Q34" s="2">
        <f t="shared" si="27"/>
        <v>71.36929460580913</v>
      </c>
      <c r="R34" s="2">
        <f t="shared" si="28"/>
        <v>12.655601659751037</v>
      </c>
      <c r="S34" s="1">
        <f t="shared" si="28"/>
        <v>0.9336099585062241</v>
      </c>
      <c r="T34" s="1">
        <f t="shared" si="28"/>
        <v>1.2448132780082988</v>
      </c>
      <c r="U34" s="1">
        <f t="shared" si="28"/>
        <v>13.796680497925312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2681526</v>
      </c>
      <c r="AB34" s="2">
        <f t="shared" si="26"/>
        <v>47732</v>
      </c>
      <c r="AC34" s="1">
        <f t="shared" si="26"/>
        <v>37215</v>
      </c>
      <c r="AD34" s="1">
        <f t="shared" si="26"/>
        <v>77002</v>
      </c>
      <c r="AE34" s="1">
        <f t="shared" si="26"/>
        <v>130459</v>
      </c>
      <c r="AF34" s="1"/>
      <c r="AG34" s="2">
        <f t="shared" si="21"/>
        <v>2973934</v>
      </c>
      <c r="AJ34" s="9">
        <v>1992</v>
      </c>
      <c r="AK34" s="1">
        <f t="shared" si="29"/>
        <v>25.657032600094126</v>
      </c>
      <c r="AL34" s="1">
        <f t="shared" si="30"/>
        <v>255.59373166848238</v>
      </c>
      <c r="AM34" s="1">
        <f t="shared" si="31"/>
        <v>24.183796856106408</v>
      </c>
      <c r="AN34" s="1">
        <f t="shared" si="32"/>
        <v>15.584010804914158</v>
      </c>
      <c r="AO34" s="1">
        <f t="shared" si="33"/>
        <v>101.94773836990933</v>
      </c>
      <c r="AP34" s="1"/>
      <c r="AQ34" s="1">
        <f t="shared" si="34"/>
        <v>32.41497625703866</v>
      </c>
      <c r="AR34" s="1">
        <f t="shared" si="35"/>
        <v>62.94037829619578</v>
      </c>
    </row>
    <row r="35" spans="1:44" ht="12.75">
      <c r="A35" s="9">
        <v>1993</v>
      </c>
      <c r="B35">
        <v>641</v>
      </c>
      <c r="C35">
        <v>97</v>
      </c>
      <c r="D35">
        <v>19</v>
      </c>
      <c r="E35">
        <v>22</v>
      </c>
      <c r="F35">
        <v>158</v>
      </c>
      <c r="H35" s="2">
        <f t="shared" si="23"/>
        <v>937</v>
      </c>
      <c r="J35" s="9">
        <v>1993</v>
      </c>
      <c r="K35" s="2">
        <f t="shared" si="24"/>
        <v>641</v>
      </c>
      <c r="L35" s="2">
        <f t="shared" si="24"/>
        <v>97</v>
      </c>
      <c r="M35" s="2">
        <f t="shared" si="18"/>
        <v>199</v>
      </c>
      <c r="N35" s="2">
        <f t="shared" si="25"/>
        <v>937</v>
      </c>
      <c r="P35" s="9">
        <f t="shared" si="19"/>
        <v>1993</v>
      </c>
      <c r="Q35" s="2">
        <f t="shared" si="27"/>
        <v>68.40981856990395</v>
      </c>
      <c r="R35" s="2">
        <f t="shared" si="28"/>
        <v>10.352187833511206</v>
      </c>
      <c r="S35" s="1">
        <f t="shared" si="28"/>
        <v>2.0277481323372464</v>
      </c>
      <c r="T35" s="1">
        <f t="shared" si="28"/>
        <v>2.3479188900747063</v>
      </c>
      <c r="U35" s="1">
        <f t="shared" si="28"/>
        <v>16.862326574172894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2727193</v>
      </c>
      <c r="AB35" s="2">
        <f t="shared" si="26"/>
        <v>48664</v>
      </c>
      <c r="AC35" s="1">
        <f t="shared" si="26"/>
        <v>37544</v>
      </c>
      <c r="AD35" s="1">
        <f t="shared" si="26"/>
        <v>81047</v>
      </c>
      <c r="AE35" s="1">
        <f t="shared" si="26"/>
        <v>140042</v>
      </c>
      <c r="AF35" s="1"/>
      <c r="AG35" s="2">
        <f t="shared" si="21"/>
        <v>3034490</v>
      </c>
      <c r="AJ35" s="9">
        <v>1993</v>
      </c>
      <c r="AK35" s="1">
        <f t="shared" si="29"/>
        <v>23.50402043419736</v>
      </c>
      <c r="AL35" s="1">
        <f t="shared" si="30"/>
        <v>199.325990465231</v>
      </c>
      <c r="AM35" s="1">
        <f t="shared" si="31"/>
        <v>50.607287449392715</v>
      </c>
      <c r="AN35" s="1">
        <f t="shared" si="32"/>
        <v>27.14474317371402</v>
      </c>
      <c r="AO35" s="1">
        <f t="shared" si="33"/>
        <v>112.82329586838233</v>
      </c>
      <c r="AP35" s="1"/>
      <c r="AQ35" s="1">
        <f t="shared" si="34"/>
        <v>30.87833540397233</v>
      </c>
      <c r="AR35" s="1">
        <f t="shared" si="35"/>
        <v>76.94300417966771</v>
      </c>
    </row>
    <row r="36" spans="1:44" ht="12.75">
      <c r="A36" s="9">
        <v>1994</v>
      </c>
      <c r="B36">
        <v>680</v>
      </c>
      <c r="C36">
        <v>104</v>
      </c>
      <c r="D36">
        <v>16</v>
      </c>
      <c r="E36">
        <v>18</v>
      </c>
      <c r="F36">
        <v>133</v>
      </c>
      <c r="H36" s="2">
        <f t="shared" si="23"/>
        <v>951</v>
      </c>
      <c r="J36" s="9">
        <v>1994</v>
      </c>
      <c r="K36" s="2">
        <f t="shared" si="24"/>
        <v>680</v>
      </c>
      <c r="L36" s="2">
        <f t="shared" si="24"/>
        <v>104</v>
      </c>
      <c r="M36" s="2">
        <f t="shared" si="18"/>
        <v>167</v>
      </c>
      <c r="N36" s="2">
        <f t="shared" si="25"/>
        <v>951</v>
      </c>
      <c r="P36" s="9">
        <f t="shared" si="19"/>
        <v>1994</v>
      </c>
      <c r="Q36" s="2">
        <f t="shared" si="27"/>
        <v>71.5036803364879</v>
      </c>
      <c r="R36" s="2">
        <f t="shared" si="28"/>
        <v>10.935856992639327</v>
      </c>
      <c r="S36" s="1">
        <f t="shared" si="28"/>
        <v>1.6824395373291272</v>
      </c>
      <c r="T36" s="1">
        <f t="shared" si="28"/>
        <v>1.8927444794952681</v>
      </c>
      <c r="U36" s="1">
        <f t="shared" si="28"/>
        <v>13.985278654048368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2763678</v>
      </c>
      <c r="AB36" s="2">
        <f t="shared" si="26"/>
        <v>49965</v>
      </c>
      <c r="AC36" s="1">
        <f t="shared" si="26"/>
        <v>38033</v>
      </c>
      <c r="AD36" s="1">
        <f t="shared" si="26"/>
        <v>84169</v>
      </c>
      <c r="AE36" s="1">
        <f t="shared" si="26"/>
        <v>151297</v>
      </c>
      <c r="AF36" s="1"/>
      <c r="AG36" s="2">
        <f t="shared" si="21"/>
        <v>3087142</v>
      </c>
      <c r="AJ36" s="9">
        <v>1994</v>
      </c>
      <c r="AK36" s="1">
        <f t="shared" si="29"/>
        <v>24.604892465764827</v>
      </c>
      <c r="AL36" s="1">
        <f t="shared" si="30"/>
        <v>208.145701991394</v>
      </c>
      <c r="AM36" s="1">
        <f t="shared" si="31"/>
        <v>42.06872978728998</v>
      </c>
      <c r="AN36" s="1">
        <f t="shared" si="32"/>
        <v>21.385545747246614</v>
      </c>
      <c r="AO36" s="1">
        <f t="shared" si="33"/>
        <v>87.90656787642848</v>
      </c>
      <c r="AP36" s="1"/>
      <c r="AQ36" s="1">
        <f t="shared" si="34"/>
        <v>30.805191338785196</v>
      </c>
      <c r="AR36" s="1">
        <f t="shared" si="35"/>
        <v>61.060552323774495</v>
      </c>
    </row>
    <row r="37" spans="1:44" ht="12.75">
      <c r="A37" s="9">
        <v>1995</v>
      </c>
      <c r="B37">
        <v>809</v>
      </c>
      <c r="C37">
        <v>103</v>
      </c>
      <c r="D37">
        <v>17</v>
      </c>
      <c r="E37">
        <v>15</v>
      </c>
      <c r="F37">
        <v>153</v>
      </c>
      <c r="H37" s="2">
        <f t="shared" si="23"/>
        <v>1097</v>
      </c>
      <c r="J37" s="9">
        <v>1995</v>
      </c>
      <c r="K37" s="2">
        <f t="shared" si="24"/>
        <v>809</v>
      </c>
      <c r="L37" s="2">
        <f t="shared" si="24"/>
        <v>103</v>
      </c>
      <c r="M37" s="2">
        <f t="shared" si="18"/>
        <v>185</v>
      </c>
      <c r="N37" s="2">
        <f t="shared" si="25"/>
        <v>1097</v>
      </c>
      <c r="P37" s="9">
        <f t="shared" si="19"/>
        <v>1995</v>
      </c>
      <c r="Q37" s="2">
        <f t="shared" si="27"/>
        <v>73.74658158614403</v>
      </c>
      <c r="R37" s="2">
        <f t="shared" si="28"/>
        <v>9.389243391066545</v>
      </c>
      <c r="S37" s="1">
        <f t="shared" si="28"/>
        <v>1.5496809480401095</v>
      </c>
      <c r="T37" s="1">
        <f t="shared" si="28"/>
        <v>1.367365542388332</v>
      </c>
      <c r="U37" s="1">
        <f t="shared" si="28"/>
        <v>13.947128532360983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2798832</v>
      </c>
      <c r="AB37" s="2">
        <f t="shared" si="26"/>
        <v>51324</v>
      </c>
      <c r="AC37" s="1">
        <f t="shared" si="26"/>
        <v>38261</v>
      </c>
      <c r="AD37" s="1">
        <f t="shared" si="26"/>
        <v>88530</v>
      </c>
      <c r="AE37" s="1">
        <f t="shared" si="26"/>
        <v>164474</v>
      </c>
      <c r="AF37" s="1"/>
      <c r="AG37" s="2">
        <f t="shared" si="21"/>
        <v>3141421</v>
      </c>
      <c r="AJ37" s="9">
        <v>1995</v>
      </c>
      <c r="AK37" s="1">
        <f t="shared" si="29"/>
        <v>28.904914621527837</v>
      </c>
      <c r="AL37" s="1">
        <f t="shared" si="30"/>
        <v>200.68583898371134</v>
      </c>
      <c r="AM37" s="1">
        <f t="shared" si="31"/>
        <v>44.43166671022713</v>
      </c>
      <c r="AN37" s="1">
        <f t="shared" si="32"/>
        <v>16.943409013893596</v>
      </c>
      <c r="AO37" s="1">
        <f t="shared" si="33"/>
        <v>93.02382139426292</v>
      </c>
      <c r="AP37" s="1"/>
      <c r="AQ37" s="1">
        <f t="shared" si="34"/>
        <v>34.920502536909254</v>
      </c>
      <c r="AR37" s="1">
        <f t="shared" si="35"/>
        <v>63.51604209225276</v>
      </c>
    </row>
    <row r="38" spans="1:44" ht="12.75">
      <c r="A38" s="9">
        <v>1996</v>
      </c>
      <c r="B38">
        <v>1003</v>
      </c>
      <c r="C38">
        <v>123</v>
      </c>
      <c r="D38">
        <v>24</v>
      </c>
      <c r="E38">
        <v>25</v>
      </c>
      <c r="F38">
        <v>258</v>
      </c>
      <c r="H38" s="2">
        <f t="shared" si="23"/>
        <v>1433</v>
      </c>
      <c r="J38" s="9">
        <v>1996</v>
      </c>
      <c r="K38" s="2">
        <f t="shared" si="24"/>
        <v>1003</v>
      </c>
      <c r="L38" s="2">
        <f t="shared" si="24"/>
        <v>123</v>
      </c>
      <c r="M38" s="2">
        <f t="shared" si="18"/>
        <v>307</v>
      </c>
      <c r="N38" s="2">
        <f t="shared" si="25"/>
        <v>1433</v>
      </c>
      <c r="P38" s="9">
        <f t="shared" si="19"/>
        <v>1996</v>
      </c>
      <c r="Q38" s="2">
        <f t="shared" si="27"/>
        <v>69.9930216329379</v>
      </c>
      <c r="R38" s="2">
        <f t="shared" si="28"/>
        <v>8.583391486392184</v>
      </c>
      <c r="S38" s="1">
        <f t="shared" si="28"/>
        <v>1.6748080949057922</v>
      </c>
      <c r="T38" s="1">
        <f t="shared" si="28"/>
        <v>1.7445917655268668</v>
      </c>
      <c r="U38" s="1">
        <f t="shared" si="28"/>
        <v>18.004187020237264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2836328</v>
      </c>
      <c r="AB38" s="2">
        <f t="shared" si="26"/>
        <v>52675</v>
      </c>
      <c r="AC38" s="1">
        <f t="shared" si="26"/>
        <v>38535</v>
      </c>
      <c r="AD38" s="1">
        <f t="shared" si="26"/>
        <v>92918</v>
      </c>
      <c r="AE38" s="1">
        <f t="shared" si="26"/>
        <v>174631</v>
      </c>
      <c r="AF38" s="1"/>
      <c r="AG38" s="2">
        <f t="shared" si="21"/>
        <v>3195087</v>
      </c>
      <c r="AJ38" s="9">
        <v>1996</v>
      </c>
      <c r="AK38" s="1">
        <f t="shared" si="29"/>
        <v>35.36262378681168</v>
      </c>
      <c r="AL38" s="1">
        <f t="shared" si="30"/>
        <v>233.50735643094447</v>
      </c>
      <c r="AM38" s="1">
        <f t="shared" si="31"/>
        <v>62.28104320747372</v>
      </c>
      <c r="AN38" s="1">
        <f t="shared" si="32"/>
        <v>26.90544350933081</v>
      </c>
      <c r="AO38" s="1">
        <f t="shared" si="33"/>
        <v>147.74009196534408</v>
      </c>
      <c r="AP38" s="1"/>
      <c r="AQ38" s="1">
        <f t="shared" si="34"/>
        <v>44.850108932870995</v>
      </c>
      <c r="AR38" s="1">
        <f t="shared" si="35"/>
        <v>100.299264254257</v>
      </c>
    </row>
    <row r="39" spans="1:44" ht="12.75">
      <c r="A39" s="9">
        <v>1997</v>
      </c>
      <c r="B39">
        <v>1079</v>
      </c>
      <c r="C39">
        <v>193</v>
      </c>
      <c r="D39">
        <v>29</v>
      </c>
      <c r="E39">
        <v>20</v>
      </c>
      <c r="F39">
        <v>288</v>
      </c>
      <c r="H39" s="2">
        <f t="shared" si="23"/>
        <v>1609</v>
      </c>
      <c r="J39" s="9">
        <v>1997</v>
      </c>
      <c r="K39" s="2">
        <f t="shared" si="24"/>
        <v>1079</v>
      </c>
      <c r="L39" s="2">
        <f t="shared" si="24"/>
        <v>193</v>
      </c>
      <c r="M39" s="2">
        <f t="shared" si="18"/>
        <v>337</v>
      </c>
      <c r="N39" s="2">
        <f t="shared" si="25"/>
        <v>1609</v>
      </c>
      <c r="P39" s="9">
        <f t="shared" si="19"/>
        <v>1997</v>
      </c>
      <c r="Q39" s="2">
        <f t="shared" si="27"/>
        <v>67.0602858918583</v>
      </c>
      <c r="R39" s="2">
        <f t="shared" si="28"/>
        <v>11.99502796768179</v>
      </c>
      <c r="S39" s="1">
        <f t="shared" si="28"/>
        <v>1.8023617153511498</v>
      </c>
      <c r="T39" s="1">
        <f t="shared" si="28"/>
        <v>1.2430080795525171</v>
      </c>
      <c r="U39" s="1">
        <f t="shared" si="28"/>
        <v>17.899316345556247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2866103</v>
      </c>
      <c r="AB39" s="2">
        <f t="shared" si="26"/>
        <v>53064</v>
      </c>
      <c r="AC39" s="1">
        <f t="shared" si="26"/>
        <v>38954</v>
      </c>
      <c r="AD39" s="1">
        <f t="shared" si="26"/>
        <v>97108</v>
      </c>
      <c r="AE39" s="1">
        <f t="shared" si="26"/>
        <v>188025</v>
      </c>
      <c r="AF39" s="1"/>
      <c r="AG39" s="2">
        <f t="shared" si="21"/>
        <v>3243254</v>
      </c>
      <c r="AJ39" s="9">
        <v>1997</v>
      </c>
      <c r="AK39" s="1">
        <f t="shared" si="29"/>
        <v>37.64693732221068</v>
      </c>
      <c r="AL39" s="1">
        <f t="shared" si="30"/>
        <v>363.71174430875925</v>
      </c>
      <c r="AM39" s="1">
        <f t="shared" si="31"/>
        <v>74.44678338553166</v>
      </c>
      <c r="AN39" s="1">
        <f t="shared" si="32"/>
        <v>20.595625489146105</v>
      </c>
      <c r="AO39" s="1">
        <f t="shared" si="33"/>
        <v>153.17112086158755</v>
      </c>
      <c r="AP39" s="1"/>
      <c r="AQ39" s="1">
        <f t="shared" si="34"/>
        <v>49.610668791281846</v>
      </c>
      <c r="AR39" s="1">
        <f t="shared" si="35"/>
        <v>103.98442393554816</v>
      </c>
    </row>
    <row r="40" spans="1:44" ht="12.75">
      <c r="A40" s="9">
        <v>1998</v>
      </c>
      <c r="B40">
        <v>1263</v>
      </c>
      <c r="C40">
        <v>179</v>
      </c>
      <c r="D40">
        <v>27</v>
      </c>
      <c r="E40">
        <v>27</v>
      </c>
      <c r="F40">
        <v>278</v>
      </c>
      <c r="H40" s="2">
        <f t="shared" si="23"/>
        <v>1774</v>
      </c>
      <c r="J40" s="9">
        <v>1998</v>
      </c>
      <c r="K40" s="2">
        <f t="shared" si="24"/>
        <v>1263</v>
      </c>
      <c r="L40" s="2">
        <f t="shared" si="24"/>
        <v>179</v>
      </c>
      <c r="M40" s="2">
        <f t="shared" si="18"/>
        <v>332</v>
      </c>
      <c r="N40" s="2">
        <f t="shared" si="25"/>
        <v>1774</v>
      </c>
      <c r="P40" s="9">
        <f t="shared" si="19"/>
        <v>1998</v>
      </c>
      <c r="Q40" s="2">
        <f t="shared" si="27"/>
        <v>71.19503945885005</v>
      </c>
      <c r="R40" s="2">
        <f t="shared" si="28"/>
        <v>10.090191657271703</v>
      </c>
      <c r="S40" s="1">
        <f t="shared" si="28"/>
        <v>1.5219842164599773</v>
      </c>
      <c r="T40" s="1">
        <f t="shared" si="28"/>
        <v>1.5219842164599773</v>
      </c>
      <c r="U40" s="1">
        <f t="shared" si="28"/>
        <v>15.670800450958286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2887264</v>
      </c>
      <c r="AB40" s="2">
        <f t="shared" si="26"/>
        <v>54127</v>
      </c>
      <c r="AC40" s="1">
        <f t="shared" si="26"/>
        <v>39236</v>
      </c>
      <c r="AD40" s="1">
        <f t="shared" si="26"/>
        <v>101305</v>
      </c>
      <c r="AE40" s="1">
        <f t="shared" si="26"/>
        <v>200123</v>
      </c>
      <c r="AF40" s="1"/>
      <c r="AG40" s="2">
        <f t="shared" si="21"/>
        <v>3282055</v>
      </c>
      <c r="AJ40" s="9">
        <v>1998</v>
      </c>
      <c r="AK40" s="1">
        <f t="shared" si="29"/>
        <v>43.74383499395968</v>
      </c>
      <c r="AL40" s="1">
        <f t="shared" si="30"/>
        <v>330.70371533615383</v>
      </c>
      <c r="AM40" s="1">
        <f t="shared" si="31"/>
        <v>68.81435416454276</v>
      </c>
      <c r="AN40" s="1">
        <f t="shared" si="32"/>
        <v>26.652188934406002</v>
      </c>
      <c r="AO40" s="1">
        <f t="shared" si="33"/>
        <v>138.9145675409623</v>
      </c>
      <c r="AP40" s="1"/>
      <c r="AQ40" s="1">
        <f t="shared" si="34"/>
        <v>54.05150126978372</v>
      </c>
      <c r="AR40" s="1">
        <f t="shared" si="35"/>
        <v>97.45673155954255</v>
      </c>
    </row>
    <row r="41" spans="1:44" ht="12.75">
      <c r="A41" s="9">
        <v>1999</v>
      </c>
      <c r="B41">
        <v>1346</v>
      </c>
      <c r="C41">
        <v>161</v>
      </c>
      <c r="D41">
        <v>42</v>
      </c>
      <c r="E41">
        <v>19</v>
      </c>
      <c r="F41">
        <v>282</v>
      </c>
      <c r="G41">
        <v>2</v>
      </c>
      <c r="H41" s="2">
        <f t="shared" si="23"/>
        <v>1852</v>
      </c>
      <c r="J41" s="9">
        <v>1999</v>
      </c>
      <c r="K41" s="2">
        <f t="shared" si="24"/>
        <v>1346</v>
      </c>
      <c r="L41" s="2">
        <f t="shared" si="24"/>
        <v>161</v>
      </c>
      <c r="M41" s="2">
        <f t="shared" si="18"/>
        <v>345</v>
      </c>
      <c r="N41" s="2">
        <f t="shared" si="25"/>
        <v>1852</v>
      </c>
      <c r="P41" s="9">
        <f t="shared" si="19"/>
        <v>1999</v>
      </c>
      <c r="Q41" s="2">
        <f t="shared" si="27"/>
        <v>72.67818574514038</v>
      </c>
      <c r="R41" s="2">
        <f aca="true" t="shared" si="36" ref="R41:W42">(C41/$H41)*100</f>
        <v>8.693304535637148</v>
      </c>
      <c r="S41" s="1">
        <f t="shared" si="36"/>
        <v>2.267818574514039</v>
      </c>
      <c r="T41" s="1">
        <f t="shared" si="36"/>
        <v>1.0259179265658747</v>
      </c>
      <c r="U41" s="1">
        <f t="shared" si="36"/>
        <v>15.226781857451405</v>
      </c>
      <c r="V41" s="1">
        <f t="shared" si="36"/>
        <v>0.10799136069114472</v>
      </c>
      <c r="W41" s="2">
        <f t="shared" si="36"/>
        <v>100</v>
      </c>
      <c r="Z41" s="9">
        <v>1999</v>
      </c>
      <c r="AA41" s="2">
        <f t="shared" si="26"/>
        <v>2903778</v>
      </c>
      <c r="AB41" s="2">
        <f t="shared" si="26"/>
        <v>54667</v>
      </c>
      <c r="AC41" s="1">
        <f t="shared" si="26"/>
        <v>39599</v>
      </c>
      <c r="AD41" s="1">
        <f t="shared" si="26"/>
        <v>105240</v>
      </c>
      <c r="AE41" s="1">
        <f t="shared" si="26"/>
        <v>212870</v>
      </c>
      <c r="AF41" s="1"/>
      <c r="AG41" s="2">
        <f t="shared" si="21"/>
        <v>3316154</v>
      </c>
      <c r="AJ41" s="9">
        <v>1999</v>
      </c>
      <c r="AK41" s="1">
        <f t="shared" si="29"/>
        <v>46.35340580443822</v>
      </c>
      <c r="AL41" s="1">
        <f>(C41/AB41)*100000</f>
        <v>294.51039932683335</v>
      </c>
      <c r="AM41" s="1">
        <f>(D41/AC41)*100000</f>
        <v>106.06328442637441</v>
      </c>
      <c r="AN41" s="1">
        <f>(E41/AD41)*100000</f>
        <v>18.053971873812237</v>
      </c>
      <c r="AO41" s="1">
        <f>(F41/AE41)*100000</f>
        <v>132.475219617607</v>
      </c>
      <c r="AP41" s="1"/>
      <c r="AQ41" s="1">
        <f t="shared" si="34"/>
        <v>55.847828538722865</v>
      </c>
      <c r="AR41" s="1">
        <f t="shared" si="35"/>
        <v>95.88799834502348</v>
      </c>
    </row>
    <row r="42" spans="1:23" s="4" customFormat="1" ht="12.75">
      <c r="A42" s="13" t="s">
        <v>101</v>
      </c>
      <c r="B42" s="21">
        <f aca="true" t="shared" si="37" ref="B42:G42">SUM(B25:B41)</f>
        <v>17010</v>
      </c>
      <c r="C42" s="21">
        <f t="shared" si="37"/>
        <v>2493</v>
      </c>
      <c r="D42" s="21">
        <f t="shared" si="37"/>
        <v>454</v>
      </c>
      <c r="E42" s="21">
        <f t="shared" si="37"/>
        <v>214</v>
      </c>
      <c r="F42" s="21">
        <f t="shared" si="37"/>
        <v>2686</v>
      </c>
      <c r="G42" s="21">
        <f t="shared" si="37"/>
        <v>2</v>
      </c>
      <c r="H42" s="21">
        <f t="shared" si="23"/>
        <v>22859</v>
      </c>
      <c r="J42" s="13" t="s">
        <v>101</v>
      </c>
      <c r="K42" s="21">
        <f>B42</f>
        <v>17010</v>
      </c>
      <c r="L42" s="21">
        <f>C42</f>
        <v>2493</v>
      </c>
      <c r="M42" s="21">
        <f t="shared" si="18"/>
        <v>3356</v>
      </c>
      <c r="N42" s="21">
        <f>H42</f>
        <v>22859</v>
      </c>
      <c r="P42" s="13" t="str">
        <f t="shared" si="19"/>
        <v>Total</v>
      </c>
      <c r="Q42" s="21">
        <f t="shared" si="27"/>
        <v>74.41270396780261</v>
      </c>
      <c r="R42" s="21">
        <f t="shared" si="36"/>
        <v>10.905988888402817</v>
      </c>
      <c r="S42" s="23">
        <f t="shared" si="36"/>
        <v>1.9860886302987883</v>
      </c>
      <c r="T42" s="23">
        <f t="shared" si="36"/>
        <v>0.9361739358677108</v>
      </c>
      <c r="U42" s="23">
        <f t="shared" si="36"/>
        <v>11.75029528850781</v>
      </c>
      <c r="V42" s="23">
        <f t="shared" si="36"/>
        <v>0.008749289120258978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OREGON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OREGON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OREGON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OREGON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OREGON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113</v>
      </c>
      <c r="B46" s="19" t="s">
        <v>99</v>
      </c>
      <c r="C46" s="19" t="s">
        <v>100</v>
      </c>
      <c r="D46" s="19" t="s">
        <v>116</v>
      </c>
      <c r="E46" s="19" t="s">
        <v>117</v>
      </c>
      <c r="F46" s="19" t="s">
        <v>114</v>
      </c>
      <c r="G46" s="19" t="s">
        <v>115</v>
      </c>
      <c r="H46" s="19" t="s">
        <v>101</v>
      </c>
      <c r="J46" s="20" t="s">
        <v>113</v>
      </c>
      <c r="K46" s="19" t="s">
        <v>99</v>
      </c>
      <c r="L46" s="19" t="s">
        <v>100</v>
      </c>
      <c r="M46" s="19" t="s">
        <v>118</v>
      </c>
      <c r="N46" s="19" t="s">
        <v>101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113</v>
      </c>
      <c r="AA46" s="19" t="s">
        <v>99</v>
      </c>
      <c r="AB46" s="19" t="s">
        <v>100</v>
      </c>
      <c r="AC46" s="19" t="s">
        <v>116</v>
      </c>
      <c r="AD46" s="19" t="s">
        <v>117</v>
      </c>
      <c r="AE46" s="19" t="s">
        <v>114</v>
      </c>
      <c r="AF46" s="19" t="s">
        <v>115</v>
      </c>
      <c r="AG46" s="19" t="s">
        <v>101</v>
      </c>
      <c r="AJ46" s="20" t="s">
        <v>113</v>
      </c>
      <c r="AK46" s="19" t="s">
        <v>99</v>
      </c>
      <c r="AL46" s="19" t="s">
        <v>100</v>
      </c>
      <c r="AM46" s="19" t="s">
        <v>116</v>
      </c>
      <c r="AN46" s="19" t="s">
        <v>117</v>
      </c>
      <c r="AO46" s="19" t="s">
        <v>114</v>
      </c>
      <c r="AP46" s="19" t="s">
        <v>115</v>
      </c>
      <c r="AQ46" s="19" t="s">
        <v>101</v>
      </c>
      <c r="AR46" s="19" t="s">
        <v>118</v>
      </c>
    </row>
    <row r="47" spans="1:44" ht="12.75">
      <c r="A47" s="9">
        <v>1983</v>
      </c>
      <c r="B47">
        <v>624</v>
      </c>
      <c r="C47">
        <v>71</v>
      </c>
      <c r="D47">
        <v>29</v>
      </c>
      <c r="E47">
        <v>1</v>
      </c>
      <c r="F47">
        <v>23</v>
      </c>
      <c r="G47">
        <f aca="true" t="shared" si="39" ref="G47:H56">G4-G25</f>
        <v>0</v>
      </c>
      <c r="H47" s="2">
        <f t="shared" si="39"/>
        <v>821</v>
      </c>
      <c r="J47" s="9">
        <v>1983</v>
      </c>
      <c r="K47" s="2">
        <f aca="true" t="shared" si="40" ref="K47:N64">K4-K25</f>
        <v>673</v>
      </c>
      <c r="L47" s="2">
        <f t="shared" si="40"/>
        <v>84</v>
      </c>
      <c r="M47" s="2">
        <f t="shared" si="40"/>
        <v>64</v>
      </c>
      <c r="N47" s="2">
        <f t="shared" si="40"/>
        <v>821</v>
      </c>
      <c r="P47" s="9">
        <f>A47</f>
        <v>1983</v>
      </c>
      <c r="Q47" s="2">
        <f aca="true" t="shared" si="41" ref="Q47:W50">(B47/$H47)*100</f>
        <v>76.00487210718636</v>
      </c>
      <c r="R47" s="2">
        <f t="shared" si="41"/>
        <v>8.647990255785627</v>
      </c>
      <c r="S47" s="1">
        <f t="shared" si="41"/>
        <v>3.5322777101096223</v>
      </c>
      <c r="T47" s="1">
        <f t="shared" si="41"/>
        <v>0.12180267965895249</v>
      </c>
      <c r="U47" s="1">
        <f t="shared" si="41"/>
        <v>2.8014616321559074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2460919</v>
      </c>
      <c r="AB47" s="2">
        <f aca="true" t="shared" si="42" ref="AB47:AG47">AB25</f>
        <v>38735</v>
      </c>
      <c r="AC47" s="1">
        <f t="shared" si="42"/>
        <v>27506</v>
      </c>
      <c r="AD47" s="1">
        <f t="shared" si="42"/>
        <v>47605</v>
      </c>
      <c r="AE47" s="1">
        <f t="shared" si="42"/>
        <v>78294</v>
      </c>
      <c r="AF47" s="1"/>
      <c r="AG47" s="2">
        <f t="shared" si="42"/>
        <v>2653059</v>
      </c>
      <c r="AJ47" s="9">
        <v>1983</v>
      </c>
      <c r="AK47" s="1">
        <f aca="true" t="shared" si="43" ref="AK47:AO50">(B47/AA47)*100000</f>
        <v>25.35638109177913</v>
      </c>
      <c r="AL47" s="1">
        <f t="shared" si="43"/>
        <v>183.29676003614304</v>
      </c>
      <c r="AM47" s="1">
        <f t="shared" si="43"/>
        <v>105.43154220897259</v>
      </c>
      <c r="AN47" s="1">
        <f t="shared" si="43"/>
        <v>2.100619682806428</v>
      </c>
      <c r="AO47" s="1">
        <f t="shared" si="43"/>
        <v>29.37645285717935</v>
      </c>
      <c r="AP47" s="1"/>
      <c r="AQ47" s="1">
        <f>(H47/AG47)*100000</f>
        <v>30.945410561921165</v>
      </c>
      <c r="AR47" s="1">
        <f>(SUM(D47:F47)/SUM(AC47:AE47))*100000</f>
        <v>34.54906945666699</v>
      </c>
    </row>
    <row r="48" spans="1:44" ht="12.75">
      <c r="A48" s="9">
        <v>1984</v>
      </c>
      <c r="B48">
        <v>705</v>
      </c>
      <c r="C48">
        <v>85</v>
      </c>
      <c r="D48">
        <v>28</v>
      </c>
      <c r="E48">
        <v>1</v>
      </c>
      <c r="F48">
        <v>27</v>
      </c>
      <c r="G48">
        <f t="shared" si="39"/>
        <v>0</v>
      </c>
      <c r="H48" s="2">
        <f t="shared" si="39"/>
        <v>941</v>
      </c>
      <c r="J48" s="9">
        <v>1984</v>
      </c>
      <c r="K48" s="2">
        <f t="shared" si="40"/>
        <v>787</v>
      </c>
      <c r="L48" s="2">
        <f t="shared" si="40"/>
        <v>95</v>
      </c>
      <c r="M48" s="2">
        <f t="shared" si="40"/>
        <v>59</v>
      </c>
      <c r="N48" s="2">
        <f t="shared" si="40"/>
        <v>941</v>
      </c>
      <c r="P48" s="9">
        <f aca="true" t="shared" si="44" ref="P48:P64">A48</f>
        <v>1984</v>
      </c>
      <c r="Q48" s="2">
        <f t="shared" si="41"/>
        <v>74.92029755579172</v>
      </c>
      <c r="R48" s="2">
        <f t="shared" si="41"/>
        <v>9.032943676939425</v>
      </c>
      <c r="S48" s="1">
        <f t="shared" si="41"/>
        <v>2.975557917109458</v>
      </c>
      <c r="T48" s="1">
        <f t="shared" si="41"/>
        <v>0.10626992561105207</v>
      </c>
      <c r="U48" s="1">
        <f t="shared" si="41"/>
        <v>2.869287991498406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2466393</v>
      </c>
      <c r="AB48" s="2">
        <f t="shared" si="45"/>
        <v>39371</v>
      </c>
      <c r="AC48" s="1">
        <f t="shared" si="45"/>
        <v>28301</v>
      </c>
      <c r="AD48" s="1">
        <f t="shared" si="45"/>
        <v>49958</v>
      </c>
      <c r="AE48" s="1">
        <f t="shared" si="45"/>
        <v>82572</v>
      </c>
      <c r="AF48" s="1"/>
      <c r="AG48" s="2">
        <f t="shared" si="45"/>
        <v>2666595</v>
      </c>
      <c r="AJ48" s="9">
        <v>1984</v>
      </c>
      <c r="AK48" s="1">
        <f t="shared" si="43"/>
        <v>28.584252388001424</v>
      </c>
      <c r="AL48" s="1">
        <f t="shared" si="43"/>
        <v>215.89494805821542</v>
      </c>
      <c r="AM48" s="1">
        <f t="shared" si="43"/>
        <v>98.93643334157804</v>
      </c>
      <c r="AN48" s="1">
        <f t="shared" si="43"/>
        <v>2.0016814123864046</v>
      </c>
      <c r="AO48" s="1">
        <f t="shared" si="43"/>
        <v>32.69873564888824</v>
      </c>
      <c r="AP48" s="1"/>
      <c r="AQ48" s="1">
        <f>(H48/AG48)*100000</f>
        <v>35.28844837705013</v>
      </c>
      <c r="AR48" s="1">
        <f>(SUM(D48:F48)/SUM(AC48:AE48))*100000</f>
        <v>34.819157998147126</v>
      </c>
    </row>
    <row r="49" spans="1:44" ht="12.75">
      <c r="A49" s="9">
        <v>1985</v>
      </c>
      <c r="B49">
        <v>1107</v>
      </c>
      <c r="C49">
        <v>179</v>
      </c>
      <c r="D49">
        <v>39</v>
      </c>
      <c r="E49">
        <v>0</v>
      </c>
      <c r="F49">
        <v>48</v>
      </c>
      <c r="G49">
        <f t="shared" si="39"/>
        <v>0</v>
      </c>
      <c r="H49" s="2">
        <f t="shared" si="39"/>
        <v>1588</v>
      </c>
      <c r="J49" s="9">
        <v>1985</v>
      </c>
      <c r="K49" s="2">
        <f t="shared" si="40"/>
        <v>1282</v>
      </c>
      <c r="L49" s="2">
        <f t="shared" si="40"/>
        <v>201</v>
      </c>
      <c r="M49" s="2">
        <f t="shared" si="40"/>
        <v>105</v>
      </c>
      <c r="N49" s="2">
        <f t="shared" si="40"/>
        <v>1588</v>
      </c>
      <c r="O49" s="2"/>
      <c r="P49" s="9">
        <f t="shared" si="44"/>
        <v>1985</v>
      </c>
      <c r="Q49" s="2">
        <f t="shared" si="41"/>
        <v>69.7103274559194</v>
      </c>
      <c r="R49" s="2">
        <f t="shared" si="41"/>
        <v>11.272040302267003</v>
      </c>
      <c r="S49" s="1">
        <f t="shared" si="41"/>
        <v>2.455919395465995</v>
      </c>
      <c r="T49" s="1">
        <f t="shared" si="41"/>
        <v>0</v>
      </c>
      <c r="U49" s="1">
        <f t="shared" si="41"/>
        <v>3.022670025188917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2464790</v>
      </c>
      <c r="AB49" s="2">
        <f t="shared" si="45"/>
        <v>40052</v>
      </c>
      <c r="AC49" s="1">
        <f t="shared" si="45"/>
        <v>29074</v>
      </c>
      <c r="AD49" s="1">
        <f t="shared" si="45"/>
        <v>52282</v>
      </c>
      <c r="AE49" s="1">
        <f t="shared" si="45"/>
        <v>86455</v>
      </c>
      <c r="AF49" s="1"/>
      <c r="AG49" s="2">
        <f t="shared" si="45"/>
        <v>2672653</v>
      </c>
      <c r="AJ49" s="9">
        <v>1985</v>
      </c>
      <c r="AK49" s="1">
        <f t="shared" si="43"/>
        <v>44.91254833068943</v>
      </c>
      <c r="AL49" s="1">
        <f t="shared" si="43"/>
        <v>446.91900529311897</v>
      </c>
      <c r="AM49" s="1">
        <f t="shared" si="43"/>
        <v>134.1404691476921</v>
      </c>
      <c r="AN49" s="1">
        <f t="shared" si="43"/>
        <v>0</v>
      </c>
      <c r="AO49" s="1">
        <f t="shared" si="43"/>
        <v>55.52021282748251</v>
      </c>
      <c r="AP49" s="1"/>
      <c r="AQ49" s="1">
        <f>(H49/AG49)*100000</f>
        <v>59.41661712163906</v>
      </c>
      <c r="AR49" s="1">
        <f>(SUM(D49:F49)/SUM(AC49:AE49))*100000</f>
        <v>51.844038829397356</v>
      </c>
    </row>
    <row r="50" spans="1:44" ht="12.75">
      <c r="A50" s="9">
        <v>1986</v>
      </c>
      <c r="B50">
        <v>1341</v>
      </c>
      <c r="C50">
        <v>230</v>
      </c>
      <c r="D50">
        <v>44</v>
      </c>
      <c r="E50">
        <v>0</v>
      </c>
      <c r="F50">
        <v>51</v>
      </c>
      <c r="G50">
        <f t="shared" si="39"/>
        <v>0</v>
      </c>
      <c r="H50" s="2">
        <f t="shared" si="39"/>
        <v>2189</v>
      </c>
      <c r="J50" s="9">
        <v>1986</v>
      </c>
      <c r="K50" s="2">
        <f t="shared" si="40"/>
        <v>1785</v>
      </c>
      <c r="L50" s="2">
        <f t="shared" si="40"/>
        <v>271</v>
      </c>
      <c r="M50" s="2">
        <f t="shared" si="40"/>
        <v>133</v>
      </c>
      <c r="N50" s="2">
        <f t="shared" si="40"/>
        <v>2189</v>
      </c>
      <c r="O50" s="2"/>
      <c r="P50" s="9">
        <f t="shared" si="44"/>
        <v>1986</v>
      </c>
      <c r="Q50" s="2">
        <f t="shared" si="41"/>
        <v>61.26084970306076</v>
      </c>
      <c r="R50" s="2">
        <f t="shared" si="41"/>
        <v>10.507080858839652</v>
      </c>
      <c r="S50" s="1">
        <f t="shared" si="41"/>
        <v>2.0100502512562812</v>
      </c>
      <c r="T50" s="1">
        <f t="shared" si="41"/>
        <v>0</v>
      </c>
      <c r="U50" s="1">
        <f t="shared" si="41"/>
        <v>2.3298309730470534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2467670</v>
      </c>
      <c r="AB50" s="2">
        <f t="shared" si="45"/>
        <v>40695</v>
      </c>
      <c r="AC50" s="1">
        <f t="shared" si="45"/>
        <v>29954</v>
      </c>
      <c r="AD50" s="1">
        <f t="shared" si="45"/>
        <v>54707</v>
      </c>
      <c r="AE50" s="1">
        <f t="shared" si="45"/>
        <v>90513</v>
      </c>
      <c r="AF50" s="1"/>
      <c r="AG50" s="2">
        <f t="shared" si="45"/>
        <v>2683539</v>
      </c>
      <c r="AJ50" s="9">
        <v>1986</v>
      </c>
      <c r="AK50" s="1">
        <f t="shared" si="43"/>
        <v>54.34276057981821</v>
      </c>
      <c r="AL50" s="1">
        <f t="shared" si="43"/>
        <v>565.1799975426957</v>
      </c>
      <c r="AM50" s="1">
        <f t="shared" si="43"/>
        <v>146.8919009147359</v>
      </c>
      <c r="AN50" s="1">
        <f t="shared" si="43"/>
        <v>0</v>
      </c>
      <c r="AO50" s="1">
        <f t="shared" si="43"/>
        <v>56.34549733187498</v>
      </c>
      <c r="AP50" s="1"/>
      <c r="AQ50" s="1">
        <f>(H50/AG50)*100000</f>
        <v>81.57138763401613</v>
      </c>
      <c r="AR50" s="1">
        <f>(SUM(D50:F50)/SUM(AC50:AE50))*100000</f>
        <v>54.231792389281516</v>
      </c>
    </row>
    <row r="51" spans="1:44" ht="12.75">
      <c r="A51" s="9">
        <v>1987</v>
      </c>
      <c r="B51">
        <v>1679</v>
      </c>
      <c r="C51">
        <v>367</v>
      </c>
      <c r="D51">
        <v>47</v>
      </c>
      <c r="E51">
        <v>1</v>
      </c>
      <c r="F51">
        <v>86</v>
      </c>
      <c r="G51">
        <f t="shared" si="39"/>
        <v>0</v>
      </c>
      <c r="H51" s="2">
        <f t="shared" si="39"/>
        <v>2660</v>
      </c>
      <c r="J51" s="9">
        <v>1987</v>
      </c>
      <c r="K51" s="2">
        <f t="shared" si="40"/>
        <v>2047</v>
      </c>
      <c r="L51" s="2">
        <f t="shared" si="40"/>
        <v>439</v>
      </c>
      <c r="M51" s="2">
        <f t="shared" si="40"/>
        <v>174</v>
      </c>
      <c r="N51" s="2">
        <f t="shared" si="40"/>
        <v>2660</v>
      </c>
      <c r="O51" s="2"/>
      <c r="P51" s="9">
        <f t="shared" si="44"/>
        <v>1987</v>
      </c>
      <c r="Q51" s="2">
        <f aca="true" t="shared" si="46" ref="Q51:Q64">(B51/$H51)*100</f>
        <v>63.1203007518797</v>
      </c>
      <c r="R51" s="2">
        <f aca="true" t="shared" si="47" ref="R51:R64">(C51/$H51)*100</f>
        <v>13.796992481203008</v>
      </c>
      <c r="S51" s="1">
        <f aca="true" t="shared" si="48" ref="S51:S64">(D51/$H51)*100</f>
        <v>1.7669172932330828</v>
      </c>
      <c r="T51" s="1">
        <f aca="true" t="shared" si="49" ref="T51:T64">(E51/$H51)*100</f>
        <v>0.03759398496240602</v>
      </c>
      <c r="U51" s="1">
        <f aca="true" t="shared" si="50" ref="U51:U64">(F51/$H51)*100</f>
        <v>3.2330827067669174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2476568</v>
      </c>
      <c r="AB51" s="2">
        <f t="shared" si="45"/>
        <v>41249</v>
      </c>
      <c r="AC51" s="1">
        <f t="shared" si="45"/>
        <v>31006</v>
      </c>
      <c r="AD51" s="1">
        <f t="shared" si="45"/>
        <v>57127</v>
      </c>
      <c r="AE51" s="1">
        <f t="shared" si="45"/>
        <v>95052</v>
      </c>
      <c r="AF51" s="1"/>
      <c r="AG51" s="2">
        <f t="shared" si="45"/>
        <v>2701002</v>
      </c>
      <c r="AJ51" s="9">
        <v>1987</v>
      </c>
      <c r="AK51" s="1">
        <f aca="true" t="shared" si="53" ref="AK51:AK63">(B51/AA51)*100000</f>
        <v>67.79543303474809</v>
      </c>
      <c r="AL51" s="1">
        <f aca="true" t="shared" si="54" ref="AL51:AL62">(C51/AB51)*100000</f>
        <v>889.7185386312395</v>
      </c>
      <c r="AM51" s="1">
        <f aca="true" t="shared" si="55" ref="AM51:AM62">(D51/AC51)*100000</f>
        <v>151.58356447139263</v>
      </c>
      <c r="AN51" s="1">
        <f aca="true" t="shared" si="56" ref="AN51:AN62">(E51/AD51)*100000</f>
        <v>1.7504857597983439</v>
      </c>
      <c r="AO51" s="1">
        <f aca="true" t="shared" si="57" ref="AO51:AO62">(F51/AE51)*100000</f>
        <v>90.47679165088583</v>
      </c>
      <c r="AP51" s="1"/>
      <c r="AQ51" s="1">
        <f aca="true" t="shared" si="58" ref="AQ51:AQ63">(H51/AG51)*100000</f>
        <v>98.48197076492353</v>
      </c>
      <c r="AR51" s="1">
        <f aca="true" t="shared" si="59" ref="AR51:AR63">(SUM(D51:F51)/SUM(AC51:AE51))*100000</f>
        <v>73.15009416709883</v>
      </c>
    </row>
    <row r="52" spans="1:44" ht="12.75">
      <c r="A52" s="9">
        <v>1988</v>
      </c>
      <c r="B52">
        <v>1805</v>
      </c>
      <c r="C52">
        <v>345</v>
      </c>
      <c r="D52">
        <v>58</v>
      </c>
      <c r="E52">
        <v>5</v>
      </c>
      <c r="F52">
        <v>102</v>
      </c>
      <c r="G52">
        <f t="shared" si="39"/>
        <v>0</v>
      </c>
      <c r="H52" s="2">
        <f t="shared" si="39"/>
        <v>2910</v>
      </c>
      <c r="J52" s="9">
        <v>1988</v>
      </c>
      <c r="K52" s="2">
        <f t="shared" si="40"/>
        <v>2278</v>
      </c>
      <c r="L52" s="2">
        <f t="shared" si="40"/>
        <v>397</v>
      </c>
      <c r="M52" s="2">
        <f t="shared" si="40"/>
        <v>235</v>
      </c>
      <c r="N52" s="2">
        <f t="shared" si="40"/>
        <v>2910</v>
      </c>
      <c r="O52" s="2"/>
      <c r="P52" s="9">
        <f t="shared" si="44"/>
        <v>1988</v>
      </c>
      <c r="Q52" s="2">
        <f t="shared" si="46"/>
        <v>62.02749140893471</v>
      </c>
      <c r="R52" s="2">
        <f t="shared" si="47"/>
        <v>11.855670103092782</v>
      </c>
      <c r="S52" s="1">
        <f t="shared" si="48"/>
        <v>1.9931271477663228</v>
      </c>
      <c r="T52" s="1">
        <f t="shared" si="49"/>
        <v>0.1718213058419244</v>
      </c>
      <c r="U52" s="1">
        <f t="shared" si="50"/>
        <v>3.5051546391752577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2504825</v>
      </c>
      <c r="AB52" s="2">
        <f t="shared" si="45"/>
        <v>42671</v>
      </c>
      <c r="AC52" s="1">
        <f t="shared" si="45"/>
        <v>32554</v>
      </c>
      <c r="AD52" s="1">
        <f t="shared" si="45"/>
        <v>60484</v>
      </c>
      <c r="AE52" s="1">
        <f t="shared" si="45"/>
        <v>100777</v>
      </c>
      <c r="AF52" s="1"/>
      <c r="AG52" s="2">
        <f t="shared" si="45"/>
        <v>2741311</v>
      </c>
      <c r="AJ52" s="9">
        <v>1988</v>
      </c>
      <c r="AK52" s="1">
        <f t="shared" si="53"/>
        <v>72.06092241972992</v>
      </c>
      <c r="AL52" s="1">
        <f t="shared" si="54"/>
        <v>808.5116355370159</v>
      </c>
      <c r="AM52" s="1">
        <f t="shared" si="55"/>
        <v>178.16550961479388</v>
      </c>
      <c r="AN52" s="1">
        <f t="shared" si="56"/>
        <v>8.266649031148733</v>
      </c>
      <c r="AO52" s="1">
        <f t="shared" si="57"/>
        <v>101.21357055677387</v>
      </c>
      <c r="AP52" s="1"/>
      <c r="AQ52" s="1">
        <f t="shared" si="58"/>
        <v>106.15358855671612</v>
      </c>
      <c r="AR52" s="1">
        <f t="shared" si="59"/>
        <v>85.13272966488663</v>
      </c>
    </row>
    <row r="53" spans="1:44" ht="12.75">
      <c r="A53" s="9">
        <v>1989</v>
      </c>
      <c r="B53">
        <v>1528</v>
      </c>
      <c r="C53">
        <v>327</v>
      </c>
      <c r="D53">
        <v>51</v>
      </c>
      <c r="E53">
        <v>0</v>
      </c>
      <c r="F53">
        <v>96</v>
      </c>
      <c r="G53">
        <f t="shared" si="39"/>
        <v>0</v>
      </c>
      <c r="H53" s="2">
        <f t="shared" si="39"/>
        <v>2695</v>
      </c>
      <c r="J53" s="9">
        <v>1989</v>
      </c>
      <c r="K53" s="2">
        <f t="shared" si="40"/>
        <v>2055</v>
      </c>
      <c r="L53" s="2">
        <f t="shared" si="40"/>
        <v>450</v>
      </c>
      <c r="M53" s="2">
        <f t="shared" si="40"/>
        <v>190</v>
      </c>
      <c r="N53" s="2">
        <f t="shared" si="40"/>
        <v>2695</v>
      </c>
      <c r="O53" s="2"/>
      <c r="P53" s="9">
        <f t="shared" si="44"/>
        <v>1989</v>
      </c>
      <c r="Q53" s="2">
        <f t="shared" si="46"/>
        <v>56.69758812615956</v>
      </c>
      <c r="R53" s="2">
        <f t="shared" si="47"/>
        <v>12.133580705009276</v>
      </c>
      <c r="S53" s="1">
        <f t="shared" si="48"/>
        <v>1.8923933209647494</v>
      </c>
      <c r="T53" s="1">
        <f t="shared" si="49"/>
        <v>0</v>
      </c>
      <c r="U53" s="1">
        <f t="shared" si="50"/>
        <v>3.5621521335807054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2541269</v>
      </c>
      <c r="AB53" s="2">
        <f t="shared" si="45"/>
        <v>43889</v>
      </c>
      <c r="AC53" s="1">
        <f t="shared" si="45"/>
        <v>34214</v>
      </c>
      <c r="AD53" s="1">
        <f t="shared" si="45"/>
        <v>64174</v>
      </c>
      <c r="AE53" s="1">
        <f t="shared" si="45"/>
        <v>107023</v>
      </c>
      <c r="AF53" s="1"/>
      <c r="AG53" s="2">
        <f t="shared" si="45"/>
        <v>2790569</v>
      </c>
      <c r="AJ53" s="9">
        <v>1989</v>
      </c>
      <c r="AK53" s="1">
        <f t="shared" si="53"/>
        <v>60.12744026704769</v>
      </c>
      <c r="AL53" s="1">
        <f t="shared" si="54"/>
        <v>745.0614049078356</v>
      </c>
      <c r="AM53" s="1">
        <f t="shared" si="55"/>
        <v>149.06178757233883</v>
      </c>
      <c r="AN53" s="1">
        <f t="shared" si="56"/>
        <v>0</v>
      </c>
      <c r="AO53" s="1">
        <f t="shared" si="57"/>
        <v>89.70034478570027</v>
      </c>
      <c r="AP53" s="1"/>
      <c r="AQ53" s="1">
        <f t="shared" si="58"/>
        <v>96.57528625882392</v>
      </c>
      <c r="AR53" s="1">
        <f t="shared" si="59"/>
        <v>71.56384030066549</v>
      </c>
    </row>
    <row r="54" spans="1:44" ht="12.75">
      <c r="A54" s="9">
        <v>1990</v>
      </c>
      <c r="B54">
        <v>3214</v>
      </c>
      <c r="C54">
        <v>545</v>
      </c>
      <c r="D54">
        <v>99</v>
      </c>
      <c r="E54">
        <v>9</v>
      </c>
      <c r="F54">
        <v>241</v>
      </c>
      <c r="G54">
        <f t="shared" si="39"/>
        <v>0</v>
      </c>
      <c r="H54" s="2">
        <f t="shared" si="39"/>
        <v>4413</v>
      </c>
      <c r="J54" s="9">
        <v>1990</v>
      </c>
      <c r="K54" s="2">
        <f t="shared" si="40"/>
        <v>3429</v>
      </c>
      <c r="L54" s="2">
        <f t="shared" si="40"/>
        <v>608</v>
      </c>
      <c r="M54" s="2">
        <f t="shared" si="40"/>
        <v>376</v>
      </c>
      <c r="N54" s="2">
        <f t="shared" si="40"/>
        <v>4413</v>
      </c>
      <c r="O54" s="2"/>
      <c r="P54" s="9">
        <f t="shared" si="44"/>
        <v>1990</v>
      </c>
      <c r="Q54" s="2">
        <f t="shared" si="46"/>
        <v>72.8302741898935</v>
      </c>
      <c r="R54" s="2">
        <f t="shared" si="47"/>
        <v>12.34987536823023</v>
      </c>
      <c r="S54" s="1">
        <f t="shared" si="48"/>
        <v>2.2433718558803535</v>
      </c>
      <c r="T54" s="1">
        <f t="shared" si="49"/>
        <v>0.20394289598912305</v>
      </c>
      <c r="U54" s="1">
        <f t="shared" si="50"/>
        <v>5.461137548153184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2594225</v>
      </c>
      <c r="AB54" s="2">
        <f t="shared" si="45"/>
        <v>45522</v>
      </c>
      <c r="AC54" s="1">
        <f t="shared" si="45"/>
        <v>36047</v>
      </c>
      <c r="AD54" s="1">
        <f t="shared" si="45"/>
        <v>68650</v>
      </c>
      <c r="AE54" s="1">
        <f t="shared" si="45"/>
        <v>114103</v>
      </c>
      <c r="AF54" s="1"/>
      <c r="AG54" s="2">
        <f t="shared" si="45"/>
        <v>2858547</v>
      </c>
      <c r="AJ54" s="9">
        <v>1990</v>
      </c>
      <c r="AK54" s="1">
        <f t="shared" si="53"/>
        <v>123.89056461949137</v>
      </c>
      <c r="AL54" s="1">
        <f t="shared" si="54"/>
        <v>1197.2233205922412</v>
      </c>
      <c r="AM54" s="1">
        <f t="shared" si="55"/>
        <v>274.641440341776</v>
      </c>
      <c r="AN54" s="1">
        <f t="shared" si="56"/>
        <v>13.109978150036417</v>
      </c>
      <c r="AO54" s="1">
        <f t="shared" si="57"/>
        <v>211.21267626618055</v>
      </c>
      <c r="AP54" s="1"/>
      <c r="AQ54" s="1">
        <f t="shared" si="58"/>
        <v>154.37913037637654</v>
      </c>
      <c r="AR54" s="1">
        <f t="shared" si="59"/>
        <v>159.50639853747714</v>
      </c>
    </row>
    <row r="55" spans="1:44" ht="12.75">
      <c r="A55" s="9">
        <v>1991</v>
      </c>
      <c r="B55">
        <v>3175</v>
      </c>
      <c r="C55">
        <v>613</v>
      </c>
      <c r="D55">
        <v>107</v>
      </c>
      <c r="E55">
        <v>26</v>
      </c>
      <c r="F55">
        <v>232</v>
      </c>
      <c r="G55">
        <f t="shared" si="39"/>
        <v>0</v>
      </c>
      <c r="H55" s="2">
        <f t="shared" si="39"/>
        <v>4207</v>
      </c>
      <c r="J55" s="9">
        <v>1991</v>
      </c>
      <c r="K55" s="2">
        <f t="shared" si="40"/>
        <v>3218</v>
      </c>
      <c r="L55" s="2">
        <f t="shared" si="40"/>
        <v>619</v>
      </c>
      <c r="M55" s="2">
        <f t="shared" si="40"/>
        <v>370</v>
      </c>
      <c r="N55" s="2">
        <f t="shared" si="40"/>
        <v>4207</v>
      </c>
      <c r="O55" s="2"/>
      <c r="P55" s="9">
        <f t="shared" si="44"/>
        <v>1991</v>
      </c>
      <c r="Q55" s="2">
        <f t="shared" si="46"/>
        <v>75.46945566912288</v>
      </c>
      <c r="R55" s="2">
        <f t="shared" si="47"/>
        <v>14.570953173282625</v>
      </c>
      <c r="S55" s="1">
        <f t="shared" si="48"/>
        <v>2.543380080817685</v>
      </c>
      <c r="T55" s="1">
        <f t="shared" si="49"/>
        <v>0.6180175897314001</v>
      </c>
      <c r="U55" s="1">
        <f t="shared" si="50"/>
        <v>5.514618492987877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2640876</v>
      </c>
      <c r="AB55" s="2">
        <f t="shared" si="45"/>
        <v>47003</v>
      </c>
      <c r="AC55" s="1">
        <f t="shared" si="45"/>
        <v>36795</v>
      </c>
      <c r="AD55" s="1">
        <f t="shared" si="45"/>
        <v>72510</v>
      </c>
      <c r="AE55" s="1">
        <f t="shared" si="45"/>
        <v>121561</v>
      </c>
      <c r="AF55" s="1"/>
      <c r="AG55" s="2">
        <f t="shared" si="45"/>
        <v>2918745</v>
      </c>
      <c r="AJ55" s="9">
        <v>1991</v>
      </c>
      <c r="AK55" s="1">
        <f t="shared" si="53"/>
        <v>120.22525858843807</v>
      </c>
      <c r="AL55" s="1">
        <f t="shared" si="54"/>
        <v>1304.1720741229283</v>
      </c>
      <c r="AM55" s="1">
        <f t="shared" si="55"/>
        <v>290.8003804864791</v>
      </c>
      <c r="AN55" s="1">
        <f t="shared" si="56"/>
        <v>35.85712315542684</v>
      </c>
      <c r="AO55" s="1">
        <f t="shared" si="57"/>
        <v>190.85068401872311</v>
      </c>
      <c r="AP55" s="1"/>
      <c r="AQ55" s="1">
        <f t="shared" si="58"/>
        <v>144.1372918840118</v>
      </c>
      <c r="AR55" s="1">
        <f t="shared" si="59"/>
        <v>158.10036991155042</v>
      </c>
    </row>
    <row r="56" spans="1:44" ht="12.75">
      <c r="A56" s="9">
        <v>1992</v>
      </c>
      <c r="B56">
        <v>2735</v>
      </c>
      <c r="C56">
        <v>616</v>
      </c>
      <c r="D56">
        <v>92</v>
      </c>
      <c r="E56">
        <v>18</v>
      </c>
      <c r="F56">
        <v>229</v>
      </c>
      <c r="G56">
        <f t="shared" si="39"/>
        <v>0</v>
      </c>
      <c r="H56" s="2">
        <f t="shared" si="39"/>
        <v>3699</v>
      </c>
      <c r="J56" s="9">
        <v>1992</v>
      </c>
      <c r="K56" s="2">
        <f t="shared" si="40"/>
        <v>2740</v>
      </c>
      <c r="L56" s="2">
        <f t="shared" si="40"/>
        <v>620</v>
      </c>
      <c r="M56" s="2">
        <f t="shared" si="40"/>
        <v>339</v>
      </c>
      <c r="N56" s="2">
        <f t="shared" si="40"/>
        <v>3699</v>
      </c>
      <c r="O56" s="2"/>
      <c r="P56" s="9">
        <f t="shared" si="44"/>
        <v>1992</v>
      </c>
      <c r="Q56" s="2">
        <f t="shared" si="46"/>
        <v>73.93890240605569</v>
      </c>
      <c r="R56" s="2">
        <f t="shared" si="47"/>
        <v>16.653149499864828</v>
      </c>
      <c r="S56" s="1">
        <f t="shared" si="48"/>
        <v>2.4871586915382533</v>
      </c>
      <c r="T56" s="1">
        <f t="shared" si="49"/>
        <v>0.48661800486618007</v>
      </c>
      <c r="U56" s="1">
        <f t="shared" si="50"/>
        <v>6.190862395241957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2681526</v>
      </c>
      <c r="AB56" s="2">
        <f t="shared" si="45"/>
        <v>47732</v>
      </c>
      <c r="AC56" s="1">
        <f t="shared" si="45"/>
        <v>37215</v>
      </c>
      <c r="AD56" s="1">
        <f t="shared" si="45"/>
        <v>77002</v>
      </c>
      <c r="AE56" s="1">
        <f t="shared" si="45"/>
        <v>130459</v>
      </c>
      <c r="AF56" s="1"/>
      <c r="AG56" s="2">
        <f t="shared" si="45"/>
        <v>2973934</v>
      </c>
      <c r="AJ56" s="9">
        <v>1992</v>
      </c>
      <c r="AK56" s="1">
        <f t="shared" si="53"/>
        <v>101.99416302508347</v>
      </c>
      <c r="AL56" s="1">
        <f t="shared" si="54"/>
        <v>1290.5388418670912</v>
      </c>
      <c r="AM56" s="1">
        <f t="shared" si="55"/>
        <v>247.21214564019886</v>
      </c>
      <c r="AN56" s="1">
        <f t="shared" si="56"/>
        <v>23.376016207371237</v>
      </c>
      <c r="AO56" s="1">
        <f t="shared" si="57"/>
        <v>175.53407583991907</v>
      </c>
      <c r="AP56" s="1"/>
      <c r="AQ56" s="1">
        <f t="shared" si="58"/>
        <v>124.38070246347094</v>
      </c>
      <c r="AR56" s="1">
        <f t="shared" si="59"/>
        <v>138.55057300266475</v>
      </c>
    </row>
    <row r="57" spans="1:44" ht="12.75">
      <c r="A57" s="9">
        <v>1993</v>
      </c>
      <c r="B57">
        <v>2116</v>
      </c>
      <c r="C57">
        <v>488</v>
      </c>
      <c r="D57">
        <v>62</v>
      </c>
      <c r="E57">
        <v>10</v>
      </c>
      <c r="F57">
        <v>223</v>
      </c>
      <c r="G57">
        <f>G14-G35</f>
        <v>0</v>
      </c>
      <c r="H57" s="2">
        <f>H14-H35</f>
        <v>2905</v>
      </c>
      <c r="J57" s="9">
        <v>1993</v>
      </c>
      <c r="K57" s="2">
        <f t="shared" si="40"/>
        <v>2120</v>
      </c>
      <c r="L57" s="2">
        <f t="shared" si="40"/>
        <v>489</v>
      </c>
      <c r="M57" s="2">
        <f t="shared" si="40"/>
        <v>296</v>
      </c>
      <c r="N57" s="2">
        <f t="shared" si="40"/>
        <v>2905</v>
      </c>
      <c r="O57" s="2"/>
      <c r="P57" s="9">
        <f t="shared" si="44"/>
        <v>1993</v>
      </c>
      <c r="Q57" s="2">
        <f t="shared" si="46"/>
        <v>72.83993115318417</v>
      </c>
      <c r="R57" s="2">
        <f t="shared" si="47"/>
        <v>16.798623063683305</v>
      </c>
      <c r="S57" s="1">
        <f t="shared" si="48"/>
        <v>2.134251290877797</v>
      </c>
      <c r="T57" s="1">
        <f t="shared" si="49"/>
        <v>0.34423407917383825</v>
      </c>
      <c r="U57" s="1">
        <f t="shared" si="50"/>
        <v>7.676419965576592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2727193</v>
      </c>
      <c r="AB57" s="2">
        <f t="shared" si="45"/>
        <v>48664</v>
      </c>
      <c r="AC57" s="1">
        <f t="shared" si="45"/>
        <v>37544</v>
      </c>
      <c r="AD57" s="1">
        <f t="shared" si="45"/>
        <v>81047</v>
      </c>
      <c r="AE57" s="1">
        <f t="shared" si="45"/>
        <v>140042</v>
      </c>
      <c r="AF57" s="1"/>
      <c r="AG57" s="2">
        <f t="shared" si="45"/>
        <v>3034490</v>
      </c>
      <c r="AJ57" s="9">
        <v>1993</v>
      </c>
      <c r="AK57" s="1">
        <f t="shared" si="53"/>
        <v>77.58893484986211</v>
      </c>
      <c r="AL57" s="1">
        <f t="shared" si="54"/>
        <v>1002.7946736807496</v>
      </c>
      <c r="AM57" s="1">
        <f t="shared" si="55"/>
        <v>165.13956957170254</v>
      </c>
      <c r="AN57" s="1">
        <f t="shared" si="56"/>
        <v>12.338519624415463</v>
      </c>
      <c r="AO57" s="1">
        <f t="shared" si="57"/>
        <v>159.23794290284343</v>
      </c>
      <c r="AP57" s="1"/>
      <c r="AQ57" s="1">
        <f t="shared" si="58"/>
        <v>95.73272609235819</v>
      </c>
      <c r="AR57" s="1">
        <f t="shared" si="59"/>
        <v>114.06123735176872</v>
      </c>
    </row>
    <row r="58" spans="1:44" ht="12.75">
      <c r="A58" s="9">
        <v>1994</v>
      </c>
      <c r="B58">
        <v>1743</v>
      </c>
      <c r="C58">
        <v>381</v>
      </c>
      <c r="D58">
        <v>65</v>
      </c>
      <c r="E58">
        <v>18</v>
      </c>
      <c r="F58">
        <v>152</v>
      </c>
      <c r="G58">
        <f>G15-G36</f>
        <v>0</v>
      </c>
      <c r="H58" s="2">
        <f>H15-H36</f>
        <v>2372</v>
      </c>
      <c r="J58" s="9">
        <v>1994</v>
      </c>
      <c r="K58" s="2">
        <f t="shared" si="40"/>
        <v>1753</v>
      </c>
      <c r="L58" s="2">
        <f t="shared" si="40"/>
        <v>383</v>
      </c>
      <c r="M58" s="2">
        <f t="shared" si="40"/>
        <v>236</v>
      </c>
      <c r="N58" s="2">
        <f t="shared" si="40"/>
        <v>2372</v>
      </c>
      <c r="O58" s="2"/>
      <c r="P58" s="9">
        <f t="shared" si="44"/>
        <v>1994</v>
      </c>
      <c r="Q58" s="2">
        <f t="shared" si="46"/>
        <v>73.4822934232715</v>
      </c>
      <c r="R58" s="2">
        <f t="shared" si="47"/>
        <v>16.06239460370995</v>
      </c>
      <c r="S58" s="1">
        <f t="shared" si="48"/>
        <v>2.740303541315346</v>
      </c>
      <c r="T58" s="1">
        <f t="shared" si="49"/>
        <v>0.7588532883642496</v>
      </c>
      <c r="U58" s="1">
        <f t="shared" si="50"/>
        <v>6.408094435075886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2763678</v>
      </c>
      <c r="AB58" s="2">
        <f t="shared" si="45"/>
        <v>49965</v>
      </c>
      <c r="AC58" s="1">
        <f t="shared" si="45"/>
        <v>38033</v>
      </c>
      <c r="AD58" s="1">
        <f t="shared" si="45"/>
        <v>84169</v>
      </c>
      <c r="AE58" s="1">
        <f t="shared" si="45"/>
        <v>151297</v>
      </c>
      <c r="AF58" s="1"/>
      <c r="AG58" s="2">
        <f t="shared" si="45"/>
        <v>3087142</v>
      </c>
      <c r="AJ58" s="9">
        <v>1994</v>
      </c>
      <c r="AK58" s="1">
        <f t="shared" si="53"/>
        <v>63.06812877621778</v>
      </c>
      <c r="AL58" s="1">
        <f t="shared" si="54"/>
        <v>762.533773641549</v>
      </c>
      <c r="AM58" s="1">
        <f t="shared" si="55"/>
        <v>170.90421476086556</v>
      </c>
      <c r="AN58" s="1">
        <f t="shared" si="56"/>
        <v>21.385545747246614</v>
      </c>
      <c r="AO58" s="1">
        <f t="shared" si="57"/>
        <v>100.46464900163255</v>
      </c>
      <c r="AP58" s="1"/>
      <c r="AQ58" s="1">
        <f t="shared" si="58"/>
        <v>76.83482003743268</v>
      </c>
      <c r="AR58" s="1">
        <f t="shared" si="59"/>
        <v>85.92353171309584</v>
      </c>
    </row>
    <row r="59" spans="1:44" ht="12.75">
      <c r="A59" s="9">
        <v>1995</v>
      </c>
      <c r="B59">
        <v>2122</v>
      </c>
      <c r="C59">
        <v>539</v>
      </c>
      <c r="D59">
        <v>75</v>
      </c>
      <c r="E59">
        <v>19</v>
      </c>
      <c r="F59">
        <v>177</v>
      </c>
      <c r="G59">
        <f>G16-G37</f>
        <v>0</v>
      </c>
      <c r="H59" s="2">
        <f>H16-H37</f>
        <v>2957</v>
      </c>
      <c r="J59" s="9">
        <v>1995</v>
      </c>
      <c r="K59" s="2">
        <f t="shared" si="40"/>
        <v>2140</v>
      </c>
      <c r="L59" s="2">
        <f t="shared" si="40"/>
        <v>545</v>
      </c>
      <c r="M59" s="2">
        <f t="shared" si="40"/>
        <v>272</v>
      </c>
      <c r="N59" s="2">
        <f t="shared" si="40"/>
        <v>2957</v>
      </c>
      <c r="O59" s="2"/>
      <c r="P59" s="9">
        <f t="shared" si="44"/>
        <v>1995</v>
      </c>
      <c r="Q59" s="2">
        <f t="shared" si="46"/>
        <v>71.7619208657423</v>
      </c>
      <c r="R59" s="2">
        <f t="shared" si="47"/>
        <v>18.227933716604667</v>
      </c>
      <c r="S59" s="1">
        <f t="shared" si="48"/>
        <v>2.536354413256679</v>
      </c>
      <c r="T59" s="1">
        <f t="shared" si="49"/>
        <v>0.6425431180250254</v>
      </c>
      <c r="U59" s="1">
        <f t="shared" si="50"/>
        <v>5.985796415285763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2798832</v>
      </c>
      <c r="AB59" s="2">
        <f t="shared" si="45"/>
        <v>51324</v>
      </c>
      <c r="AC59" s="1">
        <f t="shared" si="45"/>
        <v>38261</v>
      </c>
      <c r="AD59" s="1">
        <f t="shared" si="45"/>
        <v>88530</v>
      </c>
      <c r="AE59" s="1">
        <f t="shared" si="45"/>
        <v>164474</v>
      </c>
      <c r="AF59" s="1"/>
      <c r="AG59" s="2">
        <f t="shared" si="45"/>
        <v>3141421</v>
      </c>
      <c r="AJ59" s="9">
        <v>1995</v>
      </c>
      <c r="AK59" s="1">
        <f t="shared" si="53"/>
        <v>75.81734094793828</v>
      </c>
      <c r="AL59" s="1">
        <f t="shared" si="54"/>
        <v>1050.1909438079651</v>
      </c>
      <c r="AM59" s="1">
        <f t="shared" si="55"/>
        <v>196.0220590157079</v>
      </c>
      <c r="AN59" s="1">
        <f t="shared" si="56"/>
        <v>21.461651417598556</v>
      </c>
      <c r="AO59" s="1">
        <f t="shared" si="57"/>
        <v>107.61579337767672</v>
      </c>
      <c r="AP59" s="1"/>
      <c r="AQ59" s="1">
        <f t="shared" si="58"/>
        <v>94.12937648280825</v>
      </c>
      <c r="AR59" s="1">
        <f t="shared" si="59"/>
        <v>93.04241841621891</v>
      </c>
    </row>
    <row r="60" spans="1:44" ht="12.75">
      <c r="A60" s="9">
        <v>1996</v>
      </c>
      <c r="B60">
        <v>2033</v>
      </c>
      <c r="C60">
        <v>463</v>
      </c>
      <c r="D60">
        <v>63</v>
      </c>
      <c r="E60">
        <v>19</v>
      </c>
      <c r="F60">
        <v>171</v>
      </c>
      <c r="G60">
        <f>G17-G38</f>
        <v>0</v>
      </c>
      <c r="H60" s="2">
        <f>H17-H38</f>
        <v>2776</v>
      </c>
      <c r="J60" s="9">
        <v>1996</v>
      </c>
      <c r="K60" s="2">
        <f t="shared" si="40"/>
        <v>2052</v>
      </c>
      <c r="L60" s="2">
        <f t="shared" si="40"/>
        <v>469</v>
      </c>
      <c r="M60" s="2">
        <f t="shared" si="40"/>
        <v>255</v>
      </c>
      <c r="N60" s="2">
        <f t="shared" si="40"/>
        <v>2776</v>
      </c>
      <c r="O60" s="2"/>
      <c r="P60" s="9">
        <f t="shared" si="44"/>
        <v>1996</v>
      </c>
      <c r="Q60" s="2">
        <f t="shared" si="46"/>
        <v>73.23487031700289</v>
      </c>
      <c r="R60" s="2">
        <f t="shared" si="47"/>
        <v>16.678674351585016</v>
      </c>
      <c r="S60" s="1">
        <f t="shared" si="48"/>
        <v>2.2694524495677233</v>
      </c>
      <c r="T60" s="1">
        <f t="shared" si="49"/>
        <v>0.6844380403458213</v>
      </c>
      <c r="U60" s="1">
        <f t="shared" si="50"/>
        <v>6.159942363112392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2836328</v>
      </c>
      <c r="AB60" s="2">
        <f t="shared" si="45"/>
        <v>52675</v>
      </c>
      <c r="AC60" s="1">
        <f t="shared" si="45"/>
        <v>38535</v>
      </c>
      <c r="AD60" s="1">
        <f t="shared" si="45"/>
        <v>92918</v>
      </c>
      <c r="AE60" s="1">
        <f t="shared" si="45"/>
        <v>174631</v>
      </c>
      <c r="AF60" s="1"/>
      <c r="AG60" s="2">
        <f t="shared" si="45"/>
        <v>3195087</v>
      </c>
      <c r="AJ60" s="9">
        <v>1996</v>
      </c>
      <c r="AK60" s="1">
        <f t="shared" si="53"/>
        <v>71.67718261075588</v>
      </c>
      <c r="AL60" s="1">
        <f t="shared" si="54"/>
        <v>878.9748457522544</v>
      </c>
      <c r="AM60" s="1">
        <f t="shared" si="55"/>
        <v>163.48773841961852</v>
      </c>
      <c r="AN60" s="1">
        <f t="shared" si="56"/>
        <v>20.448137067091412</v>
      </c>
      <c r="AO60" s="1">
        <f t="shared" si="57"/>
        <v>97.92075862819316</v>
      </c>
      <c r="AP60" s="1"/>
      <c r="AQ60" s="1">
        <f t="shared" si="58"/>
        <v>86.88339315956028</v>
      </c>
      <c r="AR60" s="1">
        <f t="shared" si="59"/>
        <v>82.6570483919447</v>
      </c>
    </row>
    <row r="61" spans="1:44" ht="12.75">
      <c r="A61" s="9">
        <v>1997</v>
      </c>
      <c r="B61">
        <v>1571</v>
      </c>
      <c r="C61">
        <v>351</v>
      </c>
      <c r="D61">
        <v>31</v>
      </c>
      <c r="E61">
        <v>14</v>
      </c>
      <c r="F61">
        <v>150</v>
      </c>
      <c r="G61">
        <f>G18-G39</f>
        <v>0</v>
      </c>
      <c r="H61" s="2">
        <f>H18-H39</f>
        <v>2162</v>
      </c>
      <c r="J61" s="9">
        <v>1997</v>
      </c>
      <c r="K61" s="2">
        <f t="shared" si="40"/>
        <v>1602</v>
      </c>
      <c r="L61" s="2">
        <f t="shared" si="40"/>
        <v>358</v>
      </c>
      <c r="M61" s="2">
        <f t="shared" si="40"/>
        <v>202</v>
      </c>
      <c r="N61" s="2">
        <f t="shared" si="40"/>
        <v>2162</v>
      </c>
      <c r="O61" s="2"/>
      <c r="P61" s="9">
        <f t="shared" si="44"/>
        <v>1997</v>
      </c>
      <c r="Q61" s="2">
        <f t="shared" si="46"/>
        <v>72.66419981498612</v>
      </c>
      <c r="R61" s="2">
        <f t="shared" si="47"/>
        <v>16.23496762257169</v>
      </c>
      <c r="S61" s="1">
        <f t="shared" si="48"/>
        <v>1.4338575393154487</v>
      </c>
      <c r="T61" s="1">
        <f t="shared" si="49"/>
        <v>0.6475485661424607</v>
      </c>
      <c r="U61" s="1">
        <f t="shared" si="50"/>
        <v>6.938020351526363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2866103</v>
      </c>
      <c r="AB61" s="2">
        <f t="shared" si="45"/>
        <v>53064</v>
      </c>
      <c r="AC61" s="1">
        <f t="shared" si="45"/>
        <v>38954</v>
      </c>
      <c r="AD61" s="1">
        <f t="shared" si="45"/>
        <v>97108</v>
      </c>
      <c r="AE61" s="1">
        <f t="shared" si="45"/>
        <v>188025</v>
      </c>
      <c r="AF61" s="1"/>
      <c r="AG61" s="2">
        <f t="shared" si="45"/>
        <v>3243254</v>
      </c>
      <c r="AJ61" s="9">
        <v>1997</v>
      </c>
      <c r="AK61" s="1">
        <f t="shared" si="53"/>
        <v>54.813103367185334</v>
      </c>
      <c r="AL61" s="1">
        <f t="shared" si="54"/>
        <v>661.4654002713704</v>
      </c>
      <c r="AM61" s="1">
        <f t="shared" si="55"/>
        <v>79.58104430867176</v>
      </c>
      <c r="AN61" s="1">
        <f t="shared" si="56"/>
        <v>14.416937842402273</v>
      </c>
      <c r="AO61" s="1">
        <f t="shared" si="57"/>
        <v>79.77662544874352</v>
      </c>
      <c r="AP61" s="1"/>
      <c r="AQ61" s="1">
        <f t="shared" si="58"/>
        <v>66.66144557287218</v>
      </c>
      <c r="AR61" s="1">
        <f t="shared" si="59"/>
        <v>60.16902868674153</v>
      </c>
    </row>
    <row r="62" spans="1:44" ht="12.75">
      <c r="A62" s="9">
        <v>1998</v>
      </c>
      <c r="B62">
        <v>1</v>
      </c>
      <c r="C62">
        <v>0</v>
      </c>
      <c r="D62">
        <v>0</v>
      </c>
      <c r="E62">
        <v>0</v>
      </c>
      <c r="F62">
        <v>0</v>
      </c>
      <c r="G62">
        <f>G19-G40</f>
        <v>0</v>
      </c>
      <c r="H62" s="2">
        <f>H19-H40</f>
        <v>2271</v>
      </c>
      <c r="J62" s="9">
        <v>1998</v>
      </c>
      <c r="K62" s="2">
        <f t="shared" si="40"/>
        <v>1708</v>
      </c>
      <c r="L62" s="2">
        <f t="shared" si="40"/>
        <v>382</v>
      </c>
      <c r="M62" s="2">
        <f t="shared" si="40"/>
        <v>181</v>
      </c>
      <c r="N62" s="2">
        <f t="shared" si="40"/>
        <v>2271</v>
      </c>
      <c r="O62" s="2"/>
      <c r="P62" s="9">
        <f t="shared" si="44"/>
        <v>1998</v>
      </c>
      <c r="Q62" s="2">
        <f t="shared" si="46"/>
        <v>0.044033465433729636</v>
      </c>
      <c r="R62" s="2">
        <f t="shared" si="47"/>
        <v>0</v>
      </c>
      <c r="S62" s="1">
        <f t="shared" si="48"/>
        <v>0</v>
      </c>
      <c r="T62" s="1">
        <f t="shared" si="49"/>
        <v>0</v>
      </c>
      <c r="U62" s="1">
        <f t="shared" si="50"/>
        <v>0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2887264</v>
      </c>
      <c r="AB62" s="2">
        <f t="shared" si="45"/>
        <v>54127</v>
      </c>
      <c r="AC62" s="1">
        <f t="shared" si="45"/>
        <v>39236</v>
      </c>
      <c r="AD62" s="1">
        <f t="shared" si="45"/>
        <v>101305</v>
      </c>
      <c r="AE62" s="1">
        <f t="shared" si="45"/>
        <v>200123</v>
      </c>
      <c r="AF62" s="1"/>
      <c r="AG62" s="2">
        <f t="shared" si="45"/>
        <v>3282055</v>
      </c>
      <c r="AJ62" s="9">
        <v>1998</v>
      </c>
      <c r="AK62" s="1">
        <f t="shared" si="53"/>
        <v>0.034634865395059125</v>
      </c>
      <c r="AL62" s="1">
        <f t="shared" si="54"/>
        <v>0</v>
      </c>
      <c r="AM62" s="1">
        <f t="shared" si="55"/>
        <v>0</v>
      </c>
      <c r="AN62" s="1">
        <f t="shared" si="56"/>
        <v>0</v>
      </c>
      <c r="AO62" s="1">
        <f t="shared" si="57"/>
        <v>0</v>
      </c>
      <c r="AP62" s="1"/>
      <c r="AQ62" s="1">
        <f t="shared" si="58"/>
        <v>69.19445286565886</v>
      </c>
      <c r="AR62" s="1">
        <f t="shared" si="59"/>
        <v>0</v>
      </c>
    </row>
    <row r="63" spans="1:44" ht="12.75">
      <c r="A63" s="9">
        <v>1999</v>
      </c>
      <c r="B63">
        <v>0</v>
      </c>
      <c r="C63">
        <v>0</v>
      </c>
      <c r="D63">
        <v>0</v>
      </c>
      <c r="E63">
        <v>0</v>
      </c>
      <c r="F63">
        <v>0</v>
      </c>
      <c r="G63">
        <f>G20-G41</f>
        <v>-2</v>
      </c>
      <c r="H63" s="2">
        <f>H20-H41</f>
        <v>2003</v>
      </c>
      <c r="J63" s="9">
        <v>1999</v>
      </c>
      <c r="K63" s="2">
        <f t="shared" si="40"/>
        <v>1581</v>
      </c>
      <c r="L63" s="2">
        <f t="shared" si="40"/>
        <v>264</v>
      </c>
      <c r="M63" s="2">
        <f t="shared" si="40"/>
        <v>158</v>
      </c>
      <c r="N63" s="2">
        <f t="shared" si="40"/>
        <v>2003</v>
      </c>
      <c r="O63" s="2"/>
      <c r="P63" s="9">
        <f t="shared" si="44"/>
        <v>1999</v>
      </c>
      <c r="Q63" s="2">
        <f t="shared" si="46"/>
        <v>0</v>
      </c>
      <c r="R63" s="2">
        <f t="shared" si="47"/>
        <v>0</v>
      </c>
      <c r="S63" s="1">
        <f t="shared" si="48"/>
        <v>0</v>
      </c>
      <c r="T63" s="1">
        <f t="shared" si="49"/>
        <v>0</v>
      </c>
      <c r="U63" s="1">
        <f t="shared" si="50"/>
        <v>0</v>
      </c>
      <c r="V63" s="1">
        <f t="shared" si="51"/>
        <v>-0.0998502246630055</v>
      </c>
      <c r="W63" s="2">
        <f t="shared" si="52"/>
        <v>100</v>
      </c>
      <c r="Z63" s="9">
        <v>1999</v>
      </c>
      <c r="AA63" s="2">
        <f t="shared" si="45"/>
        <v>2903778</v>
      </c>
      <c r="AB63" s="2">
        <f t="shared" si="45"/>
        <v>54667</v>
      </c>
      <c r="AC63" s="1">
        <f t="shared" si="45"/>
        <v>39599</v>
      </c>
      <c r="AD63" s="1">
        <f t="shared" si="45"/>
        <v>105240</v>
      </c>
      <c r="AE63" s="1">
        <f t="shared" si="45"/>
        <v>212870</v>
      </c>
      <c r="AF63" s="1"/>
      <c r="AG63" s="2">
        <f t="shared" si="45"/>
        <v>3316154</v>
      </c>
      <c r="AJ63" s="9">
        <v>1999</v>
      </c>
      <c r="AK63" s="1">
        <f t="shared" si="53"/>
        <v>0</v>
      </c>
      <c r="AL63" s="1">
        <f>(C63/AB63)*100000</f>
        <v>0</v>
      </c>
      <c r="AM63" s="1">
        <f>(D63/AC63)*100000</f>
        <v>0</v>
      </c>
      <c r="AN63" s="1">
        <f>(E63/AD63)*100000</f>
        <v>0</v>
      </c>
      <c r="AO63" s="1">
        <f>(F63/AE63)*100000</f>
        <v>0</v>
      </c>
      <c r="AP63" s="1"/>
      <c r="AQ63" s="1">
        <f t="shared" si="58"/>
        <v>60.40129620035741</v>
      </c>
      <c r="AR63" s="1">
        <f t="shared" si="59"/>
        <v>0</v>
      </c>
    </row>
    <row r="64" spans="1:23" s="4" customFormat="1" ht="12.75">
      <c r="A64" s="13" t="s">
        <v>101</v>
      </c>
      <c r="B64" s="21">
        <f>B21-B42</f>
        <v>33250</v>
      </c>
      <c r="C64" s="21">
        <f>C21-C42</f>
        <v>6674</v>
      </c>
      <c r="D64" s="4">
        <f>D21-D42</f>
        <v>1047</v>
      </c>
      <c r="E64" s="4">
        <f>E21-E42</f>
        <v>177</v>
      </c>
      <c r="F64" s="4">
        <f>F21-F42</f>
        <v>2423</v>
      </c>
      <c r="G64" s="4">
        <f>G21-G42</f>
        <v>-2</v>
      </c>
      <c r="H64" s="21">
        <f>H21-H42</f>
        <v>43569</v>
      </c>
      <c r="J64" s="13" t="s">
        <v>101</v>
      </c>
      <c r="K64" s="21">
        <f t="shared" si="40"/>
        <v>33250</v>
      </c>
      <c r="L64" s="21">
        <f t="shared" si="40"/>
        <v>6674</v>
      </c>
      <c r="M64" s="21">
        <f t="shared" si="40"/>
        <v>3645</v>
      </c>
      <c r="N64" s="21">
        <f t="shared" si="40"/>
        <v>43569</v>
      </c>
      <c r="O64" s="21"/>
      <c r="P64" s="13" t="str">
        <f t="shared" si="44"/>
        <v>Total</v>
      </c>
      <c r="Q64" s="21">
        <f t="shared" si="46"/>
        <v>76.31572907342377</v>
      </c>
      <c r="R64" s="21">
        <f t="shared" si="47"/>
        <v>15.318230852211434</v>
      </c>
      <c r="S64" s="23">
        <f t="shared" si="48"/>
        <v>2.403084762101494</v>
      </c>
      <c r="T64" s="23">
        <f t="shared" si="49"/>
        <v>0.4062521517592784</v>
      </c>
      <c r="U64" s="23">
        <f t="shared" si="50"/>
        <v>5.561293580297918</v>
      </c>
      <c r="V64" s="23">
        <f t="shared" si="51"/>
        <v>-0.004590419793890152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OREGON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OREGON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OREGON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OREGON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113</v>
      </c>
      <c r="B68" s="19" t="s">
        <v>99</v>
      </c>
      <c r="C68" s="19" t="s">
        <v>100</v>
      </c>
      <c r="D68" s="19" t="s">
        <v>116</v>
      </c>
      <c r="E68" s="19" t="s">
        <v>117</v>
      </c>
      <c r="F68" s="19" t="s">
        <v>114</v>
      </c>
      <c r="G68" s="19" t="s">
        <v>115</v>
      </c>
      <c r="H68" s="19" t="s">
        <v>101</v>
      </c>
      <c r="J68" s="20" t="s">
        <v>113</v>
      </c>
      <c r="K68" s="19" t="s">
        <v>99</v>
      </c>
      <c r="L68" s="19" t="s">
        <v>100</v>
      </c>
      <c r="M68" s="19" t="s">
        <v>118</v>
      </c>
      <c r="N68" s="19" t="s">
        <v>101</v>
      </c>
      <c r="O68" s="2"/>
      <c r="Z68" s="20" t="s">
        <v>113</v>
      </c>
      <c r="AA68" s="19" t="s">
        <v>99</v>
      </c>
      <c r="AB68" s="19" t="s">
        <v>100</v>
      </c>
      <c r="AC68" s="19" t="s">
        <v>116</v>
      </c>
      <c r="AD68" s="19" t="s">
        <v>117</v>
      </c>
      <c r="AE68" s="19" t="s">
        <v>114</v>
      </c>
      <c r="AF68" s="19" t="s">
        <v>115</v>
      </c>
      <c r="AG68" s="19" t="s">
        <v>101</v>
      </c>
      <c r="AJ68" s="20" t="s">
        <v>113</v>
      </c>
      <c r="AK68" s="19" t="s">
        <v>99</v>
      </c>
      <c r="AL68" s="19" t="s">
        <v>100</v>
      </c>
      <c r="AM68" s="19" t="s">
        <v>116</v>
      </c>
      <c r="AN68" s="19" t="s">
        <v>117</v>
      </c>
      <c r="AO68" s="19" t="s">
        <v>114</v>
      </c>
      <c r="AP68" s="19" t="s">
        <v>115</v>
      </c>
      <c r="AQ68" s="19" t="s">
        <v>101</v>
      </c>
      <c r="AR68" s="19" t="s">
        <v>118</v>
      </c>
    </row>
    <row r="69" spans="1:44" ht="12.75">
      <c r="A69" s="9">
        <v>1983</v>
      </c>
      <c r="B69">
        <v>631</v>
      </c>
      <c r="C69">
        <v>72</v>
      </c>
      <c r="D69">
        <v>30</v>
      </c>
      <c r="E69">
        <v>1</v>
      </c>
      <c r="F69">
        <v>23</v>
      </c>
      <c r="G69">
        <v>2</v>
      </c>
      <c r="H69" s="2">
        <f>SUM(B69:G69)</f>
        <v>759</v>
      </c>
      <c r="J69" s="9">
        <v>1983</v>
      </c>
      <c r="K69" s="2">
        <f>B69</f>
        <v>631</v>
      </c>
      <c r="L69" s="2">
        <f>C69</f>
        <v>72</v>
      </c>
      <c r="M69" s="2">
        <f aca="true" t="shared" si="60" ref="M69:M86">N69-K69-L69</f>
        <v>56</v>
      </c>
      <c r="N69" s="2">
        <f>H69</f>
        <v>759</v>
      </c>
      <c r="O69" s="2"/>
      <c r="Z69" s="9">
        <v>1983</v>
      </c>
      <c r="AA69" s="2">
        <f>AA47</f>
        <v>2460919</v>
      </c>
      <c r="AB69" s="2">
        <f aca="true" t="shared" si="61" ref="AB69:AG69">AB47</f>
        <v>38735</v>
      </c>
      <c r="AC69" s="1">
        <f t="shared" si="61"/>
        <v>27506</v>
      </c>
      <c r="AD69" s="1">
        <f t="shared" si="61"/>
        <v>47605</v>
      </c>
      <c r="AE69" s="1">
        <f t="shared" si="61"/>
        <v>78294</v>
      </c>
      <c r="AF69" s="1"/>
      <c r="AG69" s="2">
        <f t="shared" si="61"/>
        <v>2653059</v>
      </c>
      <c r="AJ69" s="9">
        <v>1983</v>
      </c>
      <c r="AK69" s="1">
        <f aca="true" t="shared" si="62" ref="AK69:AO72">(B69/AA69)*100000</f>
        <v>25.64082767453947</v>
      </c>
      <c r="AL69" s="1">
        <f t="shared" si="62"/>
        <v>185.87840454369433</v>
      </c>
      <c r="AM69" s="1">
        <f t="shared" si="62"/>
        <v>109.06711262997165</v>
      </c>
      <c r="AN69" s="1">
        <f t="shared" si="62"/>
        <v>2.100619682806428</v>
      </c>
      <c r="AO69" s="1">
        <f t="shared" si="62"/>
        <v>29.37645285717935</v>
      </c>
      <c r="AP69" s="1"/>
      <c r="AQ69" s="1">
        <f>(H69/AG69)*100000</f>
        <v>28.608485525576327</v>
      </c>
      <c r="AR69" s="1">
        <f>(SUM(D69:F69)/SUM(AC69:AE69))*100000</f>
        <v>35.20093869169845</v>
      </c>
    </row>
    <row r="70" spans="1:44" ht="12.75">
      <c r="A70" s="9">
        <v>1984</v>
      </c>
      <c r="B70">
        <v>706</v>
      </c>
      <c r="C70">
        <v>85</v>
      </c>
      <c r="D70">
        <v>28</v>
      </c>
      <c r="E70">
        <v>1</v>
      </c>
      <c r="F70">
        <v>27</v>
      </c>
      <c r="G70">
        <v>1</v>
      </c>
      <c r="H70" s="2">
        <f>SUM(B70:G70)</f>
        <v>848</v>
      </c>
      <c r="J70" s="9">
        <v>1984</v>
      </c>
      <c r="K70" s="2">
        <f aca="true" t="shared" si="63" ref="K70:K85">B70</f>
        <v>706</v>
      </c>
      <c r="L70" s="2">
        <f aca="true" t="shared" si="64" ref="L70:L85">C70</f>
        <v>85</v>
      </c>
      <c r="M70" s="2">
        <f>N70-K70-L70</f>
        <v>57</v>
      </c>
      <c r="N70" s="2">
        <f>H70</f>
        <v>848</v>
      </c>
      <c r="O70" s="2"/>
      <c r="Z70" s="9">
        <v>1984</v>
      </c>
      <c r="AA70" s="2">
        <f aca="true" t="shared" si="65" ref="AA70:AG85">AA48</f>
        <v>2466393</v>
      </c>
      <c r="AB70" s="2">
        <f t="shared" si="65"/>
        <v>39371</v>
      </c>
      <c r="AC70" s="1">
        <f t="shared" si="65"/>
        <v>28301</v>
      </c>
      <c r="AD70" s="1">
        <f t="shared" si="65"/>
        <v>49958</v>
      </c>
      <c r="AE70" s="1">
        <f t="shared" si="65"/>
        <v>82572</v>
      </c>
      <c r="AF70" s="1"/>
      <c r="AG70" s="2">
        <f t="shared" si="65"/>
        <v>2666595</v>
      </c>
      <c r="AJ70" s="9">
        <v>1984</v>
      </c>
      <c r="AK70" s="1">
        <f t="shared" si="62"/>
        <v>28.624797426849657</v>
      </c>
      <c r="AL70" s="1">
        <f t="shared" si="62"/>
        <v>215.89494805821542</v>
      </c>
      <c r="AM70" s="1">
        <f t="shared" si="62"/>
        <v>98.93643334157804</v>
      </c>
      <c r="AN70" s="1">
        <f t="shared" si="62"/>
        <v>2.0016814123864046</v>
      </c>
      <c r="AO70" s="1">
        <f t="shared" si="62"/>
        <v>32.69873564888824</v>
      </c>
      <c r="AP70" s="1"/>
      <c r="AQ70" s="1">
        <f>(H70/AG70)*100000</f>
        <v>31.800854647968663</v>
      </c>
      <c r="AR70" s="1">
        <f>(SUM(D70:F70)/SUM(AC70:AE70))*100000</f>
        <v>34.819157998147126</v>
      </c>
    </row>
    <row r="71" spans="1:44" ht="12.75">
      <c r="A71" s="9">
        <v>1985</v>
      </c>
      <c r="B71" s="2">
        <v>1111</v>
      </c>
      <c r="C71">
        <v>179</v>
      </c>
      <c r="D71">
        <v>40</v>
      </c>
      <c r="F71">
        <v>48</v>
      </c>
      <c r="G71">
        <v>4</v>
      </c>
      <c r="H71" s="2">
        <f>SUM(B71:G71)</f>
        <v>1382</v>
      </c>
      <c r="J71" s="9">
        <v>1985</v>
      </c>
      <c r="K71" s="2">
        <f t="shared" si="63"/>
        <v>1111</v>
      </c>
      <c r="L71" s="2">
        <f t="shared" si="64"/>
        <v>179</v>
      </c>
      <c r="M71" s="2">
        <f>N71-K71-L71</f>
        <v>92</v>
      </c>
      <c r="N71" s="2">
        <f>H71</f>
        <v>1382</v>
      </c>
      <c r="Z71" s="9">
        <v>1985</v>
      </c>
      <c r="AA71" s="2">
        <f t="shared" si="65"/>
        <v>2464790</v>
      </c>
      <c r="AB71" s="2">
        <f t="shared" si="65"/>
        <v>40052</v>
      </c>
      <c r="AC71" s="1">
        <f t="shared" si="65"/>
        <v>29074</v>
      </c>
      <c r="AD71" s="1">
        <f t="shared" si="65"/>
        <v>52282</v>
      </c>
      <c r="AE71" s="1">
        <f t="shared" si="65"/>
        <v>86455</v>
      </c>
      <c r="AF71" s="1"/>
      <c r="AG71" s="2">
        <f t="shared" si="65"/>
        <v>2672653</v>
      </c>
      <c r="AJ71" s="9">
        <v>1985</v>
      </c>
      <c r="AK71" s="1">
        <f t="shared" si="62"/>
        <v>45.07483396151396</v>
      </c>
      <c r="AL71" s="1">
        <f t="shared" si="62"/>
        <v>446.91900529311897</v>
      </c>
      <c r="AM71" s="1">
        <f t="shared" si="62"/>
        <v>137.57996835660728</v>
      </c>
      <c r="AN71" s="1">
        <f t="shared" si="62"/>
        <v>0</v>
      </c>
      <c r="AO71" s="1">
        <f t="shared" si="62"/>
        <v>55.52021282748251</v>
      </c>
      <c r="AP71" s="1"/>
      <c r="AQ71" s="1">
        <f>(H71/AG71)*100000</f>
        <v>51.70891993835339</v>
      </c>
      <c r="AR71" s="1">
        <f>(SUM(D71:F71)/SUM(AC71:AE71))*100000</f>
        <v>52.43994732168928</v>
      </c>
    </row>
    <row r="72" spans="1:44" ht="12.75">
      <c r="A72" s="9">
        <v>1986</v>
      </c>
      <c r="B72" s="2">
        <v>1343</v>
      </c>
      <c r="C72">
        <v>231</v>
      </c>
      <c r="D72">
        <v>44</v>
      </c>
      <c r="F72">
        <v>52</v>
      </c>
      <c r="G72">
        <v>2</v>
      </c>
      <c r="H72" s="2">
        <f>SUM(B72:G72)</f>
        <v>1672</v>
      </c>
      <c r="J72" s="9">
        <v>1986</v>
      </c>
      <c r="K72" s="2">
        <f t="shared" si="63"/>
        <v>1343</v>
      </c>
      <c r="L72" s="2">
        <f t="shared" si="64"/>
        <v>231</v>
      </c>
      <c r="M72" s="2">
        <f t="shared" si="60"/>
        <v>98</v>
      </c>
      <c r="N72" s="2">
        <f aca="true" t="shared" si="66" ref="N72:N85">H72</f>
        <v>1672</v>
      </c>
      <c r="Z72" s="9">
        <v>1986</v>
      </c>
      <c r="AA72" s="2">
        <f t="shared" si="65"/>
        <v>2467670</v>
      </c>
      <c r="AB72" s="2">
        <f t="shared" si="65"/>
        <v>40695</v>
      </c>
      <c r="AC72" s="1">
        <f t="shared" si="65"/>
        <v>29954</v>
      </c>
      <c r="AD72" s="1">
        <f t="shared" si="65"/>
        <v>54707</v>
      </c>
      <c r="AE72" s="1">
        <f t="shared" si="65"/>
        <v>90513</v>
      </c>
      <c r="AF72" s="1"/>
      <c r="AG72" s="2">
        <f t="shared" si="65"/>
        <v>2683539</v>
      </c>
      <c r="AJ72" s="9">
        <v>1986</v>
      </c>
      <c r="AK72" s="1">
        <f t="shared" si="62"/>
        <v>54.42380869403121</v>
      </c>
      <c r="AL72" s="1">
        <f t="shared" si="62"/>
        <v>567.6373018798378</v>
      </c>
      <c r="AM72" s="1">
        <f t="shared" si="62"/>
        <v>146.8919009147359</v>
      </c>
      <c r="AN72" s="1">
        <f t="shared" si="62"/>
        <v>0</v>
      </c>
      <c r="AO72" s="1">
        <f t="shared" si="62"/>
        <v>57.450311005048995</v>
      </c>
      <c r="AP72" s="1"/>
      <c r="AQ72" s="1">
        <f>(H72/AG72)*100000</f>
        <v>62.305783519449506</v>
      </c>
      <c r="AR72" s="1">
        <f>(SUM(D72:F72)/SUM(AC72:AE72))*100000</f>
        <v>54.802653361800274</v>
      </c>
    </row>
    <row r="73" spans="1:44" ht="12.75">
      <c r="A73" s="9">
        <v>1987</v>
      </c>
      <c r="B73" s="2">
        <v>1684</v>
      </c>
      <c r="C73">
        <v>372</v>
      </c>
      <c r="D73">
        <v>47</v>
      </c>
      <c r="E73">
        <v>1</v>
      </c>
      <c r="F73">
        <v>87</v>
      </c>
      <c r="G73">
        <v>2</v>
      </c>
      <c r="H73" s="2">
        <f aca="true" t="shared" si="67" ref="H73:H86">SUM(B73:G73)</f>
        <v>2193</v>
      </c>
      <c r="J73" s="9">
        <v>1987</v>
      </c>
      <c r="K73" s="2">
        <f t="shared" si="63"/>
        <v>1684</v>
      </c>
      <c r="L73" s="2">
        <f t="shared" si="64"/>
        <v>372</v>
      </c>
      <c r="M73" s="2">
        <f t="shared" si="60"/>
        <v>137</v>
      </c>
      <c r="N73" s="2">
        <f t="shared" si="66"/>
        <v>2193</v>
      </c>
      <c r="Z73" s="9">
        <v>1987</v>
      </c>
      <c r="AA73" s="2">
        <f t="shared" si="65"/>
        <v>2476568</v>
      </c>
      <c r="AB73" s="2">
        <f t="shared" si="65"/>
        <v>41249</v>
      </c>
      <c r="AC73" s="1">
        <f t="shared" si="65"/>
        <v>31006</v>
      </c>
      <c r="AD73" s="1">
        <f t="shared" si="65"/>
        <v>57127</v>
      </c>
      <c r="AE73" s="1">
        <f t="shared" si="65"/>
        <v>95052</v>
      </c>
      <c r="AF73" s="1"/>
      <c r="AG73" s="2">
        <f t="shared" si="65"/>
        <v>2701002</v>
      </c>
      <c r="AJ73" s="9">
        <v>1987</v>
      </c>
      <c r="AK73" s="1">
        <f aca="true" t="shared" si="68" ref="AK73:AK85">(B73/AA73)*100000</f>
        <v>67.99732533086109</v>
      </c>
      <c r="AL73" s="1">
        <f aca="true" t="shared" si="69" ref="AL73:AL84">(C73/AB73)*100000</f>
        <v>901.8400446071421</v>
      </c>
      <c r="AM73" s="1">
        <f aca="true" t="shared" si="70" ref="AM73:AM84">(D73/AC73)*100000</f>
        <v>151.58356447139263</v>
      </c>
      <c r="AN73" s="1">
        <f aca="true" t="shared" si="71" ref="AN73:AN84">(E73/AD73)*100000</f>
        <v>1.7504857597983439</v>
      </c>
      <c r="AO73" s="1">
        <f aca="true" t="shared" si="72" ref="AO73:AO84">(F73/AE73)*100000</f>
        <v>91.5288473677566</v>
      </c>
      <c r="AP73" s="1"/>
      <c r="AQ73" s="1">
        <f aca="true" t="shared" si="73" ref="AQ73:AQ85">(H73/AG73)*100000</f>
        <v>81.19209093514185</v>
      </c>
      <c r="AR73" s="1">
        <f aca="true" t="shared" si="74" ref="AR73:AR85">(SUM(D73:F73)/SUM(AC73:AE73))*100000</f>
        <v>73.69599039222643</v>
      </c>
    </row>
    <row r="74" spans="1:44" ht="12.75">
      <c r="A74" s="9">
        <v>1988</v>
      </c>
      <c r="B74" s="2">
        <v>1813</v>
      </c>
      <c r="C74">
        <v>345</v>
      </c>
      <c r="D74">
        <v>58</v>
      </c>
      <c r="E74">
        <v>5</v>
      </c>
      <c r="F74">
        <v>102</v>
      </c>
      <c r="G74">
        <v>3</v>
      </c>
      <c r="H74" s="2">
        <f t="shared" si="67"/>
        <v>2326</v>
      </c>
      <c r="J74" s="9">
        <v>1988</v>
      </c>
      <c r="K74" s="2">
        <f t="shared" si="63"/>
        <v>1813</v>
      </c>
      <c r="L74" s="2">
        <f t="shared" si="64"/>
        <v>345</v>
      </c>
      <c r="M74" s="2">
        <f t="shared" si="60"/>
        <v>168</v>
      </c>
      <c r="N74" s="2">
        <f t="shared" si="66"/>
        <v>2326</v>
      </c>
      <c r="Z74" s="9">
        <v>1988</v>
      </c>
      <c r="AA74" s="2">
        <f t="shared" si="65"/>
        <v>2504825</v>
      </c>
      <c r="AB74" s="2">
        <f t="shared" si="65"/>
        <v>42671</v>
      </c>
      <c r="AC74" s="1">
        <f t="shared" si="65"/>
        <v>32554</v>
      </c>
      <c r="AD74" s="1">
        <f t="shared" si="65"/>
        <v>60484</v>
      </c>
      <c r="AE74" s="1">
        <f t="shared" si="65"/>
        <v>100777</v>
      </c>
      <c r="AF74" s="1"/>
      <c r="AG74" s="2">
        <f t="shared" si="65"/>
        <v>2741311</v>
      </c>
      <c r="AJ74" s="9">
        <v>1988</v>
      </c>
      <c r="AK74" s="1">
        <f t="shared" si="68"/>
        <v>72.38030600940186</v>
      </c>
      <c r="AL74" s="1">
        <f t="shared" si="69"/>
        <v>808.5116355370159</v>
      </c>
      <c r="AM74" s="1">
        <f t="shared" si="70"/>
        <v>178.16550961479388</v>
      </c>
      <c r="AN74" s="1">
        <f t="shared" si="71"/>
        <v>8.266649031148733</v>
      </c>
      <c r="AO74" s="1">
        <f t="shared" si="72"/>
        <v>101.21357055677387</v>
      </c>
      <c r="AP74" s="1"/>
      <c r="AQ74" s="1">
        <f t="shared" si="73"/>
        <v>84.8499130525504</v>
      </c>
      <c r="AR74" s="1">
        <f t="shared" si="74"/>
        <v>85.13272966488663</v>
      </c>
    </row>
    <row r="75" spans="1:44" ht="12.75">
      <c r="A75" s="9">
        <v>1989</v>
      </c>
      <c r="B75" s="2">
        <v>1532</v>
      </c>
      <c r="C75">
        <v>327</v>
      </c>
      <c r="D75">
        <v>51</v>
      </c>
      <c r="F75">
        <v>96</v>
      </c>
      <c r="G75">
        <v>5</v>
      </c>
      <c r="H75" s="2">
        <f t="shared" si="67"/>
        <v>2011</v>
      </c>
      <c r="J75" s="9">
        <v>1989</v>
      </c>
      <c r="K75" s="2">
        <f t="shared" si="63"/>
        <v>1532</v>
      </c>
      <c r="L75" s="2">
        <f t="shared" si="64"/>
        <v>327</v>
      </c>
      <c r="M75" s="2">
        <f t="shared" si="60"/>
        <v>152</v>
      </c>
      <c r="N75" s="2">
        <f t="shared" si="66"/>
        <v>2011</v>
      </c>
      <c r="Z75" s="9">
        <v>1989</v>
      </c>
      <c r="AA75" s="2">
        <f t="shared" si="65"/>
        <v>2541269</v>
      </c>
      <c r="AB75" s="2">
        <f t="shared" si="65"/>
        <v>43889</v>
      </c>
      <c r="AC75" s="1">
        <f t="shared" si="65"/>
        <v>34214</v>
      </c>
      <c r="AD75" s="1">
        <f t="shared" si="65"/>
        <v>64174</v>
      </c>
      <c r="AE75" s="1">
        <f t="shared" si="65"/>
        <v>107023</v>
      </c>
      <c r="AF75" s="1"/>
      <c r="AG75" s="2">
        <f t="shared" si="65"/>
        <v>2790569</v>
      </c>
      <c r="AJ75" s="9">
        <v>1989</v>
      </c>
      <c r="AK75" s="1">
        <f t="shared" si="68"/>
        <v>60.28484194313943</v>
      </c>
      <c r="AL75" s="1">
        <f t="shared" si="69"/>
        <v>745.0614049078356</v>
      </c>
      <c r="AM75" s="1">
        <f t="shared" si="70"/>
        <v>149.06178757233883</v>
      </c>
      <c r="AN75" s="1">
        <f t="shared" si="71"/>
        <v>0</v>
      </c>
      <c r="AO75" s="1">
        <f t="shared" si="72"/>
        <v>89.70034478570027</v>
      </c>
      <c r="AP75" s="1"/>
      <c r="AQ75" s="1">
        <f t="shared" si="73"/>
        <v>72.06415609146379</v>
      </c>
      <c r="AR75" s="1">
        <f t="shared" si="74"/>
        <v>71.56384030066549</v>
      </c>
    </row>
    <row r="76" spans="1:44" ht="12.75">
      <c r="A76" s="9">
        <v>1990</v>
      </c>
      <c r="B76" s="2">
        <v>3308</v>
      </c>
      <c r="C76">
        <v>566</v>
      </c>
      <c r="D76">
        <v>104</v>
      </c>
      <c r="E76">
        <v>9</v>
      </c>
      <c r="F76">
        <v>264</v>
      </c>
      <c r="G76">
        <v>3</v>
      </c>
      <c r="H76" s="2">
        <f t="shared" si="67"/>
        <v>4254</v>
      </c>
      <c r="J76" s="9">
        <v>1990</v>
      </c>
      <c r="K76" s="2">
        <f t="shared" si="63"/>
        <v>3308</v>
      </c>
      <c r="L76" s="2">
        <f t="shared" si="64"/>
        <v>566</v>
      </c>
      <c r="M76" s="2">
        <f t="shared" si="60"/>
        <v>380</v>
      </c>
      <c r="N76" s="2">
        <f t="shared" si="66"/>
        <v>4254</v>
      </c>
      <c r="Z76" s="9">
        <v>1990</v>
      </c>
      <c r="AA76" s="2">
        <f t="shared" si="65"/>
        <v>2594225</v>
      </c>
      <c r="AB76" s="2">
        <f t="shared" si="65"/>
        <v>45522</v>
      </c>
      <c r="AC76" s="1">
        <f t="shared" si="65"/>
        <v>36047</v>
      </c>
      <c r="AD76" s="1">
        <f t="shared" si="65"/>
        <v>68650</v>
      </c>
      <c r="AE76" s="1">
        <f t="shared" si="65"/>
        <v>114103</v>
      </c>
      <c r="AF76" s="1"/>
      <c r="AG76" s="2">
        <f t="shared" si="65"/>
        <v>2858547</v>
      </c>
      <c r="AJ76" s="9">
        <v>1990</v>
      </c>
      <c r="AK76" s="1">
        <f t="shared" si="68"/>
        <v>127.513997436614</v>
      </c>
      <c r="AL76" s="1">
        <f t="shared" si="69"/>
        <v>1243.3548613857035</v>
      </c>
      <c r="AM76" s="1">
        <f t="shared" si="70"/>
        <v>288.5122201570172</v>
      </c>
      <c r="AN76" s="1">
        <f t="shared" si="71"/>
        <v>13.109978150036417</v>
      </c>
      <c r="AO76" s="1">
        <f t="shared" si="72"/>
        <v>231.36990263183262</v>
      </c>
      <c r="AP76" s="1"/>
      <c r="AQ76" s="1">
        <f t="shared" si="73"/>
        <v>148.8168639522107</v>
      </c>
      <c r="AR76" s="1">
        <f t="shared" si="74"/>
        <v>172.3034734917733</v>
      </c>
    </row>
    <row r="77" spans="1:44" ht="12.75">
      <c r="A77" s="9">
        <v>1991</v>
      </c>
      <c r="B77" s="2">
        <v>3692</v>
      </c>
      <c r="C77" s="2">
        <v>703</v>
      </c>
      <c r="D77">
        <v>121</v>
      </c>
      <c r="E77">
        <v>34</v>
      </c>
      <c r="F77">
        <v>367</v>
      </c>
      <c r="G77">
        <v>4</v>
      </c>
      <c r="H77" s="2">
        <f t="shared" si="67"/>
        <v>4921</v>
      </c>
      <c r="J77" s="9">
        <v>1991</v>
      </c>
      <c r="K77" s="2">
        <f t="shared" si="63"/>
        <v>3692</v>
      </c>
      <c r="L77" s="2">
        <f t="shared" si="64"/>
        <v>703</v>
      </c>
      <c r="M77" s="2">
        <f t="shared" si="60"/>
        <v>526</v>
      </c>
      <c r="N77" s="2">
        <f t="shared" si="66"/>
        <v>4921</v>
      </c>
      <c r="Z77" s="9">
        <v>1991</v>
      </c>
      <c r="AA77" s="2">
        <f t="shared" si="65"/>
        <v>2640876</v>
      </c>
      <c r="AB77" s="2">
        <f t="shared" si="65"/>
        <v>47003</v>
      </c>
      <c r="AC77" s="1">
        <f t="shared" si="65"/>
        <v>36795</v>
      </c>
      <c r="AD77" s="1">
        <f t="shared" si="65"/>
        <v>72510</v>
      </c>
      <c r="AE77" s="1">
        <f t="shared" si="65"/>
        <v>121561</v>
      </c>
      <c r="AF77" s="1"/>
      <c r="AG77" s="2">
        <f t="shared" si="65"/>
        <v>2918745</v>
      </c>
      <c r="AJ77" s="9">
        <v>1991</v>
      </c>
      <c r="AK77" s="1">
        <f t="shared" si="68"/>
        <v>139.8020959711853</v>
      </c>
      <c r="AL77" s="1">
        <f t="shared" si="69"/>
        <v>1495.6492138799651</v>
      </c>
      <c r="AM77" s="1">
        <f t="shared" si="70"/>
        <v>328.8490284005979</v>
      </c>
      <c r="AN77" s="1">
        <f t="shared" si="71"/>
        <v>46.8900841263274</v>
      </c>
      <c r="AO77" s="1">
        <f t="shared" si="72"/>
        <v>301.90603894341115</v>
      </c>
      <c r="AP77" s="1"/>
      <c r="AQ77" s="1">
        <f t="shared" si="73"/>
        <v>168.59986055650631</v>
      </c>
      <c r="AR77" s="1">
        <f t="shared" si="74"/>
        <v>226.10518655843651</v>
      </c>
    </row>
    <row r="78" spans="1:44" ht="12.75">
      <c r="A78" s="9">
        <v>1992</v>
      </c>
      <c r="B78" s="2">
        <v>3729</v>
      </c>
      <c r="C78" s="2">
        <v>786</v>
      </c>
      <c r="D78">
        <v>127</v>
      </c>
      <c r="E78">
        <v>34</v>
      </c>
      <c r="F78">
        <v>541</v>
      </c>
      <c r="G78">
        <v>3</v>
      </c>
      <c r="H78" s="2">
        <f t="shared" si="67"/>
        <v>5220</v>
      </c>
      <c r="J78" s="9">
        <v>1992</v>
      </c>
      <c r="K78" s="2">
        <f t="shared" si="63"/>
        <v>3729</v>
      </c>
      <c r="L78" s="2">
        <f t="shared" si="64"/>
        <v>786</v>
      </c>
      <c r="M78" s="2">
        <f t="shared" si="60"/>
        <v>705</v>
      </c>
      <c r="N78" s="2">
        <f t="shared" si="66"/>
        <v>5220</v>
      </c>
      <c r="Z78" s="9">
        <v>1992</v>
      </c>
      <c r="AA78" s="2">
        <f t="shared" si="65"/>
        <v>2681526</v>
      </c>
      <c r="AB78" s="2">
        <f t="shared" si="65"/>
        <v>47732</v>
      </c>
      <c r="AC78" s="1">
        <f t="shared" si="65"/>
        <v>37215</v>
      </c>
      <c r="AD78" s="1">
        <f t="shared" si="65"/>
        <v>77002</v>
      </c>
      <c r="AE78" s="1">
        <f t="shared" si="65"/>
        <v>130459</v>
      </c>
      <c r="AF78" s="1"/>
      <c r="AG78" s="2">
        <f t="shared" si="65"/>
        <v>2973934</v>
      </c>
      <c r="AJ78" s="9">
        <v>1992</v>
      </c>
      <c r="AK78" s="1">
        <f t="shared" si="68"/>
        <v>139.06260838045202</v>
      </c>
      <c r="AL78" s="1">
        <f t="shared" si="69"/>
        <v>1646.6940417330093</v>
      </c>
      <c r="AM78" s="1">
        <f t="shared" si="70"/>
        <v>341.2602445250571</v>
      </c>
      <c r="AN78" s="1">
        <f t="shared" si="71"/>
        <v>44.15469728059012</v>
      </c>
      <c r="AO78" s="1">
        <f t="shared" si="72"/>
        <v>414.68967261745064</v>
      </c>
      <c r="AP78" s="1"/>
      <c r="AQ78" s="1">
        <f t="shared" si="73"/>
        <v>175.52507890222176</v>
      </c>
      <c r="AR78" s="1">
        <f t="shared" si="74"/>
        <v>286.91003612941194</v>
      </c>
    </row>
    <row r="79" spans="1:44" ht="12.75">
      <c r="A79" s="9">
        <v>1993</v>
      </c>
      <c r="B79" s="2">
        <v>3262</v>
      </c>
      <c r="C79" s="2">
        <v>664</v>
      </c>
      <c r="D79">
        <v>100</v>
      </c>
      <c r="E79">
        <v>23</v>
      </c>
      <c r="F79">
        <v>594</v>
      </c>
      <c r="G79">
        <v>1</v>
      </c>
      <c r="H79" s="2">
        <f t="shared" si="67"/>
        <v>4644</v>
      </c>
      <c r="J79" s="9">
        <v>1993</v>
      </c>
      <c r="K79" s="2">
        <f t="shared" si="63"/>
        <v>3262</v>
      </c>
      <c r="L79" s="2">
        <f t="shared" si="64"/>
        <v>664</v>
      </c>
      <c r="M79" s="2">
        <f t="shared" si="60"/>
        <v>718</v>
      </c>
      <c r="N79" s="2">
        <f t="shared" si="66"/>
        <v>4644</v>
      </c>
      <c r="Z79" s="9">
        <v>1993</v>
      </c>
      <c r="AA79" s="2">
        <f t="shared" si="65"/>
        <v>2727193</v>
      </c>
      <c r="AB79" s="2">
        <f t="shared" si="65"/>
        <v>48664</v>
      </c>
      <c r="AC79" s="1">
        <f t="shared" si="65"/>
        <v>37544</v>
      </c>
      <c r="AD79" s="1">
        <f t="shared" si="65"/>
        <v>81047</v>
      </c>
      <c r="AE79" s="1">
        <f t="shared" si="65"/>
        <v>140042</v>
      </c>
      <c r="AF79" s="1"/>
      <c r="AG79" s="2">
        <f t="shared" si="65"/>
        <v>3034490</v>
      </c>
      <c r="AJ79" s="9">
        <v>1993</v>
      </c>
      <c r="AK79" s="1">
        <f t="shared" si="68"/>
        <v>119.6101632704396</v>
      </c>
      <c r="AL79" s="1">
        <f t="shared" si="69"/>
        <v>1364.4583264836428</v>
      </c>
      <c r="AM79" s="1">
        <f t="shared" si="70"/>
        <v>266.35414447048794</v>
      </c>
      <c r="AN79" s="1">
        <f t="shared" si="71"/>
        <v>28.378595136155568</v>
      </c>
      <c r="AO79" s="1">
        <f t="shared" si="72"/>
        <v>424.15846674569065</v>
      </c>
      <c r="AP79" s="1"/>
      <c r="AQ79" s="1">
        <f t="shared" si="73"/>
        <v>153.0405438805203</v>
      </c>
      <c r="AR79" s="1">
        <f t="shared" si="74"/>
        <v>277.2268040041294</v>
      </c>
    </row>
    <row r="80" spans="1:44" ht="12.75">
      <c r="A80" s="9">
        <v>1994</v>
      </c>
      <c r="B80" s="2">
        <v>3125</v>
      </c>
      <c r="C80" s="2">
        <v>587</v>
      </c>
      <c r="D80">
        <v>102</v>
      </c>
      <c r="E80">
        <v>35</v>
      </c>
      <c r="F80">
        <v>485</v>
      </c>
      <c r="H80" s="2">
        <f t="shared" si="67"/>
        <v>4334</v>
      </c>
      <c r="J80" s="9">
        <v>1994</v>
      </c>
      <c r="K80" s="2">
        <f t="shared" si="63"/>
        <v>3125</v>
      </c>
      <c r="L80" s="2">
        <f t="shared" si="64"/>
        <v>587</v>
      </c>
      <c r="M80" s="2">
        <f t="shared" si="60"/>
        <v>622</v>
      </c>
      <c r="N80" s="2">
        <f t="shared" si="66"/>
        <v>4334</v>
      </c>
      <c r="Z80" s="9">
        <v>1994</v>
      </c>
      <c r="AA80" s="2">
        <f t="shared" si="65"/>
        <v>2763678</v>
      </c>
      <c r="AB80" s="2">
        <f t="shared" si="65"/>
        <v>49965</v>
      </c>
      <c r="AC80" s="1">
        <f t="shared" si="65"/>
        <v>38033</v>
      </c>
      <c r="AD80" s="1">
        <f t="shared" si="65"/>
        <v>84169</v>
      </c>
      <c r="AE80" s="1">
        <f t="shared" si="65"/>
        <v>151297</v>
      </c>
      <c r="AF80" s="1"/>
      <c r="AG80" s="2">
        <f t="shared" si="65"/>
        <v>3087142</v>
      </c>
      <c r="AJ80" s="9">
        <v>1994</v>
      </c>
      <c r="AK80" s="1">
        <f t="shared" si="68"/>
        <v>113.07395434634569</v>
      </c>
      <c r="AL80" s="1">
        <f t="shared" si="69"/>
        <v>1174.822375662964</v>
      </c>
      <c r="AM80" s="1">
        <f t="shared" si="70"/>
        <v>268.18815239397367</v>
      </c>
      <c r="AN80" s="1">
        <f t="shared" si="71"/>
        <v>41.58300561964619</v>
      </c>
      <c r="AO80" s="1">
        <f t="shared" si="72"/>
        <v>320.56154451178804</v>
      </c>
      <c r="AP80" s="1"/>
      <c r="AQ80" s="1">
        <f t="shared" si="73"/>
        <v>140.3887479098791</v>
      </c>
      <c r="AR80" s="1">
        <f t="shared" si="74"/>
        <v>227.42313500232177</v>
      </c>
    </row>
    <row r="81" spans="1:44" ht="12.75">
      <c r="A81" s="9">
        <v>1995</v>
      </c>
      <c r="B81" s="2">
        <v>4289</v>
      </c>
      <c r="C81" s="2">
        <v>803</v>
      </c>
      <c r="D81">
        <v>117</v>
      </c>
      <c r="E81">
        <v>30</v>
      </c>
      <c r="F81">
        <v>397</v>
      </c>
      <c r="H81" s="2">
        <f t="shared" si="67"/>
        <v>5636</v>
      </c>
      <c r="J81" s="9">
        <v>1995</v>
      </c>
      <c r="K81" s="2">
        <f t="shared" si="63"/>
        <v>4289</v>
      </c>
      <c r="L81" s="2">
        <f t="shared" si="64"/>
        <v>803</v>
      </c>
      <c r="M81" s="2">
        <f t="shared" si="60"/>
        <v>544</v>
      </c>
      <c r="N81" s="2">
        <f t="shared" si="66"/>
        <v>5636</v>
      </c>
      <c r="Z81" s="9">
        <v>1995</v>
      </c>
      <c r="AA81" s="2">
        <f t="shared" si="65"/>
        <v>2798832</v>
      </c>
      <c r="AB81" s="2">
        <f t="shared" si="65"/>
        <v>51324</v>
      </c>
      <c r="AC81" s="1">
        <f t="shared" si="65"/>
        <v>38261</v>
      </c>
      <c r="AD81" s="1">
        <f t="shared" si="65"/>
        <v>88530</v>
      </c>
      <c r="AE81" s="1">
        <f t="shared" si="65"/>
        <v>164474</v>
      </c>
      <c r="AF81" s="1"/>
      <c r="AG81" s="2">
        <f t="shared" si="65"/>
        <v>3141421</v>
      </c>
      <c r="AJ81" s="9">
        <v>1995</v>
      </c>
      <c r="AK81" s="1">
        <f t="shared" si="68"/>
        <v>153.24249544095537</v>
      </c>
      <c r="AL81" s="1">
        <f t="shared" si="69"/>
        <v>1564.570181591458</v>
      </c>
      <c r="AM81" s="1">
        <f t="shared" si="70"/>
        <v>305.79441206450434</v>
      </c>
      <c r="AN81" s="1">
        <f t="shared" si="71"/>
        <v>33.88681802778719</v>
      </c>
      <c r="AO81" s="1">
        <f t="shared" si="72"/>
        <v>241.3755365589698</v>
      </c>
      <c r="AP81" s="1"/>
      <c r="AQ81" s="1">
        <f t="shared" si="73"/>
        <v>179.40925460165957</v>
      </c>
      <c r="AR81" s="1">
        <f t="shared" si="74"/>
        <v>186.77149674694866</v>
      </c>
    </row>
    <row r="82" spans="1:44" ht="12.75">
      <c r="A82" s="9">
        <v>1996</v>
      </c>
      <c r="B82" s="2">
        <v>4357</v>
      </c>
      <c r="C82" s="2">
        <v>782</v>
      </c>
      <c r="D82">
        <v>120</v>
      </c>
      <c r="E82">
        <v>37</v>
      </c>
      <c r="F82">
        <v>443</v>
      </c>
      <c r="H82" s="2">
        <f t="shared" si="67"/>
        <v>5739</v>
      </c>
      <c r="J82" s="9">
        <v>1996</v>
      </c>
      <c r="K82" s="2">
        <f t="shared" si="63"/>
        <v>4357</v>
      </c>
      <c r="L82" s="2">
        <f t="shared" si="64"/>
        <v>782</v>
      </c>
      <c r="M82" s="2">
        <f t="shared" si="60"/>
        <v>600</v>
      </c>
      <c r="N82" s="2">
        <f t="shared" si="66"/>
        <v>5739</v>
      </c>
      <c r="Z82" s="9">
        <v>1996</v>
      </c>
      <c r="AA82" s="2">
        <f t="shared" si="65"/>
        <v>2836328</v>
      </c>
      <c r="AB82" s="2">
        <f t="shared" si="65"/>
        <v>52675</v>
      </c>
      <c r="AC82" s="1">
        <f t="shared" si="65"/>
        <v>38535</v>
      </c>
      <c r="AD82" s="1">
        <f t="shared" si="65"/>
        <v>92918</v>
      </c>
      <c r="AE82" s="1">
        <f t="shared" si="65"/>
        <v>174631</v>
      </c>
      <c r="AF82" s="1"/>
      <c r="AG82" s="2">
        <f t="shared" si="65"/>
        <v>3195087</v>
      </c>
      <c r="AJ82" s="9">
        <v>1996</v>
      </c>
      <c r="AK82" s="1">
        <f t="shared" si="68"/>
        <v>153.61410951060665</v>
      </c>
      <c r="AL82" s="1">
        <f t="shared" si="69"/>
        <v>1484.575225439013</v>
      </c>
      <c r="AM82" s="1">
        <f t="shared" si="70"/>
        <v>311.40521603736863</v>
      </c>
      <c r="AN82" s="1">
        <f t="shared" si="71"/>
        <v>39.820056393809594</v>
      </c>
      <c r="AO82" s="1">
        <f t="shared" si="72"/>
        <v>253.67775480871097</v>
      </c>
      <c r="AP82" s="1"/>
      <c r="AQ82" s="1">
        <f t="shared" si="73"/>
        <v>179.61952209752033</v>
      </c>
      <c r="AR82" s="1">
        <f t="shared" si="74"/>
        <v>196.02462069235895</v>
      </c>
    </row>
    <row r="83" spans="1:44" ht="12.75">
      <c r="A83" s="9">
        <v>1997</v>
      </c>
      <c r="B83" s="2">
        <v>1858</v>
      </c>
      <c r="C83" s="2">
        <v>437</v>
      </c>
      <c r="D83">
        <v>45</v>
      </c>
      <c r="E83">
        <v>20</v>
      </c>
      <c r="F83">
        <v>187</v>
      </c>
      <c r="H83" s="2">
        <f t="shared" si="67"/>
        <v>2547</v>
      </c>
      <c r="J83" s="9">
        <v>1997</v>
      </c>
      <c r="K83" s="2">
        <f t="shared" si="63"/>
        <v>1858</v>
      </c>
      <c r="L83" s="2">
        <f t="shared" si="64"/>
        <v>437</v>
      </c>
      <c r="M83" s="2">
        <f t="shared" si="60"/>
        <v>252</v>
      </c>
      <c r="N83" s="2">
        <f t="shared" si="66"/>
        <v>2547</v>
      </c>
      <c r="Z83" s="9">
        <v>1997</v>
      </c>
      <c r="AA83" s="2">
        <f t="shared" si="65"/>
        <v>2866103</v>
      </c>
      <c r="AB83" s="2">
        <f t="shared" si="65"/>
        <v>53064</v>
      </c>
      <c r="AC83" s="1">
        <f t="shared" si="65"/>
        <v>38954</v>
      </c>
      <c r="AD83" s="1">
        <f t="shared" si="65"/>
        <v>97108</v>
      </c>
      <c r="AE83" s="1">
        <f t="shared" si="65"/>
        <v>188025</v>
      </c>
      <c r="AF83" s="1"/>
      <c r="AG83" s="2">
        <f t="shared" si="65"/>
        <v>3243254</v>
      </c>
      <c r="AJ83" s="9">
        <v>1997</v>
      </c>
      <c r="AK83" s="1">
        <f t="shared" si="68"/>
        <v>64.82670022675389</v>
      </c>
      <c r="AL83" s="1">
        <f t="shared" si="69"/>
        <v>823.5338459219057</v>
      </c>
      <c r="AM83" s="1">
        <f t="shared" si="70"/>
        <v>115.52087077065255</v>
      </c>
      <c r="AN83" s="1">
        <f t="shared" si="71"/>
        <v>20.595625489146105</v>
      </c>
      <c r="AO83" s="1">
        <f t="shared" si="72"/>
        <v>99.45485972610024</v>
      </c>
      <c r="AP83" s="1"/>
      <c r="AQ83" s="1">
        <f t="shared" si="73"/>
        <v>78.53223953473888</v>
      </c>
      <c r="AR83" s="1">
        <f t="shared" si="74"/>
        <v>77.75689861055828</v>
      </c>
    </row>
    <row r="84" spans="1:44" ht="12.75">
      <c r="A84" s="9">
        <v>1998</v>
      </c>
      <c r="B84">
        <v>199</v>
      </c>
      <c r="C84">
        <v>97</v>
      </c>
      <c r="D84">
        <v>4</v>
      </c>
      <c r="E84">
        <v>3</v>
      </c>
      <c r="F84">
        <v>12</v>
      </c>
      <c r="H84" s="2">
        <f t="shared" si="67"/>
        <v>315</v>
      </c>
      <c r="J84" s="9">
        <v>1998</v>
      </c>
      <c r="K84" s="2">
        <f t="shared" si="63"/>
        <v>199</v>
      </c>
      <c r="L84" s="2">
        <f t="shared" si="64"/>
        <v>97</v>
      </c>
      <c r="M84" s="2">
        <f t="shared" si="60"/>
        <v>19</v>
      </c>
      <c r="N84" s="2">
        <f t="shared" si="66"/>
        <v>315</v>
      </c>
      <c r="Z84" s="9">
        <v>1998</v>
      </c>
      <c r="AA84" s="2">
        <f t="shared" si="65"/>
        <v>2887264</v>
      </c>
      <c r="AB84" s="2">
        <f t="shared" si="65"/>
        <v>54127</v>
      </c>
      <c r="AC84" s="1">
        <f t="shared" si="65"/>
        <v>39236</v>
      </c>
      <c r="AD84" s="1">
        <f t="shared" si="65"/>
        <v>101305</v>
      </c>
      <c r="AE84" s="1">
        <f t="shared" si="65"/>
        <v>200123</v>
      </c>
      <c r="AF84" s="1"/>
      <c r="AG84" s="2">
        <f t="shared" si="65"/>
        <v>3282055</v>
      </c>
      <c r="AJ84" s="9">
        <v>1998</v>
      </c>
      <c r="AK84" s="1">
        <f t="shared" si="68"/>
        <v>6.8923382136167675</v>
      </c>
      <c r="AL84" s="1">
        <f t="shared" si="69"/>
        <v>179.20815858998282</v>
      </c>
      <c r="AM84" s="1">
        <f t="shared" si="70"/>
        <v>10.194719135487817</v>
      </c>
      <c r="AN84" s="1">
        <f t="shared" si="71"/>
        <v>2.9613543260451114</v>
      </c>
      <c r="AO84" s="1">
        <f t="shared" si="72"/>
        <v>5.996312267955207</v>
      </c>
      <c r="AP84" s="1"/>
      <c r="AQ84" s="1">
        <f t="shared" si="73"/>
        <v>9.597645377667346</v>
      </c>
      <c r="AR84" s="1">
        <f t="shared" si="74"/>
        <v>5.57734307117864</v>
      </c>
    </row>
    <row r="85" spans="1:44" ht="12.75">
      <c r="A85" s="9">
        <v>1999</v>
      </c>
      <c r="B85">
        <v>46</v>
      </c>
      <c r="C85">
        <v>10</v>
      </c>
      <c r="D85">
        <v>1</v>
      </c>
      <c r="F85">
        <v>2</v>
      </c>
      <c r="H85" s="2">
        <f t="shared" si="67"/>
        <v>59</v>
      </c>
      <c r="J85" s="9">
        <v>1999</v>
      </c>
      <c r="K85" s="2">
        <f t="shared" si="63"/>
        <v>46</v>
      </c>
      <c r="L85" s="2">
        <f t="shared" si="64"/>
        <v>10</v>
      </c>
      <c r="M85" s="2">
        <f t="shared" si="60"/>
        <v>3</v>
      </c>
      <c r="N85" s="2">
        <f t="shared" si="66"/>
        <v>59</v>
      </c>
      <c r="Z85" s="9">
        <v>1999</v>
      </c>
      <c r="AA85" s="2">
        <f t="shared" si="65"/>
        <v>2903778</v>
      </c>
      <c r="AB85" s="2">
        <f t="shared" si="65"/>
        <v>54667</v>
      </c>
      <c r="AC85" s="1">
        <f t="shared" si="65"/>
        <v>39599</v>
      </c>
      <c r="AD85" s="1">
        <f t="shared" si="65"/>
        <v>105240</v>
      </c>
      <c r="AE85" s="1">
        <f t="shared" si="65"/>
        <v>212870</v>
      </c>
      <c r="AF85" s="1"/>
      <c r="AG85" s="2">
        <f t="shared" si="65"/>
        <v>3316154</v>
      </c>
      <c r="AJ85" s="9">
        <v>1999</v>
      </c>
      <c r="AK85" s="1">
        <f t="shared" si="68"/>
        <v>1.5841431404191368</v>
      </c>
      <c r="AL85" s="1">
        <f>(C85/AB85)*100000</f>
        <v>18.29257138675984</v>
      </c>
      <c r="AM85" s="1">
        <f>(D85/AC85)*100000</f>
        <v>2.5253162958660575</v>
      </c>
      <c r="AN85" s="1">
        <f>(E85/AD85)*100000</f>
        <v>0</v>
      </c>
      <c r="AO85" s="1">
        <f>(F85/AE85)*100000</f>
        <v>0.9395405646638795</v>
      </c>
      <c r="AP85" s="1"/>
      <c r="AQ85" s="1">
        <f t="shared" si="73"/>
        <v>1.7791694836850158</v>
      </c>
      <c r="AR85" s="1">
        <f t="shared" si="74"/>
        <v>0.8386705394608467</v>
      </c>
    </row>
    <row r="86" spans="1:14" s="4" customFormat="1" ht="12.75">
      <c r="A86" s="13" t="s">
        <v>101</v>
      </c>
      <c r="B86" s="21">
        <f aca="true" t="shared" si="75" ref="B86:G86">SUM(B69:B85)</f>
        <v>36685</v>
      </c>
      <c r="C86" s="21">
        <f t="shared" si="75"/>
        <v>7046</v>
      </c>
      <c r="D86" s="4">
        <f t="shared" si="75"/>
        <v>1139</v>
      </c>
      <c r="E86" s="4">
        <f t="shared" si="75"/>
        <v>233</v>
      </c>
      <c r="F86" s="4">
        <f t="shared" si="75"/>
        <v>3727</v>
      </c>
      <c r="G86" s="4">
        <f t="shared" si="75"/>
        <v>30</v>
      </c>
      <c r="H86" s="21">
        <f t="shared" si="67"/>
        <v>48860</v>
      </c>
      <c r="J86" s="13" t="s">
        <v>101</v>
      </c>
      <c r="K86" s="21">
        <f>B86</f>
        <v>36685</v>
      </c>
      <c r="L86" s="21">
        <f>C86</f>
        <v>7046</v>
      </c>
      <c r="M86" s="21">
        <f t="shared" si="60"/>
        <v>5129</v>
      </c>
      <c r="N86" s="21">
        <f>H86</f>
        <v>48860</v>
      </c>
    </row>
    <row r="88" spans="1:44" s="27" customFormat="1" ht="29.25" customHeight="1">
      <c r="A88" s="31" t="str">
        <f>CONCATENATE("Other &amp; Not Known Admissions, All Races: ",$A$1)</f>
        <v>Other &amp; Not Known Admissions, All Races: OREGON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OREGON</v>
      </c>
      <c r="K88" s="31"/>
      <c r="L88" s="31"/>
      <c r="M88" s="31"/>
      <c r="N88" s="31"/>
      <c r="Z88" s="30" t="str">
        <f>CONCATENATE("Total Population, By Race: ",$A$1)</f>
        <v>Total Population, By Race: OREGON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OREGON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113</v>
      </c>
      <c r="B89" s="19" t="s">
        <v>99</v>
      </c>
      <c r="C89" s="19" t="s">
        <v>100</v>
      </c>
      <c r="D89" s="19" t="s">
        <v>116</v>
      </c>
      <c r="E89" s="19" t="s">
        <v>117</v>
      </c>
      <c r="F89" s="19" t="s">
        <v>114</v>
      </c>
      <c r="G89" s="19" t="s">
        <v>115</v>
      </c>
      <c r="H89" s="19" t="s">
        <v>101</v>
      </c>
      <c r="J89" s="20" t="s">
        <v>113</v>
      </c>
      <c r="K89" s="19" t="s">
        <v>99</v>
      </c>
      <c r="L89" s="19" t="s">
        <v>100</v>
      </c>
      <c r="M89" s="19" t="s">
        <v>118</v>
      </c>
      <c r="N89" s="19" t="s">
        <v>101</v>
      </c>
      <c r="Z89" s="20" t="s">
        <v>113</v>
      </c>
      <c r="AA89" s="19" t="s">
        <v>99</v>
      </c>
      <c r="AB89" s="19" t="s">
        <v>100</v>
      </c>
      <c r="AC89" s="19" t="s">
        <v>116</v>
      </c>
      <c r="AD89" s="19" t="s">
        <v>117</v>
      </c>
      <c r="AE89" s="19" t="s">
        <v>114</v>
      </c>
      <c r="AF89" s="19" t="s">
        <v>115</v>
      </c>
      <c r="AG89" s="19" t="s">
        <v>101</v>
      </c>
      <c r="AJ89" s="20" t="s">
        <v>113</v>
      </c>
      <c r="AK89" s="19" t="s">
        <v>99</v>
      </c>
      <c r="AL89" s="19" t="s">
        <v>100</v>
      </c>
      <c r="AM89" s="19" t="s">
        <v>116</v>
      </c>
      <c r="AN89" s="19" t="s">
        <v>117</v>
      </c>
      <c r="AO89" s="19" t="s">
        <v>114</v>
      </c>
      <c r="AP89" s="19" t="s">
        <v>115</v>
      </c>
      <c r="AQ89" s="19" t="s">
        <v>101</v>
      </c>
      <c r="AR89" s="19" t="s">
        <v>118</v>
      </c>
    </row>
    <row r="90" spans="1:44" ht="12.75">
      <c r="A90" s="9">
        <v>1983</v>
      </c>
      <c r="B90">
        <v>49</v>
      </c>
      <c r="C90">
        <v>13</v>
      </c>
      <c r="D90">
        <v>2</v>
      </c>
      <c r="E90">
        <v>1</v>
      </c>
      <c r="F90">
        <v>8</v>
      </c>
      <c r="H90" s="2">
        <f aca="true" t="shared" si="76" ref="H90:H107">SUM(B90:G90)</f>
        <v>73</v>
      </c>
      <c r="J90" s="9">
        <v>1983</v>
      </c>
      <c r="K90" s="2">
        <f>B90</f>
        <v>49</v>
      </c>
      <c r="L90" s="2">
        <f>C90</f>
        <v>13</v>
      </c>
      <c r="M90" s="2">
        <f>N90-K90-L90</f>
        <v>11</v>
      </c>
      <c r="N90" s="2">
        <f>H90</f>
        <v>73</v>
      </c>
      <c r="Z90" s="9">
        <v>1983</v>
      </c>
      <c r="AA90" s="2">
        <f>AA69</f>
        <v>2460919</v>
      </c>
      <c r="AB90" s="2">
        <f aca="true" t="shared" si="77" ref="AB90:AG90">AB69</f>
        <v>38735</v>
      </c>
      <c r="AC90" s="1">
        <f t="shared" si="77"/>
        <v>27506</v>
      </c>
      <c r="AD90" s="1">
        <f t="shared" si="77"/>
        <v>47605</v>
      </c>
      <c r="AE90" s="1">
        <f t="shared" si="77"/>
        <v>78294</v>
      </c>
      <c r="AF90" s="1"/>
      <c r="AG90" s="2">
        <f t="shared" si="77"/>
        <v>2653059</v>
      </c>
      <c r="AJ90" s="9">
        <v>1983</v>
      </c>
      <c r="AK90" s="1">
        <f aca="true" t="shared" si="78" ref="AK90:AO94">(B90/AA90)*100000</f>
        <v>1.9911260793223995</v>
      </c>
      <c r="AL90" s="1">
        <f t="shared" si="78"/>
        <v>33.56137859816703</v>
      </c>
      <c r="AM90" s="1">
        <f t="shared" si="78"/>
        <v>7.271140841998109</v>
      </c>
      <c r="AN90" s="1">
        <f t="shared" si="78"/>
        <v>2.100619682806428</v>
      </c>
      <c r="AO90" s="1">
        <f t="shared" si="78"/>
        <v>10.217896645975426</v>
      </c>
      <c r="AP90" s="1"/>
      <c r="AQ90" s="1">
        <f>(H90/AG90)*100000</f>
        <v>2.7515407685995674</v>
      </c>
      <c r="AR90" s="1">
        <f>(SUM(D90:F90)/SUM(AC90:AE90))*100000</f>
        <v>7.17056158534598</v>
      </c>
    </row>
    <row r="91" spans="1:44" ht="12.75">
      <c r="A91" s="9">
        <v>1984</v>
      </c>
      <c r="B91">
        <v>82</v>
      </c>
      <c r="C91">
        <v>10</v>
      </c>
      <c r="D91">
        <v>2</v>
      </c>
      <c r="E91">
        <v>0</v>
      </c>
      <c r="F91">
        <v>1</v>
      </c>
      <c r="H91" s="2">
        <f t="shared" si="76"/>
        <v>95</v>
      </c>
      <c r="J91" s="9">
        <v>1984</v>
      </c>
      <c r="K91" s="2">
        <f aca="true" t="shared" si="79" ref="K91:K106">B91</f>
        <v>82</v>
      </c>
      <c r="L91" s="2">
        <f aca="true" t="shared" si="80" ref="L91:L106">C91</f>
        <v>10</v>
      </c>
      <c r="M91" s="2">
        <f aca="true" t="shared" si="81" ref="M91:M107">N91-K91-L91</f>
        <v>3</v>
      </c>
      <c r="N91" s="2">
        <f aca="true" t="shared" si="82" ref="N91:N106">H91</f>
        <v>95</v>
      </c>
      <c r="Z91" s="9">
        <v>1984</v>
      </c>
      <c r="AA91" s="2">
        <f aca="true" t="shared" si="83" ref="AA91:AG106">AA70</f>
        <v>2466393</v>
      </c>
      <c r="AB91" s="2">
        <f t="shared" si="83"/>
        <v>39371</v>
      </c>
      <c r="AC91" s="1">
        <f t="shared" si="83"/>
        <v>28301</v>
      </c>
      <c r="AD91" s="1">
        <f t="shared" si="83"/>
        <v>49958</v>
      </c>
      <c r="AE91" s="1">
        <f t="shared" si="83"/>
        <v>82572</v>
      </c>
      <c r="AF91" s="1"/>
      <c r="AG91" s="2">
        <f t="shared" si="83"/>
        <v>2666595</v>
      </c>
      <c r="AJ91" s="9">
        <v>1984</v>
      </c>
      <c r="AK91" s="1">
        <f t="shared" si="78"/>
        <v>3.3246931855547754</v>
      </c>
      <c r="AL91" s="1">
        <f t="shared" si="78"/>
        <v>25.3994056539077</v>
      </c>
      <c r="AM91" s="1">
        <f t="shared" si="78"/>
        <v>7.066888095827003</v>
      </c>
      <c r="AN91" s="1">
        <f t="shared" si="78"/>
        <v>0</v>
      </c>
      <c r="AO91" s="1">
        <f t="shared" si="78"/>
        <v>1.2110642832921572</v>
      </c>
      <c r="AP91" s="1"/>
      <c r="AQ91" s="1">
        <f>(H91/AG91)*100000</f>
        <v>3.5625957447606407</v>
      </c>
      <c r="AR91" s="1">
        <f>(SUM(D91:F91)/SUM(AC91:AE91))*100000</f>
        <v>1.8653120356150243</v>
      </c>
    </row>
    <row r="92" spans="1:44" ht="12.75">
      <c r="A92" s="9">
        <v>1985</v>
      </c>
      <c r="B92">
        <v>175</v>
      </c>
      <c r="C92">
        <v>22</v>
      </c>
      <c r="D92">
        <v>6</v>
      </c>
      <c r="E92">
        <v>0</v>
      </c>
      <c r="F92">
        <v>12</v>
      </c>
      <c r="H92" s="2">
        <f t="shared" si="76"/>
        <v>215</v>
      </c>
      <c r="J92" s="9">
        <v>1985</v>
      </c>
      <c r="K92" s="2">
        <f t="shared" si="79"/>
        <v>175</v>
      </c>
      <c r="L92" s="2">
        <f t="shared" si="80"/>
        <v>22</v>
      </c>
      <c r="M92" s="2">
        <f t="shared" si="81"/>
        <v>18</v>
      </c>
      <c r="N92" s="2">
        <f t="shared" si="82"/>
        <v>215</v>
      </c>
      <c r="Z92" s="9">
        <v>1985</v>
      </c>
      <c r="AA92" s="2">
        <f t="shared" si="83"/>
        <v>2464790</v>
      </c>
      <c r="AB92" s="2">
        <f t="shared" si="83"/>
        <v>40052</v>
      </c>
      <c r="AC92" s="1">
        <f t="shared" si="83"/>
        <v>29074</v>
      </c>
      <c r="AD92" s="1">
        <f t="shared" si="83"/>
        <v>52282</v>
      </c>
      <c r="AE92" s="1">
        <f t="shared" si="83"/>
        <v>86455</v>
      </c>
      <c r="AF92" s="1"/>
      <c r="AG92" s="2">
        <f t="shared" si="83"/>
        <v>2672653</v>
      </c>
      <c r="AJ92" s="9">
        <v>1985</v>
      </c>
      <c r="AK92" s="1">
        <f t="shared" si="78"/>
        <v>7.099996348573306</v>
      </c>
      <c r="AL92" s="1">
        <f t="shared" si="78"/>
        <v>54.92859282932188</v>
      </c>
      <c r="AM92" s="1">
        <f t="shared" si="78"/>
        <v>20.636995253491094</v>
      </c>
      <c r="AN92" s="1">
        <f t="shared" si="78"/>
        <v>0</v>
      </c>
      <c r="AO92" s="1">
        <f t="shared" si="78"/>
        <v>13.880053206870627</v>
      </c>
      <c r="AP92" s="1"/>
      <c r="AQ92" s="1">
        <f>(H92/AG92)*100000</f>
        <v>8.044441234982617</v>
      </c>
      <c r="AR92" s="1">
        <f>(SUM(D92:F92)/SUM(AC92:AE92))*100000</f>
        <v>10.726352861254625</v>
      </c>
    </row>
    <row r="93" spans="1:44" ht="12.75">
      <c r="A93" s="9">
        <v>1986</v>
      </c>
      <c r="B93">
        <v>444</v>
      </c>
      <c r="C93">
        <v>41</v>
      </c>
      <c r="D93">
        <v>12</v>
      </c>
      <c r="E93">
        <v>0</v>
      </c>
      <c r="F93">
        <v>26</v>
      </c>
      <c r="G93">
        <v>1</v>
      </c>
      <c r="H93" s="2">
        <f t="shared" si="76"/>
        <v>524</v>
      </c>
      <c r="J93" s="9">
        <v>1986</v>
      </c>
      <c r="K93" s="2">
        <f aca="true" t="shared" si="84" ref="K93:K100">B93</f>
        <v>444</v>
      </c>
      <c r="L93" s="2">
        <f aca="true" t="shared" si="85" ref="L93:L100">C93</f>
        <v>41</v>
      </c>
      <c r="M93" s="2">
        <f aca="true" t="shared" si="86" ref="M93:M100">N93-K93-L93</f>
        <v>39</v>
      </c>
      <c r="N93" s="2">
        <f aca="true" t="shared" si="87" ref="N93:N100">H93</f>
        <v>524</v>
      </c>
      <c r="Z93" s="9">
        <v>1986</v>
      </c>
      <c r="AA93" s="2">
        <f t="shared" si="83"/>
        <v>2467670</v>
      </c>
      <c r="AB93" s="2">
        <f t="shared" si="83"/>
        <v>40695</v>
      </c>
      <c r="AC93" s="1">
        <f t="shared" si="83"/>
        <v>29954</v>
      </c>
      <c r="AD93" s="1">
        <f t="shared" si="83"/>
        <v>54707</v>
      </c>
      <c r="AE93" s="1">
        <f t="shared" si="83"/>
        <v>90513</v>
      </c>
      <c r="AF93" s="1"/>
      <c r="AG93" s="2">
        <f t="shared" si="83"/>
        <v>2683539</v>
      </c>
      <c r="AJ93" s="9">
        <v>1986</v>
      </c>
      <c r="AK93" s="1">
        <f t="shared" si="78"/>
        <v>17.992681355286567</v>
      </c>
      <c r="AL93" s="1">
        <f t="shared" si="78"/>
        <v>100.74947782282835</v>
      </c>
      <c r="AM93" s="1">
        <f t="shared" si="78"/>
        <v>40.06142752220071</v>
      </c>
      <c r="AN93" s="1">
        <f t="shared" si="78"/>
        <v>0</v>
      </c>
      <c r="AO93" s="1">
        <f t="shared" si="78"/>
        <v>28.725155502524498</v>
      </c>
      <c r="AP93" s="1"/>
      <c r="AQ93" s="1">
        <f>(H93/AG93)*100000</f>
        <v>19.526453686717428</v>
      </c>
      <c r="AR93" s="1">
        <f>(SUM(D93:F93)/SUM(AC93:AE93))*100000</f>
        <v>21.692716955712605</v>
      </c>
    </row>
    <row r="94" spans="1:44" ht="12.75">
      <c r="A94" s="9">
        <v>1987</v>
      </c>
      <c r="B94">
        <v>368</v>
      </c>
      <c r="C94">
        <v>72</v>
      </c>
      <c r="D94">
        <v>9</v>
      </c>
      <c r="E94">
        <v>0</v>
      </c>
      <c r="F94">
        <v>31</v>
      </c>
      <c r="H94" s="2">
        <f t="shared" si="76"/>
        <v>480</v>
      </c>
      <c r="J94" s="9">
        <v>1987</v>
      </c>
      <c r="K94" s="2">
        <f t="shared" si="84"/>
        <v>368</v>
      </c>
      <c r="L94" s="2">
        <f t="shared" si="85"/>
        <v>72</v>
      </c>
      <c r="M94" s="2">
        <f t="shared" si="86"/>
        <v>40</v>
      </c>
      <c r="N94" s="2">
        <f t="shared" si="87"/>
        <v>480</v>
      </c>
      <c r="Z94" s="9">
        <v>1987</v>
      </c>
      <c r="AA94" s="2">
        <f t="shared" si="83"/>
        <v>2476568</v>
      </c>
      <c r="AB94" s="2">
        <f t="shared" si="83"/>
        <v>41249</v>
      </c>
      <c r="AC94" s="1">
        <f t="shared" si="83"/>
        <v>31006</v>
      </c>
      <c r="AD94" s="1">
        <f t="shared" si="83"/>
        <v>57127</v>
      </c>
      <c r="AE94" s="1">
        <f t="shared" si="83"/>
        <v>95052</v>
      </c>
      <c r="AF94" s="1"/>
      <c r="AG94" s="2">
        <f t="shared" si="83"/>
        <v>2701002</v>
      </c>
      <c r="AJ94" s="9">
        <v>1987</v>
      </c>
      <c r="AK94" s="1">
        <f t="shared" si="78"/>
        <v>14.85927299391739</v>
      </c>
      <c r="AL94" s="1">
        <f t="shared" si="78"/>
        <v>174.5496860529952</v>
      </c>
      <c r="AM94" s="1">
        <f t="shared" si="78"/>
        <v>29.026640005160292</v>
      </c>
      <c r="AN94" s="1">
        <f t="shared" si="78"/>
        <v>0</v>
      </c>
      <c r="AO94" s="1">
        <f t="shared" si="78"/>
        <v>32.61372722299373</v>
      </c>
      <c r="AP94" s="1"/>
      <c r="AQ94" s="1">
        <f>(H94/AG94)*100000</f>
        <v>17.77118269442229</v>
      </c>
      <c r="AR94" s="1">
        <f>(SUM(D94:F94)/SUM(AC94:AE94))*100000</f>
        <v>21.83584900510413</v>
      </c>
    </row>
    <row r="95" spans="1:44" ht="12.75">
      <c r="A95" s="9">
        <v>1988</v>
      </c>
      <c r="B95">
        <v>473</v>
      </c>
      <c r="C95">
        <v>52</v>
      </c>
      <c r="D95">
        <v>14</v>
      </c>
      <c r="E95">
        <v>1</v>
      </c>
      <c r="F95">
        <v>55</v>
      </c>
      <c r="G95">
        <v>3</v>
      </c>
      <c r="H95" s="2">
        <f t="shared" si="76"/>
        <v>598</v>
      </c>
      <c r="J95" s="9">
        <v>1988</v>
      </c>
      <c r="K95" s="2">
        <f t="shared" si="84"/>
        <v>473</v>
      </c>
      <c r="L95" s="2">
        <f t="shared" si="85"/>
        <v>52</v>
      </c>
      <c r="M95" s="2">
        <f t="shared" si="86"/>
        <v>73</v>
      </c>
      <c r="N95" s="2">
        <f t="shared" si="87"/>
        <v>598</v>
      </c>
      <c r="Z95" s="9">
        <v>1988</v>
      </c>
      <c r="AA95" s="2">
        <f t="shared" si="83"/>
        <v>2504825</v>
      </c>
      <c r="AB95" s="2">
        <f t="shared" si="83"/>
        <v>42671</v>
      </c>
      <c r="AC95" s="1">
        <f t="shared" si="83"/>
        <v>32554</v>
      </c>
      <c r="AD95" s="1">
        <f t="shared" si="83"/>
        <v>60484</v>
      </c>
      <c r="AE95" s="1">
        <f t="shared" si="83"/>
        <v>100777</v>
      </c>
      <c r="AF95" s="1"/>
      <c r="AG95" s="2">
        <f t="shared" si="83"/>
        <v>2741311</v>
      </c>
      <c r="AJ95" s="9">
        <v>1988</v>
      </c>
      <c r="AK95" s="1">
        <f aca="true" t="shared" si="88" ref="AK95:AK106">(B95/AA95)*100000</f>
        <v>18.88355473935305</v>
      </c>
      <c r="AL95" s="1">
        <f aca="true" t="shared" si="89" ref="AL95:AL105">(C95/AB95)*100000</f>
        <v>121.8626233273183</v>
      </c>
      <c r="AM95" s="1">
        <f aca="true" t="shared" si="90" ref="AM95:AM105">(D95/AC95)*100000</f>
        <v>43.0054678380537</v>
      </c>
      <c r="AN95" s="1">
        <f aca="true" t="shared" si="91" ref="AN95:AN105">(E95/AD95)*100000</f>
        <v>1.6533298062297468</v>
      </c>
      <c r="AO95" s="1">
        <f aca="true" t="shared" si="92" ref="AO95:AO105">(F95/AE95)*100000</f>
        <v>54.575944908064336</v>
      </c>
      <c r="AP95" s="1"/>
      <c r="AQ95" s="1">
        <f aca="true" t="shared" si="93" ref="AQ95:AQ106">(H95/AG95)*100000</f>
        <v>21.814380053923106</v>
      </c>
      <c r="AR95" s="1">
        <f aca="true" t="shared" si="94" ref="AR95:AR106">(SUM(D95:F95)/SUM(AC95:AE95))*100000</f>
        <v>36.11691561540645</v>
      </c>
    </row>
    <row r="96" spans="1:44" ht="12.75">
      <c r="A96" s="9">
        <v>1989</v>
      </c>
      <c r="B96">
        <v>527</v>
      </c>
      <c r="C96">
        <v>123</v>
      </c>
      <c r="D96">
        <v>20</v>
      </c>
      <c r="E96">
        <v>1</v>
      </c>
      <c r="F96">
        <v>22</v>
      </c>
      <c r="G96">
        <v>2</v>
      </c>
      <c r="H96" s="2">
        <f t="shared" si="76"/>
        <v>695</v>
      </c>
      <c r="J96" s="9">
        <v>1989</v>
      </c>
      <c r="K96" s="2">
        <f t="shared" si="84"/>
        <v>527</v>
      </c>
      <c r="L96" s="2">
        <f t="shared" si="85"/>
        <v>123</v>
      </c>
      <c r="M96" s="2">
        <f t="shared" si="86"/>
        <v>45</v>
      </c>
      <c r="N96" s="2">
        <f t="shared" si="87"/>
        <v>695</v>
      </c>
      <c r="Z96" s="9">
        <v>1989</v>
      </c>
      <c r="AA96" s="2">
        <f t="shared" si="83"/>
        <v>2541269</v>
      </c>
      <c r="AB96" s="2">
        <f t="shared" si="83"/>
        <v>43889</v>
      </c>
      <c r="AC96" s="1">
        <f t="shared" si="83"/>
        <v>34214</v>
      </c>
      <c r="AD96" s="1">
        <f t="shared" si="83"/>
        <v>64174</v>
      </c>
      <c r="AE96" s="1">
        <f t="shared" si="83"/>
        <v>107023</v>
      </c>
      <c r="AF96" s="1"/>
      <c r="AG96" s="2">
        <f t="shared" si="83"/>
        <v>2790569</v>
      </c>
      <c r="AJ96" s="9">
        <v>1989</v>
      </c>
      <c r="AK96" s="1">
        <f aca="true" t="shared" si="95" ref="AK96:AO97">(B96/AA96)*100000</f>
        <v>20.737670825087783</v>
      </c>
      <c r="AL96" s="1">
        <f t="shared" si="95"/>
        <v>280.2524550570758</v>
      </c>
      <c r="AM96" s="1">
        <f t="shared" si="95"/>
        <v>58.45560296954463</v>
      </c>
      <c r="AN96" s="1">
        <f t="shared" si="95"/>
        <v>1.5582634711877086</v>
      </c>
      <c r="AO96" s="1">
        <f t="shared" si="95"/>
        <v>20.556329013389647</v>
      </c>
      <c r="AP96" s="1"/>
      <c r="AQ96" s="1">
        <f>(H96/AG96)*100000</f>
        <v>24.905315009232886</v>
      </c>
      <c r="AR96" s="1">
        <f>(SUM(D96:F96)/SUM(AC96:AE96))*100000</f>
        <v>20.933640360058615</v>
      </c>
    </row>
    <row r="97" spans="1:44" ht="12.75">
      <c r="A97" s="9">
        <v>1990</v>
      </c>
      <c r="B97">
        <v>215</v>
      </c>
      <c r="C97">
        <v>63</v>
      </c>
      <c r="D97">
        <v>10</v>
      </c>
      <c r="E97">
        <v>1</v>
      </c>
      <c r="F97">
        <v>16</v>
      </c>
      <c r="H97" s="2">
        <f t="shared" si="76"/>
        <v>305</v>
      </c>
      <c r="J97" s="9">
        <v>1990</v>
      </c>
      <c r="K97" s="2">
        <f t="shared" si="84"/>
        <v>215</v>
      </c>
      <c r="L97" s="2">
        <f t="shared" si="85"/>
        <v>63</v>
      </c>
      <c r="M97" s="2">
        <f t="shared" si="86"/>
        <v>27</v>
      </c>
      <c r="N97" s="2">
        <f t="shared" si="87"/>
        <v>305</v>
      </c>
      <c r="Z97" s="9">
        <v>1990</v>
      </c>
      <c r="AA97" s="2">
        <f t="shared" si="83"/>
        <v>2594225</v>
      </c>
      <c r="AB97" s="2">
        <f t="shared" si="83"/>
        <v>45522</v>
      </c>
      <c r="AC97" s="1">
        <f t="shared" si="83"/>
        <v>36047</v>
      </c>
      <c r="AD97" s="1">
        <f t="shared" si="83"/>
        <v>68650</v>
      </c>
      <c r="AE97" s="1">
        <f t="shared" si="83"/>
        <v>114103</v>
      </c>
      <c r="AF97" s="1"/>
      <c r="AG97" s="2">
        <f t="shared" si="83"/>
        <v>2858547</v>
      </c>
      <c r="AJ97" s="9">
        <v>1990</v>
      </c>
      <c r="AK97" s="1">
        <f t="shared" si="95"/>
        <v>8.287638890227333</v>
      </c>
      <c r="AL97" s="1">
        <f t="shared" si="95"/>
        <v>138.3946223803875</v>
      </c>
      <c r="AM97" s="1">
        <f t="shared" si="95"/>
        <v>27.741559630482424</v>
      </c>
      <c r="AN97" s="1">
        <f t="shared" si="95"/>
        <v>1.4566642388929352</v>
      </c>
      <c r="AO97" s="1">
        <f t="shared" si="95"/>
        <v>14.022418341323192</v>
      </c>
      <c r="AP97" s="1"/>
      <c r="AQ97" s="1">
        <f>(H97/AG97)*100000</f>
        <v>10.669756348242656</v>
      </c>
      <c r="AR97" s="1">
        <f>(SUM(D97:F97)/SUM(AC97:AE97))*100000</f>
        <v>12.340036563071298</v>
      </c>
    </row>
    <row r="98" spans="1:44" ht="12.75">
      <c r="A98" s="9">
        <v>1991</v>
      </c>
      <c r="B98">
        <v>43</v>
      </c>
      <c r="C98">
        <v>6</v>
      </c>
      <c r="D98">
        <v>3</v>
      </c>
      <c r="E98">
        <v>0</v>
      </c>
      <c r="F98">
        <v>2</v>
      </c>
      <c r="H98" s="2">
        <f t="shared" si="76"/>
        <v>54</v>
      </c>
      <c r="J98" s="9">
        <v>1991</v>
      </c>
      <c r="K98" s="2">
        <f t="shared" si="84"/>
        <v>43</v>
      </c>
      <c r="L98" s="2">
        <f t="shared" si="85"/>
        <v>6</v>
      </c>
      <c r="M98" s="2">
        <f t="shared" si="86"/>
        <v>5</v>
      </c>
      <c r="N98" s="2">
        <f t="shared" si="87"/>
        <v>54</v>
      </c>
      <c r="Z98" s="9">
        <v>1991</v>
      </c>
      <c r="AA98" s="2">
        <f t="shared" si="83"/>
        <v>2640876</v>
      </c>
      <c r="AB98" s="2">
        <f t="shared" si="83"/>
        <v>47003</v>
      </c>
      <c r="AC98" s="1">
        <f t="shared" si="83"/>
        <v>36795</v>
      </c>
      <c r="AD98" s="1">
        <f t="shared" si="83"/>
        <v>72510</v>
      </c>
      <c r="AE98" s="1">
        <f t="shared" si="83"/>
        <v>121561</v>
      </c>
      <c r="AF98" s="1"/>
      <c r="AG98" s="2">
        <f t="shared" si="83"/>
        <v>2918745</v>
      </c>
      <c r="AJ98" s="9">
        <v>1991</v>
      </c>
      <c r="AK98" s="1">
        <f t="shared" si="88"/>
        <v>1.628247596630815</v>
      </c>
      <c r="AL98" s="1">
        <f t="shared" si="89"/>
        <v>12.765142650469118</v>
      </c>
      <c r="AM98" s="1">
        <f t="shared" si="90"/>
        <v>8.153281695882592</v>
      </c>
      <c r="AN98" s="1">
        <f t="shared" si="91"/>
        <v>0</v>
      </c>
      <c r="AO98" s="1">
        <f t="shared" si="92"/>
        <v>1.6452645174027853</v>
      </c>
      <c r="AP98" s="1"/>
      <c r="AQ98" s="1">
        <f t="shared" si="93"/>
        <v>1.850110235734879</v>
      </c>
      <c r="AR98" s="1">
        <f t="shared" si="94"/>
        <v>2.165758491939047</v>
      </c>
    </row>
    <row r="99" spans="1:44" ht="12.75">
      <c r="A99" s="9">
        <v>1992</v>
      </c>
      <c r="B99">
        <v>5</v>
      </c>
      <c r="C99">
        <v>4</v>
      </c>
      <c r="D99">
        <v>0</v>
      </c>
      <c r="E99">
        <v>0</v>
      </c>
      <c r="F99">
        <v>0</v>
      </c>
      <c r="H99" s="2">
        <f t="shared" si="76"/>
        <v>9</v>
      </c>
      <c r="J99" s="9">
        <v>1992</v>
      </c>
      <c r="K99" s="2">
        <f t="shared" si="84"/>
        <v>5</v>
      </c>
      <c r="L99" s="2">
        <f t="shared" si="85"/>
        <v>4</v>
      </c>
      <c r="M99" s="2">
        <f t="shared" si="86"/>
        <v>0</v>
      </c>
      <c r="N99" s="2">
        <f t="shared" si="87"/>
        <v>9</v>
      </c>
      <c r="Z99" s="9">
        <v>1992</v>
      </c>
      <c r="AA99" s="2">
        <f t="shared" si="83"/>
        <v>2681526</v>
      </c>
      <c r="AB99" s="2">
        <f t="shared" si="83"/>
        <v>47732</v>
      </c>
      <c r="AC99" s="1">
        <f t="shared" si="83"/>
        <v>37215</v>
      </c>
      <c r="AD99" s="1">
        <f t="shared" si="83"/>
        <v>77002</v>
      </c>
      <c r="AE99" s="1">
        <f t="shared" si="83"/>
        <v>130459</v>
      </c>
      <c r="AF99" s="1"/>
      <c r="AG99" s="2">
        <f t="shared" si="83"/>
        <v>2973934</v>
      </c>
      <c r="AJ99" s="9">
        <v>1992</v>
      </c>
      <c r="AK99" s="1">
        <f t="shared" si="88"/>
        <v>0.18646099273324218</v>
      </c>
      <c r="AL99" s="1">
        <f t="shared" si="89"/>
        <v>8.380122349786307</v>
      </c>
      <c r="AM99" s="1">
        <f t="shared" si="90"/>
        <v>0</v>
      </c>
      <c r="AN99" s="1">
        <f t="shared" si="91"/>
        <v>0</v>
      </c>
      <c r="AO99" s="1">
        <f t="shared" si="92"/>
        <v>0</v>
      </c>
      <c r="AP99" s="1"/>
      <c r="AQ99" s="1">
        <f t="shared" si="93"/>
        <v>0.302629446383141</v>
      </c>
      <c r="AR99" s="1">
        <f t="shared" si="94"/>
        <v>0</v>
      </c>
    </row>
    <row r="100" spans="1:44" ht="12.75">
      <c r="A100" s="9">
        <v>1993</v>
      </c>
      <c r="B100">
        <v>4</v>
      </c>
      <c r="C100">
        <v>1</v>
      </c>
      <c r="D100">
        <v>1</v>
      </c>
      <c r="E100">
        <v>0</v>
      </c>
      <c r="F100">
        <v>0</v>
      </c>
      <c r="H100" s="2">
        <f t="shared" si="76"/>
        <v>6</v>
      </c>
      <c r="J100" s="9">
        <v>1993</v>
      </c>
      <c r="K100" s="2">
        <f t="shared" si="84"/>
        <v>4</v>
      </c>
      <c r="L100" s="2">
        <f t="shared" si="85"/>
        <v>1</v>
      </c>
      <c r="M100" s="2">
        <f t="shared" si="86"/>
        <v>1</v>
      </c>
      <c r="N100" s="2">
        <f t="shared" si="87"/>
        <v>6</v>
      </c>
      <c r="Z100" s="9">
        <v>1993</v>
      </c>
      <c r="AA100" s="2">
        <f t="shared" si="83"/>
        <v>2727193</v>
      </c>
      <c r="AB100" s="2">
        <f t="shared" si="83"/>
        <v>48664</v>
      </c>
      <c r="AC100" s="1">
        <f t="shared" si="83"/>
        <v>37544</v>
      </c>
      <c r="AD100" s="1">
        <f t="shared" si="83"/>
        <v>81047</v>
      </c>
      <c r="AE100" s="1">
        <f t="shared" si="83"/>
        <v>140042</v>
      </c>
      <c r="AF100" s="1"/>
      <c r="AG100" s="2">
        <f t="shared" si="83"/>
        <v>3034490</v>
      </c>
      <c r="AJ100" s="9">
        <v>1993</v>
      </c>
      <c r="AK100" s="1">
        <f t="shared" si="88"/>
        <v>0.1466709543475654</v>
      </c>
      <c r="AL100" s="1">
        <f t="shared" si="89"/>
        <v>2.0549071181982574</v>
      </c>
      <c r="AM100" s="1">
        <f t="shared" si="90"/>
        <v>2.6635414447048795</v>
      </c>
      <c r="AN100" s="1">
        <f t="shared" si="91"/>
        <v>0</v>
      </c>
      <c r="AO100" s="1">
        <f t="shared" si="92"/>
        <v>0</v>
      </c>
      <c r="AP100" s="1"/>
      <c r="AQ100" s="1">
        <f t="shared" si="93"/>
        <v>0.19772680087922517</v>
      </c>
      <c r="AR100" s="1">
        <f t="shared" si="94"/>
        <v>0.3866482622093855</v>
      </c>
    </row>
    <row r="101" spans="1:44" ht="12.75">
      <c r="A101" s="9">
        <v>1994</v>
      </c>
      <c r="B101">
        <v>10</v>
      </c>
      <c r="C101">
        <v>2</v>
      </c>
      <c r="D101">
        <v>1</v>
      </c>
      <c r="E101">
        <v>0</v>
      </c>
      <c r="F101">
        <v>0</v>
      </c>
      <c r="H101" s="2">
        <f t="shared" si="76"/>
        <v>13</v>
      </c>
      <c r="J101" s="9">
        <v>1994</v>
      </c>
      <c r="K101" s="2">
        <f t="shared" si="79"/>
        <v>10</v>
      </c>
      <c r="L101" s="2">
        <f t="shared" si="80"/>
        <v>2</v>
      </c>
      <c r="M101" s="2">
        <f t="shared" si="81"/>
        <v>1</v>
      </c>
      <c r="N101" s="2">
        <f t="shared" si="82"/>
        <v>13</v>
      </c>
      <c r="Z101" s="9">
        <v>1994</v>
      </c>
      <c r="AA101" s="2">
        <f t="shared" si="83"/>
        <v>2763678</v>
      </c>
      <c r="AB101" s="2">
        <f t="shared" si="83"/>
        <v>49965</v>
      </c>
      <c r="AC101" s="1">
        <f t="shared" si="83"/>
        <v>38033</v>
      </c>
      <c r="AD101" s="1">
        <f t="shared" si="83"/>
        <v>84169</v>
      </c>
      <c r="AE101" s="1">
        <f t="shared" si="83"/>
        <v>151297</v>
      </c>
      <c r="AF101" s="1"/>
      <c r="AG101" s="2">
        <f t="shared" si="83"/>
        <v>3087142</v>
      </c>
      <c r="AJ101" s="9">
        <v>1994</v>
      </c>
      <c r="AK101" s="1">
        <f t="shared" si="88"/>
        <v>0.3618366539083062</v>
      </c>
      <c r="AL101" s="1">
        <f t="shared" si="89"/>
        <v>4.002801961372961</v>
      </c>
      <c r="AM101" s="1">
        <f t="shared" si="90"/>
        <v>2.629295611705624</v>
      </c>
      <c r="AN101" s="1">
        <f t="shared" si="91"/>
        <v>0</v>
      </c>
      <c r="AO101" s="1">
        <f t="shared" si="92"/>
        <v>0</v>
      </c>
      <c r="AP101" s="1"/>
      <c r="AQ101" s="1">
        <f t="shared" si="93"/>
        <v>0.4211014588898081</v>
      </c>
      <c r="AR101" s="1">
        <f t="shared" si="94"/>
        <v>0.36563204984296105</v>
      </c>
    </row>
    <row r="102" spans="1:44" ht="12.75">
      <c r="A102" s="9">
        <v>1995</v>
      </c>
      <c r="B102">
        <v>18</v>
      </c>
      <c r="C102">
        <v>6</v>
      </c>
      <c r="D102">
        <v>0</v>
      </c>
      <c r="E102">
        <v>0</v>
      </c>
      <c r="F102">
        <v>1</v>
      </c>
      <c r="H102" s="2">
        <f t="shared" si="76"/>
        <v>25</v>
      </c>
      <c r="J102" s="9">
        <v>1995</v>
      </c>
      <c r="K102" s="2">
        <f t="shared" si="79"/>
        <v>18</v>
      </c>
      <c r="L102" s="2">
        <f t="shared" si="80"/>
        <v>6</v>
      </c>
      <c r="M102" s="2">
        <f t="shared" si="81"/>
        <v>1</v>
      </c>
      <c r="N102" s="2">
        <f t="shared" si="82"/>
        <v>25</v>
      </c>
      <c r="Z102" s="9">
        <v>1995</v>
      </c>
      <c r="AA102" s="2">
        <f t="shared" si="83"/>
        <v>2798832</v>
      </c>
      <c r="AB102" s="2">
        <f t="shared" si="83"/>
        <v>51324</v>
      </c>
      <c r="AC102" s="1">
        <f t="shared" si="83"/>
        <v>38261</v>
      </c>
      <c r="AD102" s="1">
        <f t="shared" si="83"/>
        <v>88530</v>
      </c>
      <c r="AE102" s="1">
        <f t="shared" si="83"/>
        <v>164474</v>
      </c>
      <c r="AF102" s="1"/>
      <c r="AG102" s="2">
        <f t="shared" si="83"/>
        <v>3141421</v>
      </c>
      <c r="AJ102" s="9">
        <v>1995</v>
      </c>
      <c r="AK102" s="1">
        <f t="shared" si="88"/>
        <v>0.6431254180315218</v>
      </c>
      <c r="AL102" s="1">
        <f t="shared" si="89"/>
        <v>11.690437222352116</v>
      </c>
      <c r="AM102" s="1">
        <f t="shared" si="90"/>
        <v>0</v>
      </c>
      <c r="AN102" s="1">
        <f t="shared" si="91"/>
        <v>0</v>
      </c>
      <c r="AO102" s="1">
        <f t="shared" si="92"/>
        <v>0.6079988326422413</v>
      </c>
      <c r="AP102" s="1"/>
      <c r="AQ102" s="1">
        <f t="shared" si="93"/>
        <v>0.7958181981975673</v>
      </c>
      <c r="AR102" s="1">
        <f t="shared" si="94"/>
        <v>0.3433299572554203</v>
      </c>
    </row>
    <row r="103" spans="1:44" ht="12.75">
      <c r="A103" s="9">
        <v>1996</v>
      </c>
      <c r="B103">
        <v>19</v>
      </c>
      <c r="C103">
        <v>6</v>
      </c>
      <c r="D103">
        <v>0</v>
      </c>
      <c r="E103">
        <v>0</v>
      </c>
      <c r="F103">
        <v>2</v>
      </c>
      <c r="H103" s="2">
        <f t="shared" si="76"/>
        <v>27</v>
      </c>
      <c r="J103" s="9">
        <v>1996</v>
      </c>
      <c r="K103" s="2">
        <f t="shared" si="79"/>
        <v>19</v>
      </c>
      <c r="L103" s="2">
        <f t="shared" si="80"/>
        <v>6</v>
      </c>
      <c r="M103" s="2">
        <f t="shared" si="81"/>
        <v>2</v>
      </c>
      <c r="N103" s="2">
        <f t="shared" si="82"/>
        <v>27</v>
      </c>
      <c r="Z103" s="9">
        <v>1996</v>
      </c>
      <c r="AA103" s="2">
        <f t="shared" si="83"/>
        <v>2836328</v>
      </c>
      <c r="AB103" s="2">
        <f t="shared" si="83"/>
        <v>52675</v>
      </c>
      <c r="AC103" s="1">
        <f t="shared" si="83"/>
        <v>38535</v>
      </c>
      <c r="AD103" s="1">
        <f t="shared" si="83"/>
        <v>92918</v>
      </c>
      <c r="AE103" s="1">
        <f t="shared" si="83"/>
        <v>174631</v>
      </c>
      <c r="AF103" s="1"/>
      <c r="AG103" s="2">
        <f t="shared" si="83"/>
        <v>3195087</v>
      </c>
      <c r="AJ103" s="9">
        <v>1996</v>
      </c>
      <c r="AK103" s="1">
        <f t="shared" si="88"/>
        <v>0.6698802113154755</v>
      </c>
      <c r="AL103" s="1">
        <f t="shared" si="89"/>
        <v>11.390602752728999</v>
      </c>
      <c r="AM103" s="1">
        <f t="shared" si="90"/>
        <v>0</v>
      </c>
      <c r="AN103" s="1">
        <f t="shared" si="91"/>
        <v>0</v>
      </c>
      <c r="AO103" s="1">
        <f t="shared" si="92"/>
        <v>1.1452720307391013</v>
      </c>
      <c r="AP103" s="1"/>
      <c r="AQ103" s="1">
        <f t="shared" si="93"/>
        <v>0.8450474118545129</v>
      </c>
      <c r="AR103" s="1">
        <f t="shared" si="94"/>
        <v>0.6534154023078632</v>
      </c>
    </row>
    <row r="104" spans="1:44" ht="12.75">
      <c r="A104" s="9">
        <v>1997</v>
      </c>
      <c r="B104">
        <v>31</v>
      </c>
      <c r="C104">
        <v>7</v>
      </c>
      <c r="D104">
        <v>0</v>
      </c>
      <c r="E104">
        <v>0</v>
      </c>
      <c r="F104">
        <v>7</v>
      </c>
      <c r="H104" s="2">
        <f t="shared" si="76"/>
        <v>45</v>
      </c>
      <c r="J104" s="9">
        <v>1997</v>
      </c>
      <c r="K104" s="2">
        <f t="shared" si="79"/>
        <v>31</v>
      </c>
      <c r="L104" s="2">
        <f t="shared" si="80"/>
        <v>7</v>
      </c>
      <c r="M104" s="2">
        <f t="shared" si="81"/>
        <v>7</v>
      </c>
      <c r="N104" s="2">
        <f t="shared" si="82"/>
        <v>45</v>
      </c>
      <c r="Z104" s="9">
        <v>1997</v>
      </c>
      <c r="AA104" s="2">
        <f t="shared" si="83"/>
        <v>2866103</v>
      </c>
      <c r="AB104" s="2">
        <f t="shared" si="83"/>
        <v>53064</v>
      </c>
      <c r="AC104" s="1">
        <f t="shared" si="83"/>
        <v>38954</v>
      </c>
      <c r="AD104" s="1">
        <f t="shared" si="83"/>
        <v>97108</v>
      </c>
      <c r="AE104" s="1">
        <f t="shared" si="83"/>
        <v>188025</v>
      </c>
      <c r="AF104" s="1"/>
      <c r="AG104" s="2">
        <f t="shared" si="83"/>
        <v>3243254</v>
      </c>
      <c r="AJ104" s="9">
        <v>1997</v>
      </c>
      <c r="AK104" s="1">
        <f t="shared" si="88"/>
        <v>1.0816080231589722</v>
      </c>
      <c r="AL104" s="1">
        <f t="shared" si="89"/>
        <v>13.19161766922961</v>
      </c>
      <c r="AM104" s="1">
        <f t="shared" si="90"/>
        <v>0</v>
      </c>
      <c r="AN104" s="1">
        <f t="shared" si="91"/>
        <v>0</v>
      </c>
      <c r="AO104" s="1">
        <f t="shared" si="92"/>
        <v>3.722909187608031</v>
      </c>
      <c r="AP104" s="1"/>
      <c r="AQ104" s="1">
        <f t="shared" si="93"/>
        <v>1.387495398140263</v>
      </c>
      <c r="AR104" s="1">
        <f t="shared" si="94"/>
        <v>2.1599138502932855</v>
      </c>
    </row>
    <row r="105" spans="1:44" ht="12.75">
      <c r="A105" s="9">
        <v>1998</v>
      </c>
      <c r="B105">
        <v>1707</v>
      </c>
      <c r="C105">
        <v>382</v>
      </c>
      <c r="D105">
        <v>36</v>
      </c>
      <c r="E105">
        <v>18</v>
      </c>
      <c r="F105">
        <v>127</v>
      </c>
      <c r="H105" s="2">
        <f t="shared" si="76"/>
        <v>2270</v>
      </c>
      <c r="J105" s="9">
        <v>1998</v>
      </c>
      <c r="K105" s="2">
        <f t="shared" si="79"/>
        <v>1707</v>
      </c>
      <c r="L105" s="2">
        <f t="shared" si="80"/>
        <v>382</v>
      </c>
      <c r="M105" s="2">
        <f t="shared" si="81"/>
        <v>181</v>
      </c>
      <c r="N105" s="2">
        <f t="shared" si="82"/>
        <v>2270</v>
      </c>
      <c r="Z105" s="9">
        <v>1998</v>
      </c>
      <c r="AA105" s="2">
        <f t="shared" si="83"/>
        <v>2887264</v>
      </c>
      <c r="AB105" s="2">
        <f t="shared" si="83"/>
        <v>54127</v>
      </c>
      <c r="AC105" s="1">
        <f t="shared" si="83"/>
        <v>39236</v>
      </c>
      <c r="AD105" s="1">
        <f t="shared" si="83"/>
        <v>101305</v>
      </c>
      <c r="AE105" s="1">
        <f t="shared" si="83"/>
        <v>200123</v>
      </c>
      <c r="AF105" s="1"/>
      <c r="AG105" s="2">
        <f t="shared" si="83"/>
        <v>3282055</v>
      </c>
      <c r="AJ105" s="9">
        <v>1998</v>
      </c>
      <c r="AK105" s="1">
        <f t="shared" si="88"/>
        <v>59.12171522936593</v>
      </c>
      <c r="AL105" s="1">
        <f t="shared" si="89"/>
        <v>705.7475936224066</v>
      </c>
      <c r="AM105" s="1">
        <f t="shared" si="90"/>
        <v>91.75247221939036</v>
      </c>
      <c r="AN105" s="1">
        <f t="shared" si="91"/>
        <v>17.76812595627067</v>
      </c>
      <c r="AO105" s="1">
        <f t="shared" si="92"/>
        <v>63.46097150252594</v>
      </c>
      <c r="AP105" s="1"/>
      <c r="AQ105" s="1">
        <f t="shared" si="93"/>
        <v>69.1639841501742</v>
      </c>
      <c r="AR105" s="1">
        <f t="shared" si="94"/>
        <v>53.13153136228072</v>
      </c>
    </row>
    <row r="106" spans="1:44" ht="12.75">
      <c r="A106" s="9">
        <v>1999</v>
      </c>
      <c r="B106">
        <v>1581</v>
      </c>
      <c r="C106">
        <v>264</v>
      </c>
      <c r="D106">
        <v>41</v>
      </c>
      <c r="E106">
        <v>14</v>
      </c>
      <c r="F106">
        <v>105</v>
      </c>
      <c r="G106">
        <v>1</v>
      </c>
      <c r="H106" s="2">
        <f t="shared" si="76"/>
        <v>2006</v>
      </c>
      <c r="J106" s="9">
        <v>1999</v>
      </c>
      <c r="K106" s="2">
        <f t="shared" si="79"/>
        <v>1581</v>
      </c>
      <c r="L106" s="2">
        <f t="shared" si="80"/>
        <v>264</v>
      </c>
      <c r="M106" s="2">
        <f t="shared" si="81"/>
        <v>161</v>
      </c>
      <c r="N106" s="2">
        <f t="shared" si="82"/>
        <v>2006</v>
      </c>
      <c r="Z106" s="9">
        <v>1999</v>
      </c>
      <c r="AA106" s="2">
        <f t="shared" si="83"/>
        <v>2903778</v>
      </c>
      <c r="AB106" s="2">
        <f t="shared" si="83"/>
        <v>54667</v>
      </c>
      <c r="AC106" s="1">
        <f t="shared" si="83"/>
        <v>39599</v>
      </c>
      <c r="AD106" s="1">
        <f t="shared" si="83"/>
        <v>105240</v>
      </c>
      <c r="AE106" s="1">
        <f t="shared" si="83"/>
        <v>212870</v>
      </c>
      <c r="AF106" s="1"/>
      <c r="AG106" s="2">
        <f t="shared" si="83"/>
        <v>3316154</v>
      </c>
      <c r="AJ106" s="9">
        <v>1999</v>
      </c>
      <c r="AK106" s="1">
        <f t="shared" si="88"/>
        <v>54.44631097831859</v>
      </c>
      <c r="AL106" s="1">
        <f>(C106/AB106)*100000</f>
        <v>482.92388461045965</v>
      </c>
      <c r="AM106" s="1">
        <f>(D106/AC106)*100000</f>
        <v>103.53796813050835</v>
      </c>
      <c r="AN106" s="1">
        <f>(E106/AD106)*100000</f>
        <v>13.302926643861651</v>
      </c>
      <c r="AO106" s="1">
        <f>(F106/AE106)*100000</f>
        <v>49.32587964485367</v>
      </c>
      <c r="AP106" s="1"/>
      <c r="AQ106" s="1">
        <f t="shared" si="93"/>
        <v>60.49176244529053</v>
      </c>
      <c r="AR106" s="1">
        <f t="shared" si="94"/>
        <v>44.729095437911816</v>
      </c>
    </row>
    <row r="107" spans="1:14" s="4" customFormat="1" ht="12.75">
      <c r="A107" s="13" t="s">
        <v>101</v>
      </c>
      <c r="B107" s="21">
        <f aca="true" t="shared" si="96" ref="B107:G107">SUM(B90:B106)</f>
        <v>5751</v>
      </c>
      <c r="C107" s="21">
        <f t="shared" si="96"/>
        <v>1074</v>
      </c>
      <c r="D107" s="4">
        <f t="shared" si="96"/>
        <v>157</v>
      </c>
      <c r="E107" s="4">
        <f t="shared" si="96"/>
        <v>36</v>
      </c>
      <c r="F107" s="4">
        <f t="shared" si="96"/>
        <v>415</v>
      </c>
      <c r="G107" s="4">
        <f t="shared" si="96"/>
        <v>7</v>
      </c>
      <c r="H107" s="21">
        <f t="shared" si="76"/>
        <v>7440</v>
      </c>
      <c r="J107" s="13" t="s">
        <v>101</v>
      </c>
      <c r="K107" s="21">
        <f>B107</f>
        <v>5751</v>
      </c>
      <c r="L107" s="21">
        <f>C107</f>
        <v>1074</v>
      </c>
      <c r="M107" s="21">
        <f t="shared" si="81"/>
        <v>615</v>
      </c>
      <c r="N107" s="21">
        <f>H107</f>
        <v>7440</v>
      </c>
    </row>
    <row r="109" spans="26:33" ht="12.75">
      <c r="Z109" s="30" t="str">
        <f>CONCATENATE("Percent of Total Population, By Race: ",$A$1)</f>
        <v>Percent of Total Population, By Race: OREGON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113</v>
      </c>
      <c r="AA110" s="19" t="s">
        <v>99</v>
      </c>
      <c r="AB110" s="19" t="s">
        <v>100</v>
      </c>
      <c r="AC110" s="19" t="s">
        <v>116</v>
      </c>
      <c r="AD110" s="19" t="s">
        <v>117</v>
      </c>
      <c r="AE110" s="19" t="s">
        <v>114</v>
      </c>
      <c r="AF110" s="19" t="s">
        <v>118</v>
      </c>
      <c r="AG110" s="19" t="s">
        <v>121</v>
      </c>
    </row>
    <row r="111" spans="26:33" ht="12.75">
      <c r="Z111" s="9">
        <v>1983</v>
      </c>
      <c r="AA111" s="2">
        <f aca="true" t="shared" si="97" ref="AA111:AE120">(AA90/$AG90)*100</f>
        <v>92.75779392768875</v>
      </c>
      <c r="AB111" s="2">
        <f t="shared" si="97"/>
        <v>1.4600127626260857</v>
      </c>
      <c r="AC111" s="1">
        <f t="shared" si="97"/>
        <v>1.0367654846725987</v>
      </c>
      <c r="AD111" s="1">
        <f t="shared" si="97"/>
        <v>1.794343812180581</v>
      </c>
      <c r="AE111" s="1">
        <f t="shared" si="97"/>
        <v>2.9510840128319797</v>
      </c>
      <c r="AF111" s="1">
        <f>100-AA111-AB111</f>
        <v>5.782193309685162</v>
      </c>
      <c r="AG111" s="26">
        <f>AB111/AA111</f>
        <v>0.015740054833174113</v>
      </c>
    </row>
    <row r="112" spans="26:33" ht="12.75">
      <c r="Z112" s="9">
        <v>1984</v>
      </c>
      <c r="AA112" s="2">
        <f t="shared" si="97"/>
        <v>92.49222322849927</v>
      </c>
      <c r="AB112" s="2">
        <f t="shared" si="97"/>
        <v>1.4764521796523282</v>
      </c>
      <c r="AC112" s="1">
        <f t="shared" si="97"/>
        <v>1.0613160228681144</v>
      </c>
      <c r="AD112" s="1">
        <f t="shared" si="97"/>
        <v>1.8734753496500218</v>
      </c>
      <c r="AE112" s="1">
        <f t="shared" si="97"/>
        <v>3.0965332193302695</v>
      </c>
      <c r="AF112" s="1">
        <f aca="true" t="shared" si="98" ref="AF112:AF127">100-AA112-AB112</f>
        <v>6.031324591848401</v>
      </c>
      <c r="AG112" s="26">
        <f aca="true" t="shared" si="99" ref="AG112:AG127">AB112/AA112</f>
        <v>0.01596298724493623</v>
      </c>
    </row>
    <row r="113" spans="26:33" ht="12.75">
      <c r="Z113" s="9">
        <v>1985</v>
      </c>
      <c r="AA113" s="2">
        <f t="shared" si="97"/>
        <v>92.22259679801306</v>
      </c>
      <c r="AB113" s="2">
        <f t="shared" si="97"/>
        <v>1.4985858620629016</v>
      </c>
      <c r="AC113" s="1">
        <f t="shared" si="97"/>
        <v>1.0878329510041145</v>
      </c>
      <c r="AD113" s="1">
        <f t="shared" si="97"/>
        <v>1.9561836123133083</v>
      </c>
      <c r="AE113" s="1">
        <f t="shared" si="97"/>
        <v>3.2348007766066154</v>
      </c>
      <c r="AF113" s="1">
        <f t="shared" si="98"/>
        <v>6.278817339924041</v>
      </c>
      <c r="AG113" s="26">
        <f t="shared" si="99"/>
        <v>0.016249660214460462</v>
      </c>
    </row>
    <row r="114" spans="26:33" ht="12.75">
      <c r="Z114" s="9">
        <v>1986</v>
      </c>
      <c r="AA114" s="2">
        <f t="shared" si="97"/>
        <v>91.9558091013397</v>
      </c>
      <c r="AB114" s="2">
        <f t="shared" si="97"/>
        <v>1.5164676198110034</v>
      </c>
      <c r="AC114" s="1">
        <f t="shared" si="97"/>
        <v>1.116212583457889</v>
      </c>
      <c r="AD114" s="1">
        <f t="shared" si="97"/>
        <v>2.0386139348077297</v>
      </c>
      <c r="AE114" s="1">
        <f t="shared" si="97"/>
        <v>3.372896760583692</v>
      </c>
      <c r="AF114" s="1">
        <f t="shared" si="98"/>
        <v>6.527723278849301</v>
      </c>
      <c r="AG114" s="26">
        <f t="shared" si="99"/>
        <v>0.016491265039490693</v>
      </c>
    </row>
    <row r="115" spans="26:33" ht="12.75">
      <c r="Z115" s="9">
        <v>1987</v>
      </c>
      <c r="AA115" s="2">
        <f t="shared" si="97"/>
        <v>91.69071329825006</v>
      </c>
      <c r="AB115" s="2">
        <f t="shared" si="97"/>
        <v>1.5271739895046357</v>
      </c>
      <c r="AC115" s="1">
        <f t="shared" si="97"/>
        <v>1.14794435546512</v>
      </c>
      <c r="AD115" s="1">
        <f t="shared" si="97"/>
        <v>2.115029903717213</v>
      </c>
      <c r="AE115" s="1">
        <f t="shared" si="97"/>
        <v>3.519138453062974</v>
      </c>
      <c r="AF115" s="1">
        <f t="shared" si="98"/>
        <v>6.782112712245304</v>
      </c>
      <c r="AG115" s="26">
        <f t="shared" si="99"/>
        <v>0.016655710644730932</v>
      </c>
    </row>
    <row r="116" spans="26:33" ht="12.75">
      <c r="Z116" s="9">
        <v>1988</v>
      </c>
      <c r="AA116" s="2">
        <f t="shared" si="97"/>
        <v>91.37325170329088</v>
      </c>
      <c r="AB116" s="2">
        <f t="shared" si="97"/>
        <v>1.556590988764135</v>
      </c>
      <c r="AC116" s="1">
        <f t="shared" si="97"/>
        <v>1.1875339937715934</v>
      </c>
      <c r="AD116" s="1">
        <f t="shared" si="97"/>
        <v>2.2063895705376004</v>
      </c>
      <c r="AE116" s="1">
        <f t="shared" si="97"/>
        <v>3.6762337436358004</v>
      </c>
      <c r="AF116" s="1">
        <f t="shared" si="98"/>
        <v>7.070157307944989</v>
      </c>
      <c r="AG116" s="26">
        <f t="shared" si="99"/>
        <v>0.01703552144361382</v>
      </c>
    </row>
    <row r="117" spans="26:33" ht="12.75">
      <c r="Z117" s="9">
        <v>1989</v>
      </c>
      <c r="AA117" s="2">
        <f t="shared" si="97"/>
        <v>91.06633808373847</v>
      </c>
      <c r="AB117" s="2">
        <f t="shared" si="97"/>
        <v>1.5727616840866505</v>
      </c>
      <c r="AC117" s="1">
        <f t="shared" si="97"/>
        <v>1.2260581981667538</v>
      </c>
      <c r="AD117" s="1">
        <f t="shared" si="97"/>
        <v>2.2996743674856277</v>
      </c>
      <c r="AE117" s="1">
        <f t="shared" si="97"/>
        <v>3.8351676665224903</v>
      </c>
      <c r="AF117" s="1">
        <f t="shared" si="98"/>
        <v>7.3609002321748775</v>
      </c>
      <c r="AG117" s="26">
        <f t="shared" si="99"/>
        <v>0.017270505404976808</v>
      </c>
    </row>
    <row r="118" spans="26:33" ht="12.75">
      <c r="Z118" s="9">
        <v>1990</v>
      </c>
      <c r="AA118" s="2">
        <f t="shared" si="97"/>
        <v>90.75327430334362</v>
      </c>
      <c r="AB118" s="2">
        <f t="shared" si="97"/>
        <v>1.5924873720809907</v>
      </c>
      <c r="AC118" s="1">
        <f t="shared" si="97"/>
        <v>1.2610252691314854</v>
      </c>
      <c r="AD118" s="1">
        <f t="shared" si="97"/>
        <v>2.4015697485470766</v>
      </c>
      <c r="AE118" s="1">
        <f t="shared" si="97"/>
        <v>3.9916433068968256</v>
      </c>
      <c r="AF118" s="1">
        <f t="shared" si="98"/>
        <v>7.6542383245753935</v>
      </c>
      <c r="AG118" s="26">
        <f t="shared" si="99"/>
        <v>0.017547437095857144</v>
      </c>
    </row>
    <row r="119" spans="26:33" ht="12.75">
      <c r="Z119" s="9">
        <v>1991</v>
      </c>
      <c r="AA119" s="2">
        <f t="shared" si="97"/>
        <v>90.47984664641824</v>
      </c>
      <c r="AB119" s="2">
        <f t="shared" si="97"/>
        <v>1.6103839150045656</v>
      </c>
      <c r="AC119" s="1">
        <f t="shared" si="97"/>
        <v>1.2606445578493497</v>
      </c>
      <c r="AD119" s="1">
        <f t="shared" si="97"/>
        <v>2.4842869109840016</v>
      </c>
      <c r="AE119" s="1">
        <f t="shared" si="97"/>
        <v>4.164837969743846</v>
      </c>
      <c r="AF119" s="1">
        <f t="shared" si="98"/>
        <v>7.909769438577197</v>
      </c>
      <c r="AG119" s="26">
        <f t="shared" si="99"/>
        <v>0.017798260880101908</v>
      </c>
    </row>
    <row r="120" spans="26:33" ht="12.75">
      <c r="Z120" s="9">
        <v>1992</v>
      </c>
      <c r="AA120" s="2">
        <f t="shared" si="97"/>
        <v>90.16763653799983</v>
      </c>
      <c r="AB120" s="2">
        <f t="shared" si="97"/>
        <v>1.6050120816400095</v>
      </c>
      <c r="AC120" s="1">
        <f t="shared" si="97"/>
        <v>1.251372760794288</v>
      </c>
      <c r="AD120" s="1">
        <f t="shared" si="97"/>
        <v>2.589230292266069</v>
      </c>
      <c r="AE120" s="1">
        <f t="shared" si="97"/>
        <v>4.386748327299799</v>
      </c>
      <c r="AF120" s="1">
        <f t="shared" si="98"/>
        <v>8.227351380360165</v>
      </c>
      <c r="AG120" s="26">
        <f t="shared" si="99"/>
        <v>0.017800312210286235</v>
      </c>
    </row>
    <row r="121" spans="26:33" ht="12.75">
      <c r="Z121" s="9">
        <v>1993</v>
      </c>
      <c r="AA121" s="2">
        <f aca="true" t="shared" si="100" ref="AA121:AE127">(AA100/$AG100)*100</f>
        <v>89.87319121170279</v>
      </c>
      <c r="AB121" s="2">
        <f t="shared" si="100"/>
        <v>1.6036961729977688</v>
      </c>
      <c r="AC121" s="1">
        <f t="shared" si="100"/>
        <v>1.2372425020349382</v>
      </c>
      <c r="AD121" s="1">
        <f t="shared" si="100"/>
        <v>2.6708606718097605</v>
      </c>
      <c r="AE121" s="1">
        <f t="shared" si="100"/>
        <v>4.615009441454742</v>
      </c>
      <c r="AF121" s="1">
        <f t="shared" si="98"/>
        <v>8.523112615299443</v>
      </c>
      <c r="AG121" s="26">
        <f t="shared" si="99"/>
        <v>0.017843988305924808</v>
      </c>
    </row>
    <row r="122" spans="26:33" ht="12.75">
      <c r="Z122" s="9">
        <v>1994</v>
      </c>
      <c r="AA122" s="2">
        <f t="shared" si="100"/>
        <v>89.52221828474363</v>
      </c>
      <c r="AB122" s="2">
        <f t="shared" si="100"/>
        <v>1.6184872610330203</v>
      </c>
      <c r="AC122" s="1">
        <f t="shared" si="100"/>
        <v>1.2319809066120055</v>
      </c>
      <c r="AD122" s="1">
        <f t="shared" si="100"/>
        <v>2.72643759179202</v>
      </c>
      <c r="AE122" s="1">
        <f t="shared" si="100"/>
        <v>4.90087595581933</v>
      </c>
      <c r="AF122" s="1">
        <f t="shared" si="98"/>
        <v>8.859294454223349</v>
      </c>
      <c r="AG122" s="26">
        <f t="shared" si="99"/>
        <v>0.01807916841252852</v>
      </c>
    </row>
    <row r="123" spans="26:33" ht="12.75">
      <c r="Z123" s="9">
        <v>1995</v>
      </c>
      <c r="AA123" s="2">
        <f t="shared" si="100"/>
        <v>89.09445757190775</v>
      </c>
      <c r="AB123" s="2">
        <f t="shared" si="100"/>
        <v>1.6337829281716776</v>
      </c>
      <c r="AC123" s="1">
        <f t="shared" si="100"/>
        <v>1.2179520032494848</v>
      </c>
      <c r="AD123" s="1">
        <f t="shared" si="100"/>
        <v>2.8181514034572253</v>
      </c>
      <c r="AE123" s="1">
        <f t="shared" si="100"/>
        <v>5.235656093213867</v>
      </c>
      <c r="AF123" s="1">
        <f t="shared" si="98"/>
        <v>9.271759499920568</v>
      </c>
      <c r="AG123" s="26">
        <f t="shared" si="99"/>
        <v>0.018337649419472118</v>
      </c>
    </row>
    <row r="124" spans="26:33" ht="12.75">
      <c r="Z124" s="9">
        <v>1996</v>
      </c>
      <c r="AA124" s="2">
        <f t="shared" si="100"/>
        <v>88.77154205816618</v>
      </c>
      <c r="AB124" s="2">
        <f t="shared" si="100"/>
        <v>1.6486249044235728</v>
      </c>
      <c r="AC124" s="1">
        <f t="shared" si="100"/>
        <v>1.2060704450301354</v>
      </c>
      <c r="AD124" s="1">
        <f t="shared" si="100"/>
        <v>2.9081524227665785</v>
      </c>
      <c r="AE124" s="1">
        <f t="shared" si="100"/>
        <v>5.465610169613535</v>
      </c>
      <c r="AF124" s="1">
        <f t="shared" si="98"/>
        <v>9.579833037410252</v>
      </c>
      <c r="AG124" s="26">
        <f t="shared" si="99"/>
        <v>0.01857154743739088</v>
      </c>
    </row>
    <row r="125" spans="26:33" ht="12.75">
      <c r="Z125" s="9">
        <v>1997</v>
      </c>
      <c r="AA125" s="2">
        <f t="shared" si="100"/>
        <v>88.37121606880004</v>
      </c>
      <c r="AB125" s="2">
        <f t="shared" si="100"/>
        <v>1.636134573486998</v>
      </c>
      <c r="AC125" s="1">
        <f t="shared" si="100"/>
        <v>1.201077683092351</v>
      </c>
      <c r="AD125" s="1">
        <f t="shared" si="100"/>
        <v>2.9941534027245478</v>
      </c>
      <c r="AE125" s="1">
        <f t="shared" si="100"/>
        <v>5.797418271896064</v>
      </c>
      <c r="AF125" s="1">
        <f t="shared" si="98"/>
        <v>9.992649357712963</v>
      </c>
      <c r="AG125" s="26">
        <f t="shared" si="99"/>
        <v>0.01851433810997023</v>
      </c>
    </row>
    <row r="126" spans="26:33" ht="12.75">
      <c r="Z126" s="9">
        <v>1998</v>
      </c>
      <c r="AA126" s="2">
        <f t="shared" si="100"/>
        <v>87.97122534509629</v>
      </c>
      <c r="AB126" s="2">
        <f t="shared" si="100"/>
        <v>1.6491801630380967</v>
      </c>
      <c r="AC126" s="1">
        <f t="shared" si="100"/>
        <v>1.1954705207560505</v>
      </c>
      <c r="AD126" s="1">
        <f t="shared" si="100"/>
        <v>3.0866332221733033</v>
      </c>
      <c r="AE126" s="1">
        <f t="shared" si="100"/>
        <v>6.097490748936261</v>
      </c>
      <c r="AF126" s="1">
        <f t="shared" si="98"/>
        <v>10.379594491865618</v>
      </c>
      <c r="AG126" s="26">
        <f t="shared" si="99"/>
        <v>0.018746813592383657</v>
      </c>
    </row>
    <row r="127" spans="26:33" ht="12.75">
      <c r="Z127" s="9">
        <v>1999</v>
      </c>
      <c r="AA127" s="2">
        <f t="shared" si="100"/>
        <v>87.56463059315098</v>
      </c>
      <c r="AB127" s="2">
        <f t="shared" si="100"/>
        <v>1.6485060705865893</v>
      </c>
      <c r="AC127" s="1">
        <f t="shared" si="100"/>
        <v>1.1941242777024228</v>
      </c>
      <c r="AD127" s="1">
        <f t="shared" si="100"/>
        <v>3.173555872254425</v>
      </c>
      <c r="AE127" s="1">
        <f t="shared" si="100"/>
        <v>6.419183186305581</v>
      </c>
      <c r="AF127" s="1">
        <f t="shared" si="98"/>
        <v>10.786863336262432</v>
      </c>
      <c r="AG127" s="26">
        <f t="shared" si="99"/>
        <v>0.018826163708107163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64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1</v>
      </c>
    </row>
    <row r="2" spans="1:14" ht="28.5" customHeight="1">
      <c r="A2" s="31" t="str">
        <f>CONCATENATE("New Admissions for Violent Offenses, BW Only: ",$A$1)</f>
        <v>New Admissions for Violent Offenses, BW Only: OREGON</v>
      </c>
      <c r="B2" s="31"/>
      <c r="C2" s="31"/>
      <c r="D2" s="31"/>
      <c r="F2" s="31" t="str">
        <f>CONCATENATE("Total Population, BW Only: ",$A$1)</f>
        <v>Total Population, BW Only: OREGON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OREGON</v>
      </c>
      <c r="L2" s="31"/>
      <c r="M2" s="31"/>
      <c r="N2" s="31"/>
    </row>
    <row r="3" spans="1:14" ht="12.75">
      <c r="A3" s="24" t="s">
        <v>113</v>
      </c>
      <c r="B3" s="25" t="s">
        <v>99</v>
      </c>
      <c r="C3" s="25" t="s">
        <v>100</v>
      </c>
      <c r="D3" s="25" t="s">
        <v>101</v>
      </c>
      <c r="F3" s="24" t="s">
        <v>113</v>
      </c>
      <c r="G3" s="25" t="s">
        <v>99</v>
      </c>
      <c r="H3" s="25" t="s">
        <v>100</v>
      </c>
      <c r="I3" s="25" t="s">
        <v>101</v>
      </c>
      <c r="K3" s="24" t="s">
        <v>113</v>
      </c>
      <c r="L3" s="25" t="s">
        <v>99</v>
      </c>
      <c r="M3" s="25" t="s">
        <v>100</v>
      </c>
      <c r="N3" s="25" t="s">
        <v>101</v>
      </c>
    </row>
    <row r="4" spans="1:19" ht="12.75">
      <c r="A4" s="9">
        <v>1983</v>
      </c>
      <c r="B4">
        <v>409</v>
      </c>
      <c r="C4">
        <v>43</v>
      </c>
      <c r="D4">
        <v>452</v>
      </c>
      <c r="F4" s="9">
        <v>1983</v>
      </c>
      <c r="G4">
        <v>2460919</v>
      </c>
      <c r="H4">
        <v>38735</v>
      </c>
      <c r="I4" s="1">
        <f>G4+H4</f>
        <v>2499654</v>
      </c>
      <c r="J4" s="1"/>
      <c r="K4" s="9">
        <f>F4</f>
        <v>1983</v>
      </c>
      <c r="L4" s="1">
        <f aca="true" t="shared" si="0" ref="L4:N7">(B4/G4)*100000</f>
        <v>16.61980747842574</v>
      </c>
      <c r="M4" s="1">
        <f t="shared" si="0"/>
        <v>111.01071382470634</v>
      </c>
      <c r="N4" s="1">
        <f t="shared" si="0"/>
        <v>18.08250261836238</v>
      </c>
      <c r="P4" s="6"/>
      <c r="Q4" s="6"/>
      <c r="R4" s="6"/>
      <c r="S4" s="6"/>
    </row>
    <row r="5" spans="1:19" ht="12.75">
      <c r="A5" s="9">
        <v>1984</v>
      </c>
      <c r="B5">
        <v>297</v>
      </c>
      <c r="C5">
        <v>23</v>
      </c>
      <c r="D5">
        <v>320</v>
      </c>
      <c r="F5" s="9">
        <v>1984</v>
      </c>
      <c r="G5">
        <v>2466393</v>
      </c>
      <c r="H5">
        <v>39371</v>
      </c>
      <c r="I5" s="1">
        <f aca="true" t="shared" si="1" ref="I5:I20">G5+H5</f>
        <v>2505764</v>
      </c>
      <c r="K5" s="9">
        <f aca="true" t="shared" si="2" ref="K5:K20">F5</f>
        <v>1984</v>
      </c>
      <c r="L5" s="1">
        <f t="shared" si="0"/>
        <v>12.041876537924004</v>
      </c>
      <c r="M5" s="1">
        <f t="shared" si="0"/>
        <v>58.4186330039877</v>
      </c>
      <c r="N5" s="1">
        <f t="shared" si="0"/>
        <v>12.770556205612339</v>
      </c>
      <c r="P5" s="6"/>
      <c r="Q5" s="6"/>
      <c r="R5" s="6"/>
      <c r="S5" s="6"/>
    </row>
    <row r="6" spans="1:19" ht="12.75">
      <c r="A6" s="9">
        <v>1985</v>
      </c>
      <c r="B6">
        <v>284</v>
      </c>
      <c r="C6">
        <v>16</v>
      </c>
      <c r="D6">
        <v>300</v>
      </c>
      <c r="F6" s="9">
        <v>1985</v>
      </c>
      <c r="G6">
        <v>2464790</v>
      </c>
      <c r="H6">
        <v>40052</v>
      </c>
      <c r="I6" s="1">
        <f t="shared" si="1"/>
        <v>2504842</v>
      </c>
      <c r="K6" s="9">
        <f t="shared" si="2"/>
        <v>1985</v>
      </c>
      <c r="L6" s="1">
        <f t="shared" si="0"/>
        <v>11.522279788541823</v>
      </c>
      <c r="M6" s="1">
        <f t="shared" si="0"/>
        <v>39.9480675122341</v>
      </c>
      <c r="N6" s="1">
        <f t="shared" si="0"/>
        <v>11.976803327315656</v>
      </c>
      <c r="P6" s="6"/>
      <c r="Q6" s="6"/>
      <c r="R6" s="6"/>
      <c r="S6" s="6"/>
    </row>
    <row r="7" spans="1:19" ht="12.75">
      <c r="A7" s="9">
        <v>1986</v>
      </c>
      <c r="B7">
        <v>282</v>
      </c>
      <c r="C7">
        <v>28</v>
      </c>
      <c r="D7">
        <v>310</v>
      </c>
      <c r="F7" s="9">
        <v>1986</v>
      </c>
      <c r="G7">
        <v>2467670</v>
      </c>
      <c r="H7">
        <v>40695</v>
      </c>
      <c r="I7" s="1">
        <f t="shared" si="1"/>
        <v>2508365</v>
      </c>
      <c r="K7" s="9">
        <f t="shared" si="2"/>
        <v>1986</v>
      </c>
      <c r="L7" s="1">
        <f t="shared" si="0"/>
        <v>11.42778410403336</v>
      </c>
      <c r="M7" s="1">
        <f t="shared" si="0"/>
        <v>68.80452143998035</v>
      </c>
      <c r="N7" s="1">
        <f t="shared" si="0"/>
        <v>12.358647963912748</v>
      </c>
      <c r="P7" s="6"/>
      <c r="Q7" s="6"/>
      <c r="R7" s="6"/>
      <c r="S7" s="6"/>
    </row>
    <row r="8" spans="1:19" ht="12.75">
      <c r="A8" s="9">
        <v>1987</v>
      </c>
      <c r="B8">
        <v>282</v>
      </c>
      <c r="C8">
        <v>43</v>
      </c>
      <c r="D8">
        <v>325</v>
      </c>
      <c r="F8" s="9">
        <v>1987</v>
      </c>
      <c r="G8">
        <v>2476568</v>
      </c>
      <c r="H8">
        <v>41249</v>
      </c>
      <c r="I8" s="1">
        <f t="shared" si="1"/>
        <v>2517817</v>
      </c>
      <c r="K8" s="9">
        <f t="shared" si="2"/>
        <v>1987</v>
      </c>
      <c r="L8" s="1">
        <f aca="true" t="shared" si="3" ref="L8:L20">(B8/G8)*100000</f>
        <v>11.38672550077365</v>
      </c>
      <c r="M8" s="1">
        <f aca="true" t="shared" si="4" ref="M8:N19">(C8/H8)*100000</f>
        <v>104.24495139276102</v>
      </c>
      <c r="N8" s="1">
        <f t="shared" si="4"/>
        <v>12.908007214185938</v>
      </c>
      <c r="P8" s="6"/>
      <c r="Q8" s="6"/>
      <c r="R8" s="6"/>
      <c r="S8" s="6"/>
    </row>
    <row r="9" spans="1:19" ht="12.75">
      <c r="A9" s="9">
        <v>1988</v>
      </c>
      <c r="B9">
        <v>271</v>
      </c>
      <c r="C9">
        <v>29</v>
      </c>
      <c r="D9">
        <v>300</v>
      </c>
      <c r="F9" s="9">
        <v>1988</v>
      </c>
      <c r="G9">
        <v>2504825</v>
      </c>
      <c r="H9">
        <v>42671</v>
      </c>
      <c r="I9" s="1">
        <f t="shared" si="1"/>
        <v>2547496</v>
      </c>
      <c r="K9" s="9">
        <f t="shared" si="2"/>
        <v>1988</v>
      </c>
      <c r="L9" s="1">
        <f t="shared" si="3"/>
        <v>10.819119100136735</v>
      </c>
      <c r="M9" s="1">
        <f t="shared" si="4"/>
        <v>67.9618476248506</v>
      </c>
      <c r="N9" s="1">
        <f t="shared" si="4"/>
        <v>11.77626971740093</v>
      </c>
      <c r="P9" s="6"/>
      <c r="Q9" s="6"/>
      <c r="R9" s="6"/>
      <c r="S9" s="6"/>
    </row>
    <row r="10" spans="1:19" ht="12.75">
      <c r="A10" s="9">
        <v>1989</v>
      </c>
      <c r="B10">
        <v>433</v>
      </c>
      <c r="C10">
        <v>75</v>
      </c>
      <c r="D10">
        <v>508</v>
      </c>
      <c r="F10" s="9">
        <v>1989</v>
      </c>
      <c r="G10">
        <v>2541269</v>
      </c>
      <c r="H10">
        <v>43889</v>
      </c>
      <c r="I10" s="1">
        <f t="shared" si="1"/>
        <v>2585158</v>
      </c>
      <c r="K10" s="9">
        <f t="shared" si="2"/>
        <v>1989</v>
      </c>
      <c r="L10" s="1">
        <f t="shared" si="3"/>
        <v>17.038731436931705</v>
      </c>
      <c r="M10" s="1">
        <f t="shared" si="4"/>
        <v>170.88564332748524</v>
      </c>
      <c r="N10" s="1">
        <f t="shared" si="4"/>
        <v>19.65063644079008</v>
      </c>
      <c r="P10" s="6"/>
      <c r="Q10" s="6"/>
      <c r="R10" s="6"/>
      <c r="S10" s="6"/>
    </row>
    <row r="11" spans="1:19" ht="12.75">
      <c r="A11" s="9">
        <v>1990</v>
      </c>
      <c r="B11">
        <v>299</v>
      </c>
      <c r="C11">
        <v>48</v>
      </c>
      <c r="D11">
        <v>347</v>
      </c>
      <c r="F11" s="9">
        <v>1990</v>
      </c>
      <c r="G11">
        <v>2594225</v>
      </c>
      <c r="H11">
        <v>45522</v>
      </c>
      <c r="I11" s="1">
        <f t="shared" si="1"/>
        <v>2639747</v>
      </c>
      <c r="K11" s="9">
        <f t="shared" si="2"/>
        <v>1990</v>
      </c>
      <c r="L11" s="1">
        <f t="shared" si="3"/>
        <v>11.525600131060335</v>
      </c>
      <c r="M11" s="1">
        <f t="shared" si="4"/>
        <v>105.44352181362858</v>
      </c>
      <c r="N11" s="1">
        <f t="shared" si="4"/>
        <v>13.145199142190519</v>
      </c>
      <c r="P11" s="6"/>
      <c r="Q11" s="6"/>
      <c r="R11" s="6"/>
      <c r="S11" s="6"/>
    </row>
    <row r="12" spans="1:19" ht="12.75">
      <c r="A12" s="9">
        <v>1991</v>
      </c>
      <c r="B12">
        <v>382</v>
      </c>
      <c r="C12">
        <v>43</v>
      </c>
      <c r="D12">
        <v>425</v>
      </c>
      <c r="F12" s="9">
        <v>1991</v>
      </c>
      <c r="G12">
        <v>2640876</v>
      </c>
      <c r="H12">
        <v>47003</v>
      </c>
      <c r="I12" s="1">
        <f t="shared" si="1"/>
        <v>2687879</v>
      </c>
      <c r="K12" s="9">
        <f t="shared" si="2"/>
        <v>1991</v>
      </c>
      <c r="L12" s="1">
        <f t="shared" si="3"/>
        <v>14.46489725379003</v>
      </c>
      <c r="M12" s="1">
        <f t="shared" si="4"/>
        <v>91.48352232836203</v>
      </c>
      <c r="N12" s="1">
        <f t="shared" si="4"/>
        <v>15.811723667620456</v>
      </c>
      <c r="P12" s="6"/>
      <c r="Q12" s="6"/>
      <c r="R12" s="6"/>
      <c r="S12" s="6"/>
    </row>
    <row r="13" spans="1:19" ht="12.75">
      <c r="A13" s="9">
        <v>1992</v>
      </c>
      <c r="B13">
        <v>399</v>
      </c>
      <c r="C13">
        <v>56</v>
      </c>
      <c r="D13">
        <v>455</v>
      </c>
      <c r="F13" s="9">
        <v>1992</v>
      </c>
      <c r="G13">
        <v>2681526</v>
      </c>
      <c r="H13">
        <v>47732</v>
      </c>
      <c r="I13" s="1">
        <f t="shared" si="1"/>
        <v>2729258</v>
      </c>
      <c r="K13" s="9">
        <f t="shared" si="2"/>
        <v>1992</v>
      </c>
      <c r="L13" s="1">
        <f t="shared" si="3"/>
        <v>14.879587220112729</v>
      </c>
      <c r="M13" s="1">
        <f t="shared" si="4"/>
        <v>117.3217128970083</v>
      </c>
      <c r="N13" s="1">
        <f t="shared" si="4"/>
        <v>16.671197812738846</v>
      </c>
      <c r="P13" s="6"/>
      <c r="Q13" s="6"/>
      <c r="R13" s="6"/>
      <c r="S13" s="6"/>
    </row>
    <row r="14" spans="1:19" ht="12.75">
      <c r="A14" s="9">
        <v>1993</v>
      </c>
      <c r="B14">
        <v>392</v>
      </c>
      <c r="C14">
        <v>51</v>
      </c>
      <c r="D14">
        <v>443</v>
      </c>
      <c r="F14" s="9">
        <v>1993</v>
      </c>
      <c r="G14">
        <v>2727193</v>
      </c>
      <c r="H14">
        <v>48664</v>
      </c>
      <c r="I14" s="1">
        <f t="shared" si="1"/>
        <v>2775857</v>
      </c>
      <c r="K14" s="9">
        <f t="shared" si="2"/>
        <v>1993</v>
      </c>
      <c r="L14" s="1">
        <f t="shared" si="3"/>
        <v>14.37375352606141</v>
      </c>
      <c r="M14" s="1">
        <f t="shared" si="4"/>
        <v>104.80026302811113</v>
      </c>
      <c r="N14" s="1">
        <f t="shared" si="4"/>
        <v>15.95903535376642</v>
      </c>
      <c r="P14" s="6"/>
      <c r="Q14" s="6"/>
      <c r="R14" s="6"/>
      <c r="S14" s="6"/>
    </row>
    <row r="15" spans="1:19" ht="12.75">
      <c r="A15" s="9">
        <v>1994</v>
      </c>
      <c r="B15">
        <v>372</v>
      </c>
      <c r="C15">
        <v>57</v>
      </c>
      <c r="D15">
        <v>429</v>
      </c>
      <c r="F15" s="9">
        <v>1994</v>
      </c>
      <c r="G15">
        <v>2763678</v>
      </c>
      <c r="H15">
        <v>49965</v>
      </c>
      <c r="I15" s="1">
        <f t="shared" si="1"/>
        <v>2813643</v>
      </c>
      <c r="K15" s="9">
        <f t="shared" si="2"/>
        <v>1994</v>
      </c>
      <c r="L15" s="1">
        <f t="shared" si="3"/>
        <v>13.460323525388992</v>
      </c>
      <c r="M15" s="1">
        <f t="shared" si="4"/>
        <v>114.0798558991294</v>
      </c>
      <c r="N15" s="1">
        <f t="shared" si="4"/>
        <v>15.247136896898436</v>
      </c>
      <c r="P15" s="6"/>
      <c r="Q15" s="6"/>
      <c r="R15" s="6"/>
      <c r="S15" s="6"/>
    </row>
    <row r="16" spans="1:19" ht="12.75">
      <c r="A16" s="9">
        <v>1995</v>
      </c>
      <c r="B16">
        <v>430</v>
      </c>
      <c r="C16">
        <v>42</v>
      </c>
      <c r="D16">
        <v>472</v>
      </c>
      <c r="F16" s="9">
        <v>1995</v>
      </c>
      <c r="G16">
        <v>2798832</v>
      </c>
      <c r="H16" s="2">
        <v>51324</v>
      </c>
      <c r="I16" s="1">
        <f t="shared" si="1"/>
        <v>2850156</v>
      </c>
      <c r="K16" s="9">
        <f t="shared" si="2"/>
        <v>1995</v>
      </c>
      <c r="L16" s="1">
        <f t="shared" si="3"/>
        <v>15.363551652975241</v>
      </c>
      <c r="M16" s="1">
        <f t="shared" si="4"/>
        <v>81.83306055646482</v>
      </c>
      <c r="N16" s="1">
        <f t="shared" si="4"/>
        <v>16.560497039460298</v>
      </c>
      <c r="P16" s="6"/>
      <c r="Q16" s="6"/>
      <c r="R16" s="6"/>
      <c r="S16" s="6"/>
    </row>
    <row r="17" spans="1:19" ht="12.75">
      <c r="A17" s="9">
        <v>1996</v>
      </c>
      <c r="B17">
        <v>562</v>
      </c>
      <c r="C17">
        <v>58</v>
      </c>
      <c r="D17">
        <v>620</v>
      </c>
      <c r="F17" s="9">
        <v>1996</v>
      </c>
      <c r="G17">
        <v>2836328</v>
      </c>
      <c r="H17">
        <v>52675</v>
      </c>
      <c r="I17" s="1">
        <f t="shared" si="1"/>
        <v>2889003</v>
      </c>
      <c r="K17" s="9">
        <f t="shared" si="2"/>
        <v>1996</v>
      </c>
      <c r="L17" s="1">
        <f t="shared" si="3"/>
        <v>19.814351513647225</v>
      </c>
      <c r="M17" s="1">
        <f t="shared" si="4"/>
        <v>110.10915994304699</v>
      </c>
      <c r="N17" s="1">
        <f t="shared" si="4"/>
        <v>21.460690764253275</v>
      </c>
      <c r="P17" s="6"/>
      <c r="Q17" s="6"/>
      <c r="R17" s="6"/>
      <c r="S17" s="6"/>
    </row>
    <row r="18" spans="1:19" ht="12.75">
      <c r="A18" s="9">
        <v>1997</v>
      </c>
      <c r="B18">
        <v>512</v>
      </c>
      <c r="C18">
        <v>64</v>
      </c>
      <c r="D18">
        <v>576</v>
      </c>
      <c r="F18" s="9">
        <v>1997</v>
      </c>
      <c r="G18">
        <v>2866103</v>
      </c>
      <c r="H18">
        <v>53064</v>
      </c>
      <c r="I18" s="1">
        <f t="shared" si="1"/>
        <v>2919167</v>
      </c>
      <c r="K18" s="9">
        <f t="shared" si="2"/>
        <v>1997</v>
      </c>
      <c r="L18" s="1">
        <f t="shared" si="3"/>
        <v>17.863977672819157</v>
      </c>
      <c r="M18" s="1">
        <f t="shared" si="4"/>
        <v>120.60907583295642</v>
      </c>
      <c r="N18" s="1">
        <f t="shared" si="4"/>
        <v>19.73165632524621</v>
      </c>
      <c r="P18" s="6"/>
      <c r="Q18" s="6"/>
      <c r="R18" s="6"/>
      <c r="S18" s="6"/>
    </row>
    <row r="19" spans="1:19" ht="12.75">
      <c r="A19" s="9">
        <v>1998</v>
      </c>
      <c r="B19">
        <v>589</v>
      </c>
      <c r="C19">
        <v>52</v>
      </c>
      <c r="D19">
        <v>641</v>
      </c>
      <c r="F19" s="9">
        <v>1998</v>
      </c>
      <c r="G19">
        <v>2887264</v>
      </c>
      <c r="H19">
        <v>54127</v>
      </c>
      <c r="I19" s="1">
        <f t="shared" si="1"/>
        <v>2941391</v>
      </c>
      <c r="K19" s="9">
        <f t="shared" si="2"/>
        <v>1998</v>
      </c>
      <c r="L19" s="1">
        <f t="shared" si="3"/>
        <v>20.399935717689825</v>
      </c>
      <c r="M19" s="1">
        <f t="shared" si="4"/>
        <v>96.0703530585475</v>
      </c>
      <c r="N19" s="1">
        <f t="shared" si="4"/>
        <v>21.792410461580932</v>
      </c>
      <c r="P19" s="6"/>
      <c r="Q19" s="6"/>
      <c r="R19" s="6"/>
      <c r="S19" s="6"/>
    </row>
    <row r="20" spans="1:14" ht="12.75">
      <c r="A20" s="9">
        <v>1999</v>
      </c>
      <c r="B20">
        <v>655</v>
      </c>
      <c r="C20">
        <v>52</v>
      </c>
      <c r="D20">
        <v>707</v>
      </c>
      <c r="F20" s="9">
        <v>1999</v>
      </c>
      <c r="G20">
        <v>2903778</v>
      </c>
      <c r="H20">
        <v>54667</v>
      </c>
      <c r="I20" s="1">
        <f t="shared" si="1"/>
        <v>2958445</v>
      </c>
      <c r="K20" s="9">
        <f t="shared" si="2"/>
        <v>1999</v>
      </c>
      <c r="L20" s="1">
        <f t="shared" si="3"/>
        <v>22.55682080379423</v>
      </c>
      <c r="M20" s="1">
        <f>(C20/H20)*100000</f>
        <v>95.12137121115114</v>
      </c>
      <c r="N20" s="1">
        <f>(D20/I20)*100000</f>
        <v>23.89768949566411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OREGON</v>
      </c>
      <c r="B22" s="31"/>
      <c r="C22" s="31"/>
      <c r="D22" s="31"/>
      <c r="F22" s="31" t="str">
        <f>CONCATENATE("Total Population, BW Only: ",$A$1)</f>
        <v>Total Population, BW Only: OREGON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OREGON</v>
      </c>
      <c r="L22" s="31"/>
      <c r="M22" s="31"/>
      <c r="N22" s="31"/>
    </row>
    <row r="23" spans="1:14" ht="12.75">
      <c r="A23" s="24" t="s">
        <v>113</v>
      </c>
      <c r="B23" s="25" t="s">
        <v>99</v>
      </c>
      <c r="C23" s="25" t="s">
        <v>100</v>
      </c>
      <c r="D23" s="25" t="s">
        <v>101</v>
      </c>
      <c r="F23" s="24" t="s">
        <v>113</v>
      </c>
      <c r="G23" s="25" t="s">
        <v>99</v>
      </c>
      <c r="H23" s="25" t="s">
        <v>100</v>
      </c>
      <c r="I23" s="25" t="s">
        <v>101</v>
      </c>
      <c r="K23" s="24" t="s">
        <v>113</v>
      </c>
      <c r="L23" s="25" t="s">
        <v>99</v>
      </c>
      <c r="M23" s="25" t="s">
        <v>100</v>
      </c>
      <c r="N23" s="25" t="s">
        <v>101</v>
      </c>
    </row>
    <row r="24" spans="1:14" ht="12.75">
      <c r="A24" s="9">
        <v>1983</v>
      </c>
      <c r="B24">
        <v>395</v>
      </c>
      <c r="C24">
        <v>54</v>
      </c>
      <c r="D24">
        <v>449</v>
      </c>
      <c r="F24" s="9">
        <f>F4</f>
        <v>1983</v>
      </c>
      <c r="G24" s="1">
        <f>G4</f>
        <v>2460919</v>
      </c>
      <c r="H24" s="1">
        <f>H4</f>
        <v>38735</v>
      </c>
      <c r="I24" s="1">
        <f>I4</f>
        <v>2499654</v>
      </c>
      <c r="K24" s="9">
        <f>F24</f>
        <v>1983</v>
      </c>
      <c r="L24" s="1">
        <f aca="true" t="shared" si="5" ref="L24:N27">(B24/G24)*100000</f>
        <v>16.050914312905057</v>
      </c>
      <c r="M24" s="1">
        <f t="shared" si="5"/>
        <v>139.40880340777076</v>
      </c>
      <c r="N24" s="1">
        <f t="shared" si="5"/>
        <v>17.962486008063514</v>
      </c>
    </row>
    <row r="25" spans="1:14" ht="12.75">
      <c r="A25" s="9">
        <v>1984</v>
      </c>
      <c r="B25">
        <v>317</v>
      </c>
      <c r="C25">
        <v>41</v>
      </c>
      <c r="D25">
        <v>358</v>
      </c>
      <c r="F25" s="9">
        <f aca="true" t="shared" si="6" ref="F25:F40">F5</f>
        <v>1984</v>
      </c>
      <c r="G25" s="1">
        <f aca="true" t="shared" si="7" ref="G25:I40">G5</f>
        <v>2466393</v>
      </c>
      <c r="H25" s="1">
        <f t="shared" si="7"/>
        <v>39371</v>
      </c>
      <c r="I25" s="1">
        <f t="shared" si="7"/>
        <v>2505764</v>
      </c>
      <c r="K25" s="9">
        <f aca="true" t="shared" si="8" ref="K25:K40">F25</f>
        <v>1984</v>
      </c>
      <c r="L25" s="1">
        <f t="shared" si="5"/>
        <v>12.852777314888584</v>
      </c>
      <c r="M25" s="1">
        <f t="shared" si="5"/>
        <v>104.13756318102156</v>
      </c>
      <c r="N25" s="1">
        <f t="shared" si="5"/>
        <v>14.287059755028805</v>
      </c>
    </row>
    <row r="26" spans="1:14" ht="12.75">
      <c r="A26" s="9">
        <v>1985</v>
      </c>
      <c r="B26">
        <v>356</v>
      </c>
      <c r="C26">
        <v>67</v>
      </c>
      <c r="D26">
        <v>423</v>
      </c>
      <c r="F26" s="9">
        <f t="shared" si="6"/>
        <v>1985</v>
      </c>
      <c r="G26" s="1">
        <f t="shared" si="7"/>
        <v>2464790</v>
      </c>
      <c r="H26" s="1">
        <f t="shared" si="7"/>
        <v>40052</v>
      </c>
      <c r="I26" s="1">
        <f t="shared" si="7"/>
        <v>2504842</v>
      </c>
      <c r="K26" s="9">
        <f t="shared" si="8"/>
        <v>1985</v>
      </c>
      <c r="L26" s="1">
        <f t="shared" si="5"/>
        <v>14.443421143383413</v>
      </c>
      <c r="M26" s="1">
        <f t="shared" si="5"/>
        <v>167.28253270748027</v>
      </c>
      <c r="N26" s="1">
        <f t="shared" si="5"/>
        <v>16.887292691515075</v>
      </c>
    </row>
    <row r="27" spans="1:14" ht="12.75">
      <c r="A27" s="9">
        <v>1986</v>
      </c>
      <c r="B27">
        <v>273</v>
      </c>
      <c r="C27">
        <v>64</v>
      </c>
      <c r="D27">
        <v>337</v>
      </c>
      <c r="F27" s="9">
        <f t="shared" si="6"/>
        <v>1986</v>
      </c>
      <c r="G27" s="1">
        <f t="shared" si="7"/>
        <v>2467670</v>
      </c>
      <c r="H27" s="1">
        <f t="shared" si="7"/>
        <v>40695</v>
      </c>
      <c r="I27" s="1">
        <f t="shared" si="7"/>
        <v>2508365</v>
      </c>
      <c r="K27" s="9">
        <f t="shared" si="8"/>
        <v>1986</v>
      </c>
      <c r="L27" s="1">
        <f t="shared" si="5"/>
        <v>11.063067590074848</v>
      </c>
      <c r="M27" s="1">
        <f t="shared" si="5"/>
        <v>157.2674775770979</v>
      </c>
      <c r="N27" s="1">
        <f t="shared" si="5"/>
        <v>13.435046334963214</v>
      </c>
    </row>
    <row r="28" spans="1:14" ht="12.75">
      <c r="A28" s="9">
        <v>1987</v>
      </c>
      <c r="B28">
        <v>298</v>
      </c>
      <c r="C28">
        <v>62</v>
      </c>
      <c r="D28">
        <v>360</v>
      </c>
      <c r="F28" s="9">
        <f t="shared" si="6"/>
        <v>1987</v>
      </c>
      <c r="G28" s="1">
        <f t="shared" si="7"/>
        <v>2476568</v>
      </c>
      <c r="H28" s="1">
        <f t="shared" si="7"/>
        <v>41249</v>
      </c>
      <c r="I28" s="1">
        <f t="shared" si="7"/>
        <v>2517817</v>
      </c>
      <c r="K28" s="9">
        <f t="shared" si="8"/>
        <v>1987</v>
      </c>
      <c r="L28" s="1">
        <f aca="true" t="shared" si="9" ref="L28:L40">(B28/G28)*100000</f>
        <v>12.032780848335277</v>
      </c>
      <c r="M28" s="1">
        <f aca="true" t="shared" si="10" ref="M28:M40">(C28/H28)*100000</f>
        <v>150.30667410119034</v>
      </c>
      <c r="N28" s="1">
        <f aca="true" t="shared" si="11" ref="N28:N40">(D28/I28)*100000</f>
        <v>14.29810029879058</v>
      </c>
    </row>
    <row r="29" spans="1:14" ht="12.75">
      <c r="A29" s="9">
        <v>1988</v>
      </c>
      <c r="B29">
        <v>243</v>
      </c>
      <c r="C29">
        <v>41</v>
      </c>
      <c r="D29">
        <v>284</v>
      </c>
      <c r="F29" s="9">
        <f t="shared" si="6"/>
        <v>1988</v>
      </c>
      <c r="G29" s="1">
        <f t="shared" si="7"/>
        <v>2504825</v>
      </c>
      <c r="H29" s="1">
        <f t="shared" si="7"/>
        <v>42671</v>
      </c>
      <c r="I29" s="1">
        <f t="shared" si="7"/>
        <v>2547496</v>
      </c>
      <c r="K29" s="9">
        <f t="shared" si="8"/>
        <v>1988</v>
      </c>
      <c r="L29" s="1">
        <f t="shared" si="9"/>
        <v>9.70127653628497</v>
      </c>
      <c r="M29" s="1">
        <f t="shared" si="10"/>
        <v>96.08399146961636</v>
      </c>
      <c r="N29" s="1">
        <f t="shared" si="11"/>
        <v>11.148201999139548</v>
      </c>
    </row>
    <row r="30" spans="1:14" ht="12.75">
      <c r="A30" s="9">
        <v>1989</v>
      </c>
      <c r="B30">
        <v>537</v>
      </c>
      <c r="C30">
        <v>119</v>
      </c>
      <c r="D30">
        <v>656</v>
      </c>
      <c r="F30" s="9">
        <f t="shared" si="6"/>
        <v>1989</v>
      </c>
      <c r="G30" s="1">
        <f t="shared" si="7"/>
        <v>2541269</v>
      </c>
      <c r="H30" s="1">
        <f t="shared" si="7"/>
        <v>43889</v>
      </c>
      <c r="I30" s="1">
        <f t="shared" si="7"/>
        <v>2585158</v>
      </c>
      <c r="K30" s="9">
        <f t="shared" si="8"/>
        <v>1989</v>
      </c>
      <c r="L30" s="1">
        <f t="shared" si="9"/>
        <v>21.13117501531715</v>
      </c>
      <c r="M30" s="1">
        <f t="shared" si="10"/>
        <v>271.1385540796099</v>
      </c>
      <c r="N30" s="1">
        <f t="shared" si="11"/>
        <v>25.37562501015412</v>
      </c>
    </row>
    <row r="31" spans="1:14" ht="12.75">
      <c r="A31" s="9">
        <v>1990</v>
      </c>
      <c r="B31">
        <v>143</v>
      </c>
      <c r="C31">
        <v>37</v>
      </c>
      <c r="D31">
        <v>180</v>
      </c>
      <c r="F31" s="9">
        <f t="shared" si="6"/>
        <v>1990</v>
      </c>
      <c r="G31" s="1">
        <f t="shared" si="7"/>
        <v>2594225</v>
      </c>
      <c r="H31" s="1">
        <f t="shared" si="7"/>
        <v>45522</v>
      </c>
      <c r="I31" s="1">
        <f t="shared" si="7"/>
        <v>2639747</v>
      </c>
      <c r="K31" s="9">
        <f t="shared" si="8"/>
        <v>1990</v>
      </c>
      <c r="L31" s="1">
        <f t="shared" si="9"/>
        <v>5.5122435409419</v>
      </c>
      <c r="M31" s="1">
        <f t="shared" si="10"/>
        <v>81.27938139800537</v>
      </c>
      <c r="N31" s="1">
        <f t="shared" si="11"/>
        <v>6.818835289897099</v>
      </c>
    </row>
    <row r="32" spans="1:14" ht="12.75">
      <c r="A32" s="9">
        <v>1991</v>
      </c>
      <c r="B32">
        <v>144</v>
      </c>
      <c r="C32">
        <v>37</v>
      </c>
      <c r="D32">
        <v>181</v>
      </c>
      <c r="F32" s="9">
        <f t="shared" si="6"/>
        <v>1991</v>
      </c>
      <c r="G32" s="1">
        <f t="shared" si="7"/>
        <v>2640876</v>
      </c>
      <c r="H32" s="1">
        <f t="shared" si="7"/>
        <v>47003</v>
      </c>
      <c r="I32" s="1">
        <f t="shared" si="7"/>
        <v>2687879</v>
      </c>
      <c r="K32" s="9">
        <f t="shared" si="8"/>
        <v>1991</v>
      </c>
      <c r="L32" s="1">
        <f t="shared" si="9"/>
        <v>5.452736137554357</v>
      </c>
      <c r="M32" s="1">
        <f t="shared" si="10"/>
        <v>78.7183796778929</v>
      </c>
      <c r="N32" s="1">
        <f t="shared" si="11"/>
        <v>6.733934079621888</v>
      </c>
    </row>
    <row r="33" spans="1:14" ht="12.75">
      <c r="A33" s="9">
        <v>1992</v>
      </c>
      <c r="B33">
        <v>128</v>
      </c>
      <c r="C33">
        <v>44</v>
      </c>
      <c r="D33">
        <v>172</v>
      </c>
      <c r="F33" s="9">
        <f t="shared" si="6"/>
        <v>1992</v>
      </c>
      <c r="G33" s="1">
        <f t="shared" si="7"/>
        <v>2681526</v>
      </c>
      <c r="H33" s="1">
        <f t="shared" si="7"/>
        <v>47732</v>
      </c>
      <c r="I33" s="1">
        <f t="shared" si="7"/>
        <v>2729258</v>
      </c>
      <c r="K33" s="9">
        <f t="shared" si="8"/>
        <v>1992</v>
      </c>
      <c r="L33" s="1">
        <f t="shared" si="9"/>
        <v>4.773401413971</v>
      </c>
      <c r="M33" s="1">
        <f t="shared" si="10"/>
        <v>92.18134584764938</v>
      </c>
      <c r="N33" s="1">
        <f t="shared" si="11"/>
        <v>6.302079173167213</v>
      </c>
    </row>
    <row r="34" spans="1:14" ht="12.75">
      <c r="A34" s="9">
        <v>1993</v>
      </c>
      <c r="B34">
        <v>107</v>
      </c>
      <c r="C34">
        <v>28</v>
      </c>
      <c r="D34">
        <v>135</v>
      </c>
      <c r="F34" s="9">
        <f t="shared" si="6"/>
        <v>1993</v>
      </c>
      <c r="G34" s="1">
        <f t="shared" si="7"/>
        <v>2727193</v>
      </c>
      <c r="H34" s="1">
        <f t="shared" si="7"/>
        <v>48664</v>
      </c>
      <c r="I34" s="1">
        <f t="shared" si="7"/>
        <v>2775857</v>
      </c>
      <c r="K34" s="9">
        <f t="shared" si="8"/>
        <v>1993</v>
      </c>
      <c r="L34" s="1">
        <f t="shared" si="9"/>
        <v>3.923448028797375</v>
      </c>
      <c r="M34" s="1">
        <f t="shared" si="10"/>
        <v>57.537399309551205</v>
      </c>
      <c r="N34" s="1">
        <f t="shared" si="11"/>
        <v>4.863362918190671</v>
      </c>
    </row>
    <row r="35" spans="1:14" ht="12.75">
      <c r="A35" s="9">
        <v>1994</v>
      </c>
      <c r="B35">
        <v>133</v>
      </c>
      <c r="C35">
        <v>27</v>
      </c>
      <c r="D35">
        <v>160</v>
      </c>
      <c r="F35" s="9">
        <f t="shared" si="6"/>
        <v>1994</v>
      </c>
      <c r="G35" s="1">
        <f t="shared" si="7"/>
        <v>2763678</v>
      </c>
      <c r="H35" s="1">
        <f t="shared" si="7"/>
        <v>49965</v>
      </c>
      <c r="I35" s="1">
        <f t="shared" si="7"/>
        <v>2813643</v>
      </c>
      <c r="K35" s="9">
        <f t="shared" si="8"/>
        <v>1994</v>
      </c>
      <c r="L35" s="1">
        <f t="shared" si="9"/>
        <v>4.812427496980473</v>
      </c>
      <c r="M35" s="1">
        <f t="shared" si="10"/>
        <v>54.03782647853498</v>
      </c>
      <c r="N35" s="1">
        <f t="shared" si="11"/>
        <v>5.686577863645104</v>
      </c>
    </row>
    <row r="36" spans="1:14" ht="12.75">
      <c r="A36" s="9">
        <v>1995</v>
      </c>
      <c r="B36">
        <v>169</v>
      </c>
      <c r="C36">
        <v>31</v>
      </c>
      <c r="D36">
        <v>200</v>
      </c>
      <c r="F36" s="9">
        <f t="shared" si="6"/>
        <v>1995</v>
      </c>
      <c r="G36" s="1">
        <f t="shared" si="7"/>
        <v>2798832</v>
      </c>
      <c r="H36" s="1">
        <f t="shared" si="7"/>
        <v>51324</v>
      </c>
      <c r="I36" s="1">
        <f t="shared" si="7"/>
        <v>2850156</v>
      </c>
      <c r="K36" s="9">
        <f t="shared" si="8"/>
        <v>1995</v>
      </c>
      <c r="L36" s="1">
        <f t="shared" si="9"/>
        <v>6.038233091518176</v>
      </c>
      <c r="M36" s="1">
        <f t="shared" si="10"/>
        <v>60.40059231548593</v>
      </c>
      <c r="N36" s="1">
        <f t="shared" si="11"/>
        <v>7.017159762483176</v>
      </c>
    </row>
    <row r="37" spans="1:14" ht="12.75">
      <c r="A37" s="9">
        <v>1996</v>
      </c>
      <c r="B37">
        <v>209</v>
      </c>
      <c r="C37">
        <v>37</v>
      </c>
      <c r="D37">
        <v>246</v>
      </c>
      <c r="F37" s="9">
        <f t="shared" si="6"/>
        <v>1996</v>
      </c>
      <c r="G37" s="1">
        <f t="shared" si="7"/>
        <v>2836328</v>
      </c>
      <c r="H37" s="1">
        <f t="shared" si="7"/>
        <v>52675</v>
      </c>
      <c r="I37" s="1">
        <f t="shared" si="7"/>
        <v>2889003</v>
      </c>
      <c r="K37" s="9">
        <f t="shared" si="8"/>
        <v>1996</v>
      </c>
      <c r="L37" s="1">
        <f t="shared" si="9"/>
        <v>7.368682324470231</v>
      </c>
      <c r="M37" s="1">
        <f t="shared" si="10"/>
        <v>70.2420503084955</v>
      </c>
      <c r="N37" s="1">
        <f t="shared" si="11"/>
        <v>8.51504827097791</v>
      </c>
    </row>
    <row r="38" spans="1:14" ht="12.75">
      <c r="A38" s="9">
        <v>1997</v>
      </c>
      <c r="B38">
        <v>241</v>
      </c>
      <c r="C38">
        <v>63</v>
      </c>
      <c r="D38">
        <v>304</v>
      </c>
      <c r="F38" s="9">
        <f t="shared" si="6"/>
        <v>1997</v>
      </c>
      <c r="G38" s="1">
        <f t="shared" si="7"/>
        <v>2866103</v>
      </c>
      <c r="H38" s="1">
        <f t="shared" si="7"/>
        <v>53064</v>
      </c>
      <c r="I38" s="1">
        <f t="shared" si="7"/>
        <v>2919167</v>
      </c>
      <c r="K38" s="9">
        <f t="shared" si="8"/>
        <v>1997</v>
      </c>
      <c r="L38" s="1">
        <f t="shared" si="9"/>
        <v>8.408630115526204</v>
      </c>
      <c r="M38" s="1">
        <f t="shared" si="10"/>
        <v>118.72455902306649</v>
      </c>
      <c r="N38" s="1">
        <f t="shared" si="11"/>
        <v>10.413929727213278</v>
      </c>
    </row>
    <row r="39" spans="1:14" ht="12.75">
      <c r="A39" s="9">
        <v>1998</v>
      </c>
      <c r="B39">
        <v>304</v>
      </c>
      <c r="C39">
        <v>58</v>
      </c>
      <c r="D39">
        <v>362</v>
      </c>
      <c r="F39" s="9">
        <f t="shared" si="6"/>
        <v>1998</v>
      </c>
      <c r="G39" s="1">
        <f t="shared" si="7"/>
        <v>2887264</v>
      </c>
      <c r="H39" s="1">
        <f t="shared" si="7"/>
        <v>54127</v>
      </c>
      <c r="I39" s="1">
        <f t="shared" si="7"/>
        <v>2941391</v>
      </c>
      <c r="K39" s="9">
        <f t="shared" si="8"/>
        <v>1998</v>
      </c>
      <c r="L39" s="1">
        <f t="shared" si="9"/>
        <v>10.528999080097975</v>
      </c>
      <c r="M39" s="1">
        <f t="shared" si="10"/>
        <v>107.15539379607219</v>
      </c>
      <c r="N39" s="1">
        <f t="shared" si="11"/>
        <v>12.307102319956783</v>
      </c>
    </row>
    <row r="40" spans="1:14" ht="12.75">
      <c r="A40" s="9">
        <v>1999</v>
      </c>
      <c r="B40">
        <v>299</v>
      </c>
      <c r="C40">
        <v>55</v>
      </c>
      <c r="D40">
        <v>354</v>
      </c>
      <c r="F40" s="9">
        <f t="shared" si="6"/>
        <v>1999</v>
      </c>
      <c r="G40" s="1">
        <f t="shared" si="7"/>
        <v>2903778</v>
      </c>
      <c r="H40" s="1">
        <f t="shared" si="7"/>
        <v>54667</v>
      </c>
      <c r="I40" s="1">
        <f t="shared" si="7"/>
        <v>2958445</v>
      </c>
      <c r="K40" s="9">
        <f t="shared" si="8"/>
        <v>1999</v>
      </c>
      <c r="L40" s="1">
        <f t="shared" si="9"/>
        <v>10.29693041272439</v>
      </c>
      <c r="M40" s="1">
        <f t="shared" si="10"/>
        <v>100.60914262717911</v>
      </c>
      <c r="N40" s="1">
        <f t="shared" si="11"/>
        <v>11.965745518338181</v>
      </c>
    </row>
    <row r="42" spans="1:14" ht="29.25" customHeight="1">
      <c r="A42" s="31" t="str">
        <f>CONCATENATE("New Admissions for Larceny / Theft Offenses, BW Only: ",$A$1)</f>
        <v>New Admissions for Larceny / Theft Offenses, BW Only: OREGON</v>
      </c>
      <c r="B42" s="31"/>
      <c r="C42" s="31"/>
      <c r="D42" s="31"/>
      <c r="F42" s="31" t="str">
        <f>CONCATENATE("Total Population, BW Only: ",$A$1)</f>
        <v>Total Population, BW Only: OREGON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OREGON</v>
      </c>
      <c r="L42" s="31"/>
      <c r="M42" s="31"/>
      <c r="N42" s="31"/>
    </row>
    <row r="43" spans="1:14" ht="12.75">
      <c r="A43" s="24" t="s">
        <v>113</v>
      </c>
      <c r="B43" s="25" t="s">
        <v>99</v>
      </c>
      <c r="C43" s="25" t="s">
        <v>100</v>
      </c>
      <c r="D43" s="25" t="s">
        <v>101</v>
      </c>
      <c r="F43" s="24" t="s">
        <v>113</v>
      </c>
      <c r="G43" s="25" t="s">
        <v>99</v>
      </c>
      <c r="H43" s="25" t="s">
        <v>100</v>
      </c>
      <c r="I43" s="25" t="s">
        <v>101</v>
      </c>
      <c r="K43" s="24" t="s">
        <v>113</v>
      </c>
      <c r="L43" s="25" t="s">
        <v>99</v>
      </c>
      <c r="M43" s="25" t="s">
        <v>100</v>
      </c>
      <c r="N43" s="25" t="s">
        <v>101</v>
      </c>
    </row>
    <row r="44" spans="1:14" ht="12.75">
      <c r="A44" s="9">
        <v>1983</v>
      </c>
      <c r="B44">
        <v>112</v>
      </c>
      <c r="C44">
        <v>21</v>
      </c>
      <c r="D44">
        <v>133</v>
      </c>
      <c r="F44" s="9">
        <f>F4</f>
        <v>1983</v>
      </c>
      <c r="G44" s="1">
        <f>G4</f>
        <v>2460919</v>
      </c>
      <c r="H44" s="1">
        <f>H4</f>
        <v>38735</v>
      </c>
      <c r="I44" s="1">
        <f>I4</f>
        <v>2499654</v>
      </c>
      <c r="K44" s="9">
        <f>F44</f>
        <v>1983</v>
      </c>
      <c r="L44" s="1">
        <f aca="true" t="shared" si="12" ref="L44:N47">(B44/G44)*100000</f>
        <v>4.551145324165485</v>
      </c>
      <c r="M44" s="1">
        <f t="shared" si="12"/>
        <v>54.21453465857751</v>
      </c>
      <c r="N44" s="1">
        <f t="shared" si="12"/>
        <v>5.320736389916364</v>
      </c>
    </row>
    <row r="45" spans="1:14" ht="12.75">
      <c r="A45" s="9">
        <v>1984</v>
      </c>
      <c r="B45">
        <v>145</v>
      </c>
      <c r="C45">
        <v>26</v>
      </c>
      <c r="D45">
        <v>171</v>
      </c>
      <c r="F45" s="9">
        <f aca="true" t="shared" si="13" ref="F45:F60">F5</f>
        <v>1984</v>
      </c>
      <c r="G45" s="1">
        <f aca="true" t="shared" si="14" ref="G45:I60">G5</f>
        <v>2466393</v>
      </c>
      <c r="H45" s="1">
        <f t="shared" si="14"/>
        <v>39371</v>
      </c>
      <c r="I45" s="1">
        <f t="shared" si="14"/>
        <v>2505764</v>
      </c>
      <c r="K45" s="9">
        <f aca="true" t="shared" si="15" ref="K45:K60">F45</f>
        <v>1984</v>
      </c>
      <c r="L45" s="1">
        <f t="shared" si="12"/>
        <v>5.879030632993201</v>
      </c>
      <c r="M45" s="1">
        <f t="shared" si="12"/>
        <v>66.03845470016002</v>
      </c>
      <c r="N45" s="1">
        <f t="shared" si="12"/>
        <v>6.824265972374095</v>
      </c>
    </row>
    <row r="46" spans="1:14" ht="12.75">
      <c r="A46" s="9">
        <v>1985</v>
      </c>
      <c r="B46">
        <v>196</v>
      </c>
      <c r="C46">
        <v>40</v>
      </c>
      <c r="D46">
        <v>236</v>
      </c>
      <c r="F46" s="9">
        <f t="shared" si="13"/>
        <v>1985</v>
      </c>
      <c r="G46" s="1">
        <f t="shared" si="14"/>
        <v>2464790</v>
      </c>
      <c r="H46" s="1">
        <f t="shared" si="14"/>
        <v>40052</v>
      </c>
      <c r="I46" s="1">
        <f t="shared" si="14"/>
        <v>2504842</v>
      </c>
      <c r="K46" s="9">
        <f t="shared" si="15"/>
        <v>1985</v>
      </c>
      <c r="L46" s="1">
        <f t="shared" si="12"/>
        <v>7.951995910402104</v>
      </c>
      <c r="M46" s="1">
        <f t="shared" si="12"/>
        <v>99.87016878058525</v>
      </c>
      <c r="N46" s="1">
        <f t="shared" si="12"/>
        <v>9.421751950821648</v>
      </c>
    </row>
    <row r="47" spans="1:14" ht="12.75">
      <c r="A47" s="9">
        <v>1986</v>
      </c>
      <c r="B47">
        <v>120</v>
      </c>
      <c r="C47">
        <v>25</v>
      </c>
      <c r="D47">
        <v>145</v>
      </c>
      <c r="F47" s="9">
        <f t="shared" si="13"/>
        <v>1986</v>
      </c>
      <c r="G47" s="1">
        <f t="shared" si="14"/>
        <v>2467670</v>
      </c>
      <c r="H47" s="1">
        <f t="shared" si="14"/>
        <v>40695</v>
      </c>
      <c r="I47" s="1">
        <f t="shared" si="14"/>
        <v>2508365</v>
      </c>
      <c r="K47" s="9">
        <f t="shared" si="15"/>
        <v>1986</v>
      </c>
      <c r="L47" s="1">
        <f t="shared" si="12"/>
        <v>4.862886852780153</v>
      </c>
      <c r="M47" s="1">
        <f t="shared" si="12"/>
        <v>61.43260842855387</v>
      </c>
      <c r="N47" s="1">
        <f t="shared" si="12"/>
        <v>5.7806579186043505</v>
      </c>
    </row>
    <row r="48" spans="1:14" ht="12.75">
      <c r="A48" s="9">
        <v>1987</v>
      </c>
      <c r="B48">
        <v>145</v>
      </c>
      <c r="C48">
        <v>16</v>
      </c>
      <c r="D48">
        <v>161</v>
      </c>
      <c r="F48" s="9">
        <f t="shared" si="13"/>
        <v>1987</v>
      </c>
      <c r="G48" s="1">
        <f t="shared" si="14"/>
        <v>2476568</v>
      </c>
      <c r="H48" s="1">
        <f t="shared" si="14"/>
        <v>41249</v>
      </c>
      <c r="I48" s="1">
        <f t="shared" si="14"/>
        <v>2517817</v>
      </c>
      <c r="K48" s="9">
        <f t="shared" si="15"/>
        <v>1987</v>
      </c>
      <c r="L48" s="1">
        <f aca="true" t="shared" si="16" ref="L48:L60">(B48/G48)*100000</f>
        <v>5.854876587277232</v>
      </c>
      <c r="M48" s="1">
        <f aca="true" t="shared" si="17" ref="M48:M60">(C48/H48)*100000</f>
        <v>38.78881912288783</v>
      </c>
      <c r="N48" s="1">
        <f aca="true" t="shared" si="18" ref="N48:N60">(D48/I48)*100000</f>
        <v>6.394428189181342</v>
      </c>
    </row>
    <row r="49" spans="1:14" ht="12.75">
      <c r="A49" s="9">
        <v>1988</v>
      </c>
      <c r="B49">
        <v>95</v>
      </c>
      <c r="C49">
        <v>16</v>
      </c>
      <c r="D49">
        <v>111</v>
      </c>
      <c r="F49" s="9">
        <f t="shared" si="13"/>
        <v>1988</v>
      </c>
      <c r="G49" s="1">
        <f t="shared" si="14"/>
        <v>2504825</v>
      </c>
      <c r="H49" s="1">
        <f t="shared" si="14"/>
        <v>42671</v>
      </c>
      <c r="I49" s="1">
        <f t="shared" si="14"/>
        <v>2547496</v>
      </c>
      <c r="K49" s="9">
        <f t="shared" si="15"/>
        <v>1988</v>
      </c>
      <c r="L49" s="1">
        <f t="shared" si="16"/>
        <v>3.7926801273542066</v>
      </c>
      <c r="M49" s="1">
        <f t="shared" si="17"/>
        <v>37.496191793021026</v>
      </c>
      <c r="N49" s="1">
        <f t="shared" si="18"/>
        <v>4.357219795438344</v>
      </c>
    </row>
    <row r="50" spans="1:14" ht="12.75">
      <c r="A50" s="9">
        <v>1989</v>
      </c>
      <c r="B50">
        <v>285</v>
      </c>
      <c r="C50">
        <v>48</v>
      </c>
      <c r="D50">
        <v>333</v>
      </c>
      <c r="F50" s="9">
        <f t="shared" si="13"/>
        <v>1989</v>
      </c>
      <c r="G50" s="1">
        <f t="shared" si="14"/>
        <v>2541269</v>
      </c>
      <c r="H50" s="1">
        <f t="shared" si="14"/>
        <v>43889</v>
      </c>
      <c r="I50" s="1">
        <f t="shared" si="14"/>
        <v>2585158</v>
      </c>
      <c r="K50" s="9">
        <f t="shared" si="15"/>
        <v>1989</v>
      </c>
      <c r="L50" s="1">
        <f t="shared" si="16"/>
        <v>11.214869421537035</v>
      </c>
      <c r="M50" s="1">
        <f t="shared" si="17"/>
        <v>109.36681172959055</v>
      </c>
      <c r="N50" s="1">
        <f t="shared" si="18"/>
        <v>12.881224281069086</v>
      </c>
    </row>
    <row r="51" spans="1:14" ht="12.75">
      <c r="A51" s="9">
        <v>1990</v>
      </c>
      <c r="B51">
        <v>35</v>
      </c>
      <c r="C51">
        <v>6</v>
      </c>
      <c r="D51">
        <v>41</v>
      </c>
      <c r="F51" s="9">
        <f t="shared" si="13"/>
        <v>1990</v>
      </c>
      <c r="G51" s="1">
        <f t="shared" si="14"/>
        <v>2594225</v>
      </c>
      <c r="H51" s="1">
        <f t="shared" si="14"/>
        <v>45522</v>
      </c>
      <c r="I51" s="1">
        <f t="shared" si="14"/>
        <v>2639747</v>
      </c>
      <c r="K51" s="9">
        <f t="shared" si="15"/>
        <v>1990</v>
      </c>
      <c r="L51" s="1">
        <f t="shared" si="16"/>
        <v>1.3491505170137519</v>
      </c>
      <c r="M51" s="1">
        <f t="shared" si="17"/>
        <v>13.180440226703572</v>
      </c>
      <c r="N51" s="1">
        <f t="shared" si="18"/>
        <v>1.5531791493654505</v>
      </c>
    </row>
    <row r="52" spans="1:14" ht="12.75">
      <c r="A52" s="9">
        <v>1991</v>
      </c>
      <c r="B52">
        <v>31</v>
      </c>
      <c r="C52">
        <v>1</v>
      </c>
      <c r="D52">
        <v>32</v>
      </c>
      <c r="F52" s="9">
        <f t="shared" si="13"/>
        <v>1991</v>
      </c>
      <c r="G52" s="1">
        <f t="shared" si="14"/>
        <v>2640876</v>
      </c>
      <c r="H52" s="1">
        <f t="shared" si="14"/>
        <v>47003</v>
      </c>
      <c r="I52" s="1">
        <f t="shared" si="14"/>
        <v>2687879</v>
      </c>
      <c r="K52" s="9">
        <f t="shared" si="15"/>
        <v>1991</v>
      </c>
      <c r="L52" s="1">
        <f t="shared" si="16"/>
        <v>1.1738529185012851</v>
      </c>
      <c r="M52" s="1">
        <f t="shared" si="17"/>
        <v>2.1275237750781866</v>
      </c>
      <c r="N52" s="1">
        <f t="shared" si="18"/>
        <v>1.1905297820325988</v>
      </c>
    </row>
    <row r="53" spans="1:14" ht="12.75">
      <c r="A53" s="9">
        <v>1992</v>
      </c>
      <c r="B53">
        <v>11</v>
      </c>
      <c r="C53">
        <v>1</v>
      </c>
      <c r="D53">
        <v>12</v>
      </c>
      <c r="F53" s="9">
        <f t="shared" si="13"/>
        <v>1992</v>
      </c>
      <c r="G53" s="1">
        <f t="shared" si="14"/>
        <v>2681526</v>
      </c>
      <c r="H53" s="1">
        <f t="shared" si="14"/>
        <v>47732</v>
      </c>
      <c r="I53" s="1">
        <f t="shared" si="14"/>
        <v>2729258</v>
      </c>
      <c r="K53" s="9">
        <f t="shared" si="15"/>
        <v>1992</v>
      </c>
      <c r="L53" s="1">
        <f t="shared" si="16"/>
        <v>0.41021418401313287</v>
      </c>
      <c r="M53" s="1">
        <f t="shared" si="17"/>
        <v>2.0950305874465767</v>
      </c>
      <c r="N53" s="1">
        <f t="shared" si="18"/>
        <v>0.43967994231399155</v>
      </c>
    </row>
    <row r="54" spans="1:14" ht="12.75">
      <c r="A54" s="9">
        <v>1993</v>
      </c>
      <c r="B54">
        <v>4</v>
      </c>
      <c r="C54">
        <v>1</v>
      </c>
      <c r="D54">
        <v>5</v>
      </c>
      <c r="F54" s="9">
        <f t="shared" si="13"/>
        <v>1993</v>
      </c>
      <c r="G54" s="1">
        <f t="shared" si="14"/>
        <v>2727193</v>
      </c>
      <c r="H54" s="1">
        <f t="shared" si="14"/>
        <v>48664</v>
      </c>
      <c r="I54" s="1">
        <f t="shared" si="14"/>
        <v>2775857</v>
      </c>
      <c r="K54" s="9">
        <f t="shared" si="15"/>
        <v>1993</v>
      </c>
      <c r="L54" s="1">
        <f t="shared" si="16"/>
        <v>0.1466709543475654</v>
      </c>
      <c r="M54" s="1">
        <f t="shared" si="17"/>
        <v>2.0549071181982574</v>
      </c>
      <c r="N54" s="1">
        <f t="shared" si="18"/>
        <v>0.18012455252558038</v>
      </c>
    </row>
    <row r="55" spans="1:14" ht="12.75">
      <c r="A55" s="9">
        <v>1994</v>
      </c>
      <c r="B55">
        <v>6</v>
      </c>
      <c r="C55">
        <v>0</v>
      </c>
      <c r="D55">
        <v>6</v>
      </c>
      <c r="F55" s="9">
        <f t="shared" si="13"/>
        <v>1994</v>
      </c>
      <c r="G55" s="1">
        <f t="shared" si="14"/>
        <v>2763678</v>
      </c>
      <c r="H55" s="1">
        <f t="shared" si="14"/>
        <v>49965</v>
      </c>
      <c r="I55" s="1">
        <f t="shared" si="14"/>
        <v>2813643</v>
      </c>
      <c r="K55" s="9">
        <f t="shared" si="15"/>
        <v>1994</v>
      </c>
      <c r="L55" s="1">
        <f t="shared" si="16"/>
        <v>0.21710199234498376</v>
      </c>
      <c r="M55" s="1">
        <f t="shared" si="17"/>
        <v>0</v>
      </c>
      <c r="N55" s="1">
        <f t="shared" si="18"/>
        <v>0.21324666988669136</v>
      </c>
    </row>
    <row r="56" spans="1:14" ht="12.75">
      <c r="A56" s="9">
        <v>1995</v>
      </c>
      <c r="B56">
        <v>6</v>
      </c>
      <c r="C56">
        <v>1</v>
      </c>
      <c r="D56">
        <v>7</v>
      </c>
      <c r="F56" s="9">
        <f t="shared" si="13"/>
        <v>1995</v>
      </c>
      <c r="G56" s="1">
        <f t="shared" si="14"/>
        <v>2798832</v>
      </c>
      <c r="H56" s="1">
        <f t="shared" si="14"/>
        <v>51324</v>
      </c>
      <c r="I56" s="1">
        <f t="shared" si="14"/>
        <v>2850156</v>
      </c>
      <c r="K56" s="9">
        <f t="shared" si="15"/>
        <v>1995</v>
      </c>
      <c r="L56" s="1">
        <f t="shared" si="16"/>
        <v>0.2143751393438406</v>
      </c>
      <c r="M56" s="1">
        <f t="shared" si="17"/>
        <v>1.9484062037253527</v>
      </c>
      <c r="N56" s="1">
        <f t="shared" si="18"/>
        <v>0.24560059168691117</v>
      </c>
    </row>
    <row r="57" spans="1:14" ht="12.75">
      <c r="A57" s="9">
        <v>1996</v>
      </c>
      <c r="B57">
        <v>12</v>
      </c>
      <c r="C57">
        <v>0</v>
      </c>
      <c r="D57">
        <v>12</v>
      </c>
      <c r="F57" s="9">
        <f t="shared" si="13"/>
        <v>1996</v>
      </c>
      <c r="G57" s="1">
        <f t="shared" si="14"/>
        <v>2836328</v>
      </c>
      <c r="H57" s="1">
        <f t="shared" si="14"/>
        <v>52675</v>
      </c>
      <c r="I57" s="1">
        <f t="shared" si="14"/>
        <v>2889003</v>
      </c>
      <c r="K57" s="9">
        <f t="shared" si="15"/>
        <v>1996</v>
      </c>
      <c r="L57" s="1">
        <f t="shared" si="16"/>
        <v>0.4230822387255635</v>
      </c>
      <c r="M57" s="1">
        <f t="shared" si="17"/>
        <v>0</v>
      </c>
      <c r="N57" s="1">
        <f t="shared" si="18"/>
        <v>0.41536820834038596</v>
      </c>
    </row>
    <row r="58" spans="1:14" ht="12.75">
      <c r="A58" s="9">
        <v>1997</v>
      </c>
      <c r="B58">
        <v>18</v>
      </c>
      <c r="C58">
        <v>1</v>
      </c>
      <c r="D58">
        <v>19</v>
      </c>
      <c r="F58" s="9">
        <f t="shared" si="13"/>
        <v>1997</v>
      </c>
      <c r="G58" s="1">
        <f t="shared" si="14"/>
        <v>2866103</v>
      </c>
      <c r="H58" s="1">
        <f t="shared" si="14"/>
        <v>53064</v>
      </c>
      <c r="I58" s="1">
        <f t="shared" si="14"/>
        <v>2919167</v>
      </c>
      <c r="K58" s="9">
        <f t="shared" si="15"/>
        <v>1997</v>
      </c>
      <c r="L58" s="1">
        <f t="shared" si="16"/>
        <v>0.6280304650600484</v>
      </c>
      <c r="M58" s="1">
        <f t="shared" si="17"/>
        <v>1.884516809889944</v>
      </c>
      <c r="N58" s="1">
        <f t="shared" si="18"/>
        <v>0.6508706079508298</v>
      </c>
    </row>
    <row r="59" spans="1:14" ht="12.75">
      <c r="A59" s="9">
        <v>1998</v>
      </c>
      <c r="B59">
        <v>26</v>
      </c>
      <c r="C59">
        <v>5</v>
      </c>
      <c r="D59">
        <v>31</v>
      </c>
      <c r="F59" s="9">
        <f t="shared" si="13"/>
        <v>1998</v>
      </c>
      <c r="G59" s="1">
        <f t="shared" si="14"/>
        <v>2887264</v>
      </c>
      <c r="H59" s="1">
        <f t="shared" si="14"/>
        <v>54127</v>
      </c>
      <c r="I59" s="1">
        <f t="shared" si="14"/>
        <v>2941391</v>
      </c>
      <c r="K59" s="9">
        <f t="shared" si="15"/>
        <v>1998</v>
      </c>
      <c r="L59" s="1">
        <f t="shared" si="16"/>
        <v>0.9005065002715373</v>
      </c>
      <c r="M59" s="1">
        <f t="shared" si="17"/>
        <v>9.237533947937258</v>
      </c>
      <c r="N59" s="1">
        <f t="shared" si="18"/>
        <v>1.0539231268471276</v>
      </c>
    </row>
    <row r="60" spans="1:14" ht="12.75">
      <c r="A60" s="9">
        <v>1999</v>
      </c>
      <c r="B60">
        <v>50</v>
      </c>
      <c r="C60">
        <v>5</v>
      </c>
      <c r="D60">
        <v>55</v>
      </c>
      <c r="F60" s="9">
        <f t="shared" si="13"/>
        <v>1999</v>
      </c>
      <c r="G60" s="1">
        <f t="shared" si="14"/>
        <v>2903778</v>
      </c>
      <c r="H60" s="1">
        <f t="shared" si="14"/>
        <v>54667</v>
      </c>
      <c r="I60" s="1">
        <f t="shared" si="14"/>
        <v>2958445</v>
      </c>
      <c r="K60" s="9">
        <f t="shared" si="15"/>
        <v>1999</v>
      </c>
      <c r="L60" s="1">
        <f t="shared" si="16"/>
        <v>1.7218947178468877</v>
      </c>
      <c r="M60" s="1">
        <f t="shared" si="17"/>
        <v>9.14628569337992</v>
      </c>
      <c r="N60" s="1">
        <f t="shared" si="18"/>
        <v>1.8590847556740113</v>
      </c>
    </row>
    <row r="63" spans="1:14" ht="30.75" customHeight="1">
      <c r="A63" s="31" t="str">
        <f>CONCATENATE("New Admissions for Drug Offenses, BW Only: ",$A$1)</f>
        <v>New Admissions for Drug Offenses, BW Only: OREGON</v>
      </c>
      <c r="B63" s="31"/>
      <c r="C63" s="31"/>
      <c r="D63" s="31"/>
      <c r="F63" s="31" t="str">
        <f>CONCATENATE("Total Population, BW Only: ",$A$1)</f>
        <v>Total Population, BW Only: OREGON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OREGON</v>
      </c>
      <c r="L63" s="31"/>
      <c r="M63" s="31"/>
      <c r="N63" s="31"/>
    </row>
    <row r="64" spans="1:14" ht="12.75">
      <c r="A64" s="24" t="s">
        <v>113</v>
      </c>
      <c r="B64" s="25" t="s">
        <v>99</v>
      </c>
      <c r="C64" s="25" t="s">
        <v>100</v>
      </c>
      <c r="D64" s="25" t="s">
        <v>101</v>
      </c>
      <c r="F64" s="24" t="s">
        <v>113</v>
      </c>
      <c r="G64" s="25" t="s">
        <v>99</v>
      </c>
      <c r="H64" s="25" t="s">
        <v>100</v>
      </c>
      <c r="I64" s="25" t="s">
        <v>101</v>
      </c>
      <c r="K64" s="24" t="s">
        <v>113</v>
      </c>
      <c r="L64" s="25" t="s">
        <v>99</v>
      </c>
      <c r="M64" s="25" t="s">
        <v>100</v>
      </c>
      <c r="N64" s="25" t="s">
        <v>101</v>
      </c>
    </row>
    <row r="65" spans="1:14" ht="12.75">
      <c r="A65" s="9">
        <v>1983</v>
      </c>
      <c r="B65">
        <v>19</v>
      </c>
      <c r="C65">
        <v>1</v>
      </c>
      <c r="D65">
        <v>20</v>
      </c>
      <c r="F65" s="9">
        <f>F4</f>
        <v>1983</v>
      </c>
      <c r="G65" s="1">
        <f>G4</f>
        <v>2460919</v>
      </c>
      <c r="H65" s="1">
        <f>H4</f>
        <v>38735</v>
      </c>
      <c r="I65" s="1">
        <f>I4</f>
        <v>2499654</v>
      </c>
      <c r="K65" s="9">
        <f>F65</f>
        <v>1983</v>
      </c>
      <c r="L65" s="1">
        <f aca="true" t="shared" si="19" ref="L65:N68">(B65/G65)*100000</f>
        <v>0.7720692960637875</v>
      </c>
      <c r="M65" s="1">
        <f t="shared" si="19"/>
        <v>2.58164450755131</v>
      </c>
      <c r="N65" s="1">
        <f t="shared" si="19"/>
        <v>0.800110735325769</v>
      </c>
    </row>
    <row r="66" spans="1:14" ht="12.75">
      <c r="A66" s="9">
        <v>1984</v>
      </c>
      <c r="B66">
        <v>32</v>
      </c>
      <c r="C66">
        <v>6</v>
      </c>
      <c r="D66">
        <v>38</v>
      </c>
      <c r="F66" s="9">
        <f aca="true" t="shared" si="20" ref="F66:I81">F5</f>
        <v>1984</v>
      </c>
      <c r="G66" s="1">
        <f t="shared" si="20"/>
        <v>2466393</v>
      </c>
      <c r="H66" s="1">
        <f t="shared" si="20"/>
        <v>39371</v>
      </c>
      <c r="I66" s="1">
        <f t="shared" si="20"/>
        <v>2505764</v>
      </c>
      <c r="K66" s="9">
        <f aca="true" t="shared" si="21" ref="K66:K81">F66</f>
        <v>1984</v>
      </c>
      <c r="L66" s="1">
        <f t="shared" si="19"/>
        <v>1.297441243143327</v>
      </c>
      <c r="M66" s="1">
        <f t="shared" si="19"/>
        <v>15.23964339234462</v>
      </c>
      <c r="N66" s="1">
        <f t="shared" si="19"/>
        <v>1.5165035494164654</v>
      </c>
    </row>
    <row r="67" spans="1:14" ht="12.75">
      <c r="A67" s="9">
        <v>1985</v>
      </c>
      <c r="B67">
        <v>97</v>
      </c>
      <c r="C67">
        <v>8</v>
      </c>
      <c r="D67">
        <v>105</v>
      </c>
      <c r="F67" s="9">
        <f t="shared" si="20"/>
        <v>1985</v>
      </c>
      <c r="G67" s="1">
        <f t="shared" si="20"/>
        <v>2464790</v>
      </c>
      <c r="H67" s="1">
        <f t="shared" si="20"/>
        <v>40052</v>
      </c>
      <c r="I67" s="1">
        <f t="shared" si="20"/>
        <v>2504842</v>
      </c>
      <c r="K67" s="9">
        <f t="shared" si="21"/>
        <v>1985</v>
      </c>
      <c r="L67" s="1">
        <f t="shared" si="19"/>
        <v>3.9354265474949184</v>
      </c>
      <c r="M67" s="1">
        <f t="shared" si="19"/>
        <v>19.97403375611705</v>
      </c>
      <c r="N67" s="1">
        <f t="shared" si="19"/>
        <v>4.191881164560479</v>
      </c>
    </row>
    <row r="68" spans="1:14" ht="12.75">
      <c r="A68" s="9">
        <v>1986</v>
      </c>
      <c r="B68">
        <v>96</v>
      </c>
      <c r="C68">
        <v>17</v>
      </c>
      <c r="D68">
        <v>113</v>
      </c>
      <c r="F68" s="9">
        <f t="shared" si="20"/>
        <v>1986</v>
      </c>
      <c r="G68" s="1">
        <f t="shared" si="20"/>
        <v>2467670</v>
      </c>
      <c r="H68" s="1">
        <f t="shared" si="20"/>
        <v>40695</v>
      </c>
      <c r="I68" s="1">
        <f t="shared" si="20"/>
        <v>2508365</v>
      </c>
      <c r="K68" s="9">
        <f t="shared" si="21"/>
        <v>1986</v>
      </c>
      <c r="L68" s="1">
        <f t="shared" si="19"/>
        <v>3.890309482224122</v>
      </c>
      <c r="M68" s="1">
        <f t="shared" si="19"/>
        <v>41.77417373141664</v>
      </c>
      <c r="N68" s="1">
        <f t="shared" si="19"/>
        <v>4.504926515877872</v>
      </c>
    </row>
    <row r="69" spans="1:14" ht="12.75">
      <c r="A69" s="9">
        <v>1987</v>
      </c>
      <c r="B69">
        <v>151</v>
      </c>
      <c r="C69">
        <v>22</v>
      </c>
      <c r="D69">
        <v>173</v>
      </c>
      <c r="F69" s="9">
        <f t="shared" si="20"/>
        <v>1987</v>
      </c>
      <c r="G69" s="1">
        <f t="shared" si="20"/>
        <v>2476568</v>
      </c>
      <c r="H69" s="1">
        <f t="shared" si="20"/>
        <v>41249</v>
      </c>
      <c r="I69" s="1">
        <f t="shared" si="20"/>
        <v>2517817</v>
      </c>
      <c r="K69" s="9">
        <f t="shared" si="21"/>
        <v>1987</v>
      </c>
      <c r="L69" s="1">
        <f aca="true" t="shared" si="22" ref="L69:L81">(B69/G69)*100000</f>
        <v>6.097147342612842</v>
      </c>
      <c r="M69" s="1">
        <f aca="true" t="shared" si="23" ref="M69:M81">(C69/H69)*100000</f>
        <v>53.334626293970764</v>
      </c>
      <c r="N69" s="1">
        <f aca="true" t="shared" si="24" ref="N69:N81">(D69/I69)*100000</f>
        <v>6.871031532474362</v>
      </c>
    </row>
    <row r="70" spans="1:14" ht="12.75">
      <c r="A70" s="9">
        <v>1988</v>
      </c>
      <c r="B70">
        <v>214</v>
      </c>
      <c r="C70">
        <v>34</v>
      </c>
      <c r="D70">
        <v>248</v>
      </c>
      <c r="F70" s="9">
        <f t="shared" si="20"/>
        <v>1988</v>
      </c>
      <c r="G70" s="1">
        <f t="shared" si="20"/>
        <v>2504825</v>
      </c>
      <c r="H70" s="1">
        <f t="shared" si="20"/>
        <v>42671</v>
      </c>
      <c r="I70" s="1">
        <f t="shared" si="20"/>
        <v>2547496</v>
      </c>
      <c r="K70" s="9">
        <f t="shared" si="21"/>
        <v>1988</v>
      </c>
      <c r="L70" s="1">
        <f t="shared" si="22"/>
        <v>8.543511023724212</v>
      </c>
      <c r="M70" s="1">
        <f t="shared" si="23"/>
        <v>79.67940756016968</v>
      </c>
      <c r="N70" s="1">
        <f t="shared" si="24"/>
        <v>9.735049633051435</v>
      </c>
    </row>
    <row r="71" spans="1:14" ht="12.75">
      <c r="A71" s="9">
        <v>1989</v>
      </c>
      <c r="B71">
        <v>3</v>
      </c>
      <c r="C71">
        <v>0</v>
      </c>
      <c r="D71">
        <v>3</v>
      </c>
      <c r="F71" s="9">
        <f t="shared" si="20"/>
        <v>1989</v>
      </c>
      <c r="G71" s="1">
        <f t="shared" si="20"/>
        <v>2541269</v>
      </c>
      <c r="H71" s="1">
        <f t="shared" si="20"/>
        <v>43889</v>
      </c>
      <c r="I71" s="1">
        <f t="shared" si="20"/>
        <v>2585158</v>
      </c>
      <c r="K71" s="9">
        <f t="shared" si="21"/>
        <v>1989</v>
      </c>
      <c r="L71" s="1">
        <f t="shared" si="22"/>
        <v>0.11805125706881091</v>
      </c>
      <c r="M71" s="1">
        <f t="shared" si="23"/>
        <v>0</v>
      </c>
      <c r="N71" s="1">
        <f t="shared" si="24"/>
        <v>0.11604706559521699</v>
      </c>
    </row>
    <row r="72" spans="1:14" ht="12.75">
      <c r="A72" s="9">
        <v>1990</v>
      </c>
      <c r="B72">
        <v>1</v>
      </c>
      <c r="C72">
        <v>1</v>
      </c>
      <c r="D72">
        <v>2</v>
      </c>
      <c r="F72" s="9">
        <f t="shared" si="20"/>
        <v>1990</v>
      </c>
      <c r="G72" s="1">
        <f t="shared" si="20"/>
        <v>2594225</v>
      </c>
      <c r="H72" s="1">
        <f t="shared" si="20"/>
        <v>45522</v>
      </c>
      <c r="I72" s="1">
        <f t="shared" si="20"/>
        <v>2639747</v>
      </c>
      <c r="K72" s="9">
        <f t="shared" si="21"/>
        <v>1990</v>
      </c>
      <c r="L72" s="1">
        <f t="shared" si="22"/>
        <v>0.03854715762896434</v>
      </c>
      <c r="M72" s="1">
        <f t="shared" si="23"/>
        <v>2.1967400377839286</v>
      </c>
      <c r="N72" s="1">
        <f t="shared" si="24"/>
        <v>0.07576483655441221</v>
      </c>
    </row>
    <row r="73" spans="1:14" ht="12.75">
      <c r="A73" s="9">
        <v>1991</v>
      </c>
      <c r="B73">
        <v>0</v>
      </c>
      <c r="C73">
        <v>0</v>
      </c>
      <c r="D73">
        <v>0</v>
      </c>
      <c r="F73" s="9">
        <f t="shared" si="20"/>
        <v>1991</v>
      </c>
      <c r="G73" s="1">
        <f t="shared" si="20"/>
        <v>2640876</v>
      </c>
      <c r="H73" s="1">
        <f t="shared" si="20"/>
        <v>47003</v>
      </c>
      <c r="I73" s="1">
        <f t="shared" si="20"/>
        <v>2687879</v>
      </c>
      <c r="K73" s="9">
        <f t="shared" si="21"/>
        <v>1991</v>
      </c>
      <c r="L73" s="1">
        <f t="shared" si="22"/>
        <v>0</v>
      </c>
      <c r="M73" s="1">
        <f t="shared" si="23"/>
        <v>0</v>
      </c>
      <c r="N73" s="1">
        <f t="shared" si="24"/>
        <v>0</v>
      </c>
    </row>
    <row r="74" spans="1:14" ht="12.75">
      <c r="A74" s="9">
        <v>1992</v>
      </c>
      <c r="B74">
        <v>79</v>
      </c>
      <c r="C74">
        <v>6</v>
      </c>
      <c r="D74">
        <v>85</v>
      </c>
      <c r="F74" s="9">
        <f t="shared" si="20"/>
        <v>1992</v>
      </c>
      <c r="G74" s="1">
        <f t="shared" si="20"/>
        <v>2681526</v>
      </c>
      <c r="H74" s="1">
        <f t="shared" si="20"/>
        <v>47732</v>
      </c>
      <c r="I74" s="1">
        <f t="shared" si="20"/>
        <v>2729258</v>
      </c>
      <c r="K74" s="9">
        <f t="shared" si="21"/>
        <v>1992</v>
      </c>
      <c r="L74" s="1">
        <f t="shared" si="22"/>
        <v>2.9460836851852266</v>
      </c>
      <c r="M74" s="1">
        <f t="shared" si="23"/>
        <v>12.57018352467946</v>
      </c>
      <c r="N74" s="1">
        <f t="shared" si="24"/>
        <v>3.1143995913907734</v>
      </c>
    </row>
    <row r="75" spans="1:14" ht="12.75">
      <c r="A75" s="9">
        <v>1993</v>
      </c>
      <c r="B75">
        <v>81</v>
      </c>
      <c r="C75">
        <v>5</v>
      </c>
      <c r="D75">
        <v>86</v>
      </c>
      <c r="F75" s="9">
        <f t="shared" si="20"/>
        <v>1993</v>
      </c>
      <c r="G75" s="1">
        <f t="shared" si="20"/>
        <v>2727193</v>
      </c>
      <c r="H75" s="1">
        <f t="shared" si="20"/>
        <v>48664</v>
      </c>
      <c r="I75" s="1">
        <f t="shared" si="20"/>
        <v>2775857</v>
      </c>
      <c r="K75" s="9">
        <f t="shared" si="21"/>
        <v>1993</v>
      </c>
      <c r="L75" s="1">
        <f t="shared" si="22"/>
        <v>2.9700868255382</v>
      </c>
      <c r="M75" s="1">
        <f t="shared" si="23"/>
        <v>10.274535590991288</v>
      </c>
      <c r="N75" s="1">
        <f t="shared" si="24"/>
        <v>3.0981423034399826</v>
      </c>
    </row>
    <row r="76" spans="1:14" ht="12.75">
      <c r="A76" s="9">
        <v>1994</v>
      </c>
      <c r="B76">
        <v>78</v>
      </c>
      <c r="C76">
        <v>10</v>
      </c>
      <c r="D76">
        <v>88</v>
      </c>
      <c r="F76" s="9">
        <f t="shared" si="20"/>
        <v>1994</v>
      </c>
      <c r="G76" s="1">
        <f t="shared" si="20"/>
        <v>2763678</v>
      </c>
      <c r="H76" s="1">
        <f t="shared" si="20"/>
        <v>49965</v>
      </c>
      <c r="I76" s="1">
        <f t="shared" si="20"/>
        <v>2813643</v>
      </c>
      <c r="K76" s="9">
        <f t="shared" si="21"/>
        <v>1994</v>
      </c>
      <c r="L76" s="1">
        <f t="shared" si="22"/>
        <v>2.8223259004847887</v>
      </c>
      <c r="M76" s="1">
        <f t="shared" si="23"/>
        <v>20.014009806864806</v>
      </c>
      <c r="N76" s="1">
        <f t="shared" si="24"/>
        <v>3.1276178250048066</v>
      </c>
    </row>
    <row r="77" spans="1:14" ht="12.75">
      <c r="A77" s="9">
        <v>1995</v>
      </c>
      <c r="B77">
        <v>123</v>
      </c>
      <c r="C77">
        <v>11</v>
      </c>
      <c r="D77">
        <v>134</v>
      </c>
      <c r="F77" s="9">
        <f t="shared" si="20"/>
        <v>1995</v>
      </c>
      <c r="G77" s="1">
        <f t="shared" si="20"/>
        <v>2798832</v>
      </c>
      <c r="H77" s="1">
        <f t="shared" si="20"/>
        <v>51324</v>
      </c>
      <c r="I77" s="1">
        <f t="shared" si="20"/>
        <v>2850156</v>
      </c>
      <c r="K77" s="9">
        <f t="shared" si="21"/>
        <v>1995</v>
      </c>
      <c r="L77" s="1">
        <f t="shared" si="22"/>
        <v>4.394690356548732</v>
      </c>
      <c r="M77" s="1">
        <f t="shared" si="23"/>
        <v>21.432468240978878</v>
      </c>
      <c r="N77" s="1">
        <f t="shared" si="24"/>
        <v>4.701497040863728</v>
      </c>
    </row>
    <row r="78" spans="1:14" ht="12.75">
      <c r="A78" s="9">
        <v>1996</v>
      </c>
      <c r="B78">
        <v>121</v>
      </c>
      <c r="C78">
        <v>14</v>
      </c>
      <c r="D78">
        <v>135</v>
      </c>
      <c r="F78" s="9">
        <f t="shared" si="20"/>
        <v>1996</v>
      </c>
      <c r="G78" s="1">
        <f t="shared" si="20"/>
        <v>2836328</v>
      </c>
      <c r="H78" s="1">
        <f t="shared" si="20"/>
        <v>52675</v>
      </c>
      <c r="I78" s="1">
        <f t="shared" si="20"/>
        <v>2889003</v>
      </c>
      <c r="K78" s="9">
        <f t="shared" si="21"/>
        <v>1996</v>
      </c>
      <c r="L78" s="1">
        <f t="shared" si="22"/>
        <v>4.266079240482765</v>
      </c>
      <c r="M78" s="1">
        <f t="shared" si="23"/>
        <v>26.578073089700997</v>
      </c>
      <c r="N78" s="1">
        <f t="shared" si="24"/>
        <v>4.672892343829342</v>
      </c>
    </row>
    <row r="79" spans="1:14" ht="12.75">
      <c r="A79" s="9">
        <v>1997</v>
      </c>
      <c r="B79">
        <v>126</v>
      </c>
      <c r="C79">
        <v>35</v>
      </c>
      <c r="D79">
        <v>161</v>
      </c>
      <c r="F79" s="9">
        <f t="shared" si="20"/>
        <v>1997</v>
      </c>
      <c r="G79" s="1">
        <f t="shared" si="20"/>
        <v>2866103</v>
      </c>
      <c r="H79" s="1">
        <f t="shared" si="20"/>
        <v>53064</v>
      </c>
      <c r="I79" s="1">
        <f t="shared" si="20"/>
        <v>2919167</v>
      </c>
      <c r="K79" s="9">
        <f t="shared" si="21"/>
        <v>1997</v>
      </c>
      <c r="L79" s="1">
        <f t="shared" si="22"/>
        <v>4.396213255420339</v>
      </c>
      <c r="M79" s="1">
        <f t="shared" si="23"/>
        <v>65.95808834614805</v>
      </c>
      <c r="N79" s="1">
        <f t="shared" si="24"/>
        <v>5.515271993688611</v>
      </c>
    </row>
    <row r="80" spans="1:14" ht="12.75">
      <c r="A80" s="9">
        <v>1998</v>
      </c>
      <c r="B80">
        <v>135</v>
      </c>
      <c r="C80">
        <v>36</v>
      </c>
      <c r="D80">
        <v>171</v>
      </c>
      <c r="F80" s="9">
        <f t="shared" si="20"/>
        <v>1998</v>
      </c>
      <c r="G80" s="1">
        <f t="shared" si="20"/>
        <v>2887264</v>
      </c>
      <c r="H80" s="1">
        <f t="shared" si="20"/>
        <v>54127</v>
      </c>
      <c r="I80" s="1">
        <f t="shared" si="20"/>
        <v>2941391</v>
      </c>
      <c r="K80" s="9">
        <f t="shared" si="21"/>
        <v>1998</v>
      </c>
      <c r="L80" s="1">
        <f t="shared" si="22"/>
        <v>4.675706828332983</v>
      </c>
      <c r="M80" s="1">
        <f t="shared" si="23"/>
        <v>66.51024442514826</v>
      </c>
      <c r="N80" s="1">
        <f t="shared" si="24"/>
        <v>5.81357595776964</v>
      </c>
    </row>
    <row r="81" spans="1:14" ht="12.75">
      <c r="A81" s="9">
        <v>1999</v>
      </c>
      <c r="B81">
        <v>147</v>
      </c>
      <c r="C81">
        <v>28</v>
      </c>
      <c r="D81">
        <v>175</v>
      </c>
      <c r="F81" s="9">
        <f t="shared" si="20"/>
        <v>1999</v>
      </c>
      <c r="G81" s="1">
        <f t="shared" si="20"/>
        <v>2903778</v>
      </c>
      <c r="H81" s="1">
        <f t="shared" si="20"/>
        <v>54667</v>
      </c>
      <c r="I81" s="1">
        <f t="shared" si="20"/>
        <v>2958445</v>
      </c>
      <c r="K81" s="9">
        <f t="shared" si="21"/>
        <v>1999</v>
      </c>
      <c r="L81" s="1">
        <f t="shared" si="22"/>
        <v>5.06237047046985</v>
      </c>
      <c r="M81" s="1">
        <f t="shared" si="23"/>
        <v>51.21919988292754</v>
      </c>
      <c r="N81" s="1">
        <f t="shared" si="24"/>
        <v>5.915269677144581</v>
      </c>
    </row>
    <row r="83" spans="1:14" ht="27" customHeight="1">
      <c r="A83" s="31" t="str">
        <f>CONCATENATE("New Admissions for Other / Unknown Offenses, BW Only: ",$A$1)</f>
        <v>New Admissions for Other / Unknown Offenses, BW Only: OREGON</v>
      </c>
      <c r="B83" s="31"/>
      <c r="C83" s="31"/>
      <c r="D83" s="31"/>
      <c r="F83" s="31" t="str">
        <f>CONCATENATE("Total Population, BW Only: ",$A$1)</f>
        <v>Total Population, BW Only: OREGON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OREGON</v>
      </c>
      <c r="L83" s="31"/>
      <c r="M83" s="31"/>
      <c r="N83" s="31"/>
    </row>
    <row r="84" spans="1:14" ht="12.75">
      <c r="A84" s="24" t="s">
        <v>113</v>
      </c>
      <c r="B84" s="25" t="s">
        <v>99</v>
      </c>
      <c r="C84" s="25" t="s">
        <v>100</v>
      </c>
      <c r="D84" s="25" t="s">
        <v>101</v>
      </c>
      <c r="F84" s="24" t="s">
        <v>113</v>
      </c>
      <c r="G84" s="25" t="s">
        <v>99</v>
      </c>
      <c r="H84" s="25" t="s">
        <v>100</v>
      </c>
      <c r="I84" s="25" t="s">
        <v>101</v>
      </c>
      <c r="K84" s="24" t="s">
        <v>113</v>
      </c>
      <c r="L84" s="25" t="s">
        <v>99</v>
      </c>
      <c r="M84" s="25" t="s">
        <v>100</v>
      </c>
      <c r="N84" s="25" t="s">
        <v>101</v>
      </c>
    </row>
    <row r="85" spans="1:14" ht="12.75">
      <c r="A85" s="9">
        <v>1983</v>
      </c>
      <c r="B85">
        <v>46</v>
      </c>
      <c r="C85">
        <v>7</v>
      </c>
      <c r="D85">
        <v>53</v>
      </c>
      <c r="F85" s="9">
        <f aca="true" t="shared" si="25" ref="F85:I99">F4</f>
        <v>1983</v>
      </c>
      <c r="G85" s="1">
        <f t="shared" si="25"/>
        <v>2460919</v>
      </c>
      <c r="H85" s="1">
        <f t="shared" si="25"/>
        <v>38735</v>
      </c>
      <c r="I85" s="1">
        <f t="shared" si="25"/>
        <v>2499654</v>
      </c>
      <c r="K85" s="9">
        <f>F85</f>
        <v>1983</v>
      </c>
      <c r="L85" s="1">
        <f aca="true" t="shared" si="26" ref="L85:N88">(B85/G85)*100000</f>
        <v>1.869220400996538</v>
      </c>
      <c r="M85" s="1">
        <f t="shared" si="26"/>
        <v>18.07151155285917</v>
      </c>
      <c r="N85" s="1">
        <f t="shared" si="26"/>
        <v>2.120293448613288</v>
      </c>
    </row>
    <row r="86" spans="1:14" ht="12.75">
      <c r="A86" s="9">
        <v>1984</v>
      </c>
      <c r="B86">
        <v>119</v>
      </c>
      <c r="C86">
        <v>10</v>
      </c>
      <c r="D86">
        <v>129</v>
      </c>
      <c r="F86" s="9">
        <f t="shared" si="25"/>
        <v>1984</v>
      </c>
      <c r="G86" s="1">
        <f t="shared" si="25"/>
        <v>2466393</v>
      </c>
      <c r="H86" s="1">
        <f t="shared" si="25"/>
        <v>39371</v>
      </c>
      <c r="I86" s="1">
        <f t="shared" si="25"/>
        <v>2505764</v>
      </c>
      <c r="K86" s="9">
        <f aca="true" t="shared" si="27" ref="K86:K101">F86</f>
        <v>1984</v>
      </c>
      <c r="L86" s="1">
        <f t="shared" si="26"/>
        <v>4.824859622939248</v>
      </c>
      <c r="M86" s="1">
        <f t="shared" si="26"/>
        <v>25.3994056539077</v>
      </c>
      <c r="N86" s="1">
        <f t="shared" si="26"/>
        <v>5.148130470387475</v>
      </c>
    </row>
    <row r="87" spans="1:14" ht="12.75">
      <c r="A87" s="9">
        <v>1985</v>
      </c>
      <c r="B87">
        <v>137</v>
      </c>
      <c r="C87">
        <v>23</v>
      </c>
      <c r="D87">
        <v>160</v>
      </c>
      <c r="F87" s="9">
        <f t="shared" si="25"/>
        <v>1985</v>
      </c>
      <c r="G87" s="1">
        <f t="shared" si="25"/>
        <v>2464790</v>
      </c>
      <c r="H87" s="1">
        <f t="shared" si="25"/>
        <v>40052</v>
      </c>
      <c r="I87" s="1">
        <f t="shared" si="25"/>
        <v>2504842</v>
      </c>
      <c r="K87" s="9">
        <f t="shared" si="27"/>
        <v>1985</v>
      </c>
      <c r="L87" s="1">
        <f t="shared" si="26"/>
        <v>5.558282855740245</v>
      </c>
      <c r="M87" s="1">
        <f t="shared" si="26"/>
        <v>57.425347048836514</v>
      </c>
      <c r="N87" s="1">
        <f t="shared" si="26"/>
        <v>6.387628441235017</v>
      </c>
    </row>
    <row r="88" spans="1:14" ht="12.75">
      <c r="A88" s="9">
        <v>1986</v>
      </c>
      <c r="B88">
        <v>180</v>
      </c>
      <c r="C88">
        <v>16</v>
      </c>
      <c r="D88">
        <v>196</v>
      </c>
      <c r="F88" s="9">
        <f t="shared" si="25"/>
        <v>1986</v>
      </c>
      <c r="G88" s="1">
        <f t="shared" si="25"/>
        <v>2467670</v>
      </c>
      <c r="H88" s="1">
        <f t="shared" si="25"/>
        <v>40695</v>
      </c>
      <c r="I88" s="1">
        <f t="shared" si="25"/>
        <v>2508365</v>
      </c>
      <c r="K88" s="9">
        <f t="shared" si="27"/>
        <v>1986</v>
      </c>
      <c r="L88" s="1">
        <f t="shared" si="26"/>
        <v>7.29433027917023</v>
      </c>
      <c r="M88" s="1">
        <f t="shared" si="26"/>
        <v>39.31686939427448</v>
      </c>
      <c r="N88" s="1">
        <f t="shared" si="26"/>
        <v>7.813854841699673</v>
      </c>
    </row>
    <row r="89" spans="1:14" ht="12.75">
      <c r="A89" s="9">
        <v>1987</v>
      </c>
      <c r="B89">
        <v>197</v>
      </c>
      <c r="C89">
        <v>26</v>
      </c>
      <c r="D89">
        <v>223</v>
      </c>
      <c r="F89" s="9">
        <f t="shared" si="25"/>
        <v>1987</v>
      </c>
      <c r="G89" s="1">
        <f t="shared" si="25"/>
        <v>2476568</v>
      </c>
      <c r="H89" s="1">
        <f t="shared" si="25"/>
        <v>41249</v>
      </c>
      <c r="I89" s="1">
        <f t="shared" si="25"/>
        <v>2517817</v>
      </c>
      <c r="K89" s="9">
        <f t="shared" si="27"/>
        <v>1987</v>
      </c>
      <c r="L89" s="1">
        <f aca="true" t="shared" si="28" ref="L89:L101">(B89/G89)*100000</f>
        <v>7.954556466852515</v>
      </c>
      <c r="M89" s="1">
        <f aca="true" t="shared" si="29" ref="M89:M101">(C89/H89)*100000</f>
        <v>63.03183107469272</v>
      </c>
      <c r="N89" s="1">
        <f aca="true" t="shared" si="30" ref="N89:N101">(D89/I89)*100000</f>
        <v>8.856878796195275</v>
      </c>
    </row>
    <row r="90" spans="1:14" ht="12.75">
      <c r="A90" s="9">
        <v>1988</v>
      </c>
      <c r="B90">
        <v>209</v>
      </c>
      <c r="C90">
        <v>18</v>
      </c>
      <c r="D90">
        <v>227</v>
      </c>
      <c r="F90" s="9">
        <f t="shared" si="25"/>
        <v>1988</v>
      </c>
      <c r="G90" s="1">
        <f t="shared" si="25"/>
        <v>2504825</v>
      </c>
      <c r="H90" s="1">
        <f t="shared" si="25"/>
        <v>42671</v>
      </c>
      <c r="I90" s="1">
        <f t="shared" si="25"/>
        <v>2547496</v>
      </c>
      <c r="K90" s="9">
        <f t="shared" si="27"/>
        <v>1988</v>
      </c>
      <c r="L90" s="1">
        <f t="shared" si="28"/>
        <v>8.343896280179253</v>
      </c>
      <c r="M90" s="1">
        <f t="shared" si="29"/>
        <v>42.18321576714865</v>
      </c>
      <c r="N90" s="1">
        <f t="shared" si="30"/>
        <v>8.91071075283337</v>
      </c>
    </row>
    <row r="91" spans="1:14" ht="12.75">
      <c r="A91" s="9">
        <v>1989</v>
      </c>
      <c r="B91">
        <v>787</v>
      </c>
      <c r="C91">
        <v>107</v>
      </c>
      <c r="D91">
        <v>894</v>
      </c>
      <c r="F91" s="9">
        <f t="shared" si="25"/>
        <v>1989</v>
      </c>
      <c r="G91" s="1">
        <f t="shared" si="25"/>
        <v>2541269</v>
      </c>
      <c r="H91" s="1">
        <f t="shared" si="25"/>
        <v>43889</v>
      </c>
      <c r="I91" s="1">
        <f t="shared" si="25"/>
        <v>2585158</v>
      </c>
      <c r="K91" s="9">
        <f t="shared" si="27"/>
        <v>1989</v>
      </c>
      <c r="L91" s="1">
        <f t="shared" si="28"/>
        <v>30.96877977105139</v>
      </c>
      <c r="M91" s="1">
        <f t="shared" si="29"/>
        <v>243.7968511472123</v>
      </c>
      <c r="N91" s="1">
        <f t="shared" si="30"/>
        <v>34.58202554737467</v>
      </c>
    </row>
    <row r="92" spans="1:14" ht="12.75">
      <c r="A92" s="9">
        <v>1990</v>
      </c>
      <c r="B92">
        <v>261</v>
      </c>
      <c r="C92">
        <v>29</v>
      </c>
      <c r="D92">
        <v>290</v>
      </c>
      <c r="F92" s="9">
        <f t="shared" si="25"/>
        <v>1990</v>
      </c>
      <c r="G92" s="1">
        <f t="shared" si="25"/>
        <v>2594225</v>
      </c>
      <c r="H92" s="1">
        <f t="shared" si="25"/>
        <v>45522</v>
      </c>
      <c r="I92" s="1">
        <f t="shared" si="25"/>
        <v>2639747</v>
      </c>
      <c r="K92" s="9">
        <f t="shared" si="27"/>
        <v>1990</v>
      </c>
      <c r="L92" s="1">
        <f t="shared" si="28"/>
        <v>10.060808141159692</v>
      </c>
      <c r="M92" s="1">
        <f t="shared" si="29"/>
        <v>63.705461095733924</v>
      </c>
      <c r="N92" s="1">
        <f t="shared" si="30"/>
        <v>10.985901300389772</v>
      </c>
    </row>
    <row r="93" spans="1:14" ht="12.75">
      <c r="A93" s="9">
        <v>1991</v>
      </c>
      <c r="B93">
        <v>143</v>
      </c>
      <c r="C93">
        <v>17</v>
      </c>
      <c r="D93">
        <v>160</v>
      </c>
      <c r="F93" s="9">
        <f t="shared" si="25"/>
        <v>1991</v>
      </c>
      <c r="G93" s="1">
        <f t="shared" si="25"/>
        <v>2640876</v>
      </c>
      <c r="H93" s="1">
        <f t="shared" si="25"/>
        <v>47003</v>
      </c>
      <c r="I93" s="1">
        <f t="shared" si="25"/>
        <v>2687879</v>
      </c>
      <c r="K93" s="9">
        <f t="shared" si="27"/>
        <v>1991</v>
      </c>
      <c r="L93" s="1">
        <f t="shared" si="28"/>
        <v>5.414869914376896</v>
      </c>
      <c r="M93" s="1">
        <f t="shared" si="29"/>
        <v>36.16790417632917</v>
      </c>
      <c r="N93" s="1">
        <f t="shared" si="30"/>
        <v>5.952648910162995</v>
      </c>
    </row>
    <row r="94" spans="1:14" ht="12.75">
      <c r="A94" s="9">
        <v>1992</v>
      </c>
      <c r="B94">
        <v>71</v>
      </c>
      <c r="C94">
        <v>15</v>
      </c>
      <c r="D94">
        <v>86</v>
      </c>
      <c r="F94" s="9">
        <f t="shared" si="25"/>
        <v>1992</v>
      </c>
      <c r="G94" s="1">
        <f t="shared" si="25"/>
        <v>2681526</v>
      </c>
      <c r="H94" s="1">
        <f t="shared" si="25"/>
        <v>47732</v>
      </c>
      <c r="I94" s="1">
        <f t="shared" si="25"/>
        <v>2729258</v>
      </c>
      <c r="K94" s="9">
        <f t="shared" si="27"/>
        <v>1992</v>
      </c>
      <c r="L94" s="1">
        <f t="shared" si="28"/>
        <v>2.6477460968120394</v>
      </c>
      <c r="M94" s="1">
        <f t="shared" si="29"/>
        <v>31.42545881169865</v>
      </c>
      <c r="N94" s="1">
        <f t="shared" si="30"/>
        <v>3.1510395865836065</v>
      </c>
    </row>
    <row r="95" spans="1:14" ht="12.75">
      <c r="A95" s="9">
        <v>1993</v>
      </c>
      <c r="B95">
        <v>57</v>
      </c>
      <c r="C95">
        <v>12</v>
      </c>
      <c r="D95">
        <v>69</v>
      </c>
      <c r="F95" s="9">
        <f t="shared" si="25"/>
        <v>1993</v>
      </c>
      <c r="G95" s="1">
        <f t="shared" si="25"/>
        <v>2727193</v>
      </c>
      <c r="H95" s="1">
        <f t="shared" si="25"/>
        <v>48664</v>
      </c>
      <c r="I95" s="1">
        <f t="shared" si="25"/>
        <v>2775857</v>
      </c>
      <c r="K95" s="9">
        <f t="shared" si="27"/>
        <v>1993</v>
      </c>
      <c r="L95" s="1">
        <f t="shared" si="28"/>
        <v>2.0900610994528073</v>
      </c>
      <c r="M95" s="1">
        <f t="shared" si="29"/>
        <v>24.658885418379086</v>
      </c>
      <c r="N95" s="1">
        <f t="shared" si="30"/>
        <v>2.4857188248530093</v>
      </c>
    </row>
    <row r="96" spans="1:14" ht="12.75">
      <c r="A96" s="9">
        <v>1994</v>
      </c>
      <c r="B96">
        <v>91</v>
      </c>
      <c r="C96">
        <v>10</v>
      </c>
      <c r="D96">
        <v>101</v>
      </c>
      <c r="F96" s="9">
        <f t="shared" si="25"/>
        <v>1994</v>
      </c>
      <c r="G96" s="1">
        <f t="shared" si="25"/>
        <v>2763678</v>
      </c>
      <c r="H96" s="1">
        <f t="shared" si="25"/>
        <v>49965</v>
      </c>
      <c r="I96" s="1">
        <f t="shared" si="25"/>
        <v>2813643</v>
      </c>
      <c r="K96" s="9">
        <f t="shared" si="27"/>
        <v>1994</v>
      </c>
      <c r="L96" s="1">
        <f t="shared" si="28"/>
        <v>3.292713550565587</v>
      </c>
      <c r="M96" s="1">
        <f t="shared" si="29"/>
        <v>20.014009806864806</v>
      </c>
      <c r="N96" s="1">
        <f t="shared" si="30"/>
        <v>3.5896522764259715</v>
      </c>
    </row>
    <row r="97" spans="1:14" ht="12.75">
      <c r="A97" s="9">
        <v>1995</v>
      </c>
      <c r="B97">
        <v>81</v>
      </c>
      <c r="C97">
        <v>18</v>
      </c>
      <c r="D97">
        <v>99</v>
      </c>
      <c r="F97" s="9">
        <f t="shared" si="25"/>
        <v>1995</v>
      </c>
      <c r="G97" s="1">
        <f t="shared" si="25"/>
        <v>2798832</v>
      </c>
      <c r="H97" s="1">
        <f t="shared" si="25"/>
        <v>51324</v>
      </c>
      <c r="I97" s="1">
        <f t="shared" si="25"/>
        <v>2850156</v>
      </c>
      <c r="K97" s="9">
        <f t="shared" si="27"/>
        <v>1995</v>
      </c>
      <c r="L97" s="1">
        <f t="shared" si="28"/>
        <v>2.8940643811418476</v>
      </c>
      <c r="M97" s="1">
        <f t="shared" si="29"/>
        <v>35.07131166705634</v>
      </c>
      <c r="N97" s="1">
        <f t="shared" si="30"/>
        <v>3.473494082429172</v>
      </c>
    </row>
    <row r="98" spans="1:14" ht="12.75">
      <c r="A98" s="9">
        <v>1996</v>
      </c>
      <c r="B98">
        <v>99</v>
      </c>
      <c r="C98">
        <v>14</v>
      </c>
      <c r="D98">
        <v>113</v>
      </c>
      <c r="F98" s="9">
        <f t="shared" si="25"/>
        <v>1996</v>
      </c>
      <c r="G98" s="1">
        <f t="shared" si="25"/>
        <v>2836328</v>
      </c>
      <c r="H98" s="1">
        <f t="shared" si="25"/>
        <v>52675</v>
      </c>
      <c r="I98" s="1">
        <f t="shared" si="25"/>
        <v>2889003</v>
      </c>
      <c r="K98" s="9">
        <f t="shared" si="27"/>
        <v>1996</v>
      </c>
      <c r="L98" s="1">
        <f t="shared" si="28"/>
        <v>3.4904284694858987</v>
      </c>
      <c r="M98" s="1">
        <f t="shared" si="29"/>
        <v>26.578073089700997</v>
      </c>
      <c r="N98" s="1">
        <f t="shared" si="30"/>
        <v>3.9113839618719672</v>
      </c>
    </row>
    <row r="99" spans="1:14" ht="12.75">
      <c r="A99" s="9">
        <v>1997</v>
      </c>
      <c r="B99">
        <v>182</v>
      </c>
      <c r="C99">
        <v>30</v>
      </c>
      <c r="D99">
        <v>212</v>
      </c>
      <c r="F99" s="9">
        <f t="shared" si="25"/>
        <v>1997</v>
      </c>
      <c r="G99" s="1">
        <f t="shared" si="25"/>
        <v>2866103</v>
      </c>
      <c r="H99" s="1">
        <f t="shared" si="25"/>
        <v>53064</v>
      </c>
      <c r="I99" s="1">
        <f t="shared" si="25"/>
        <v>2919167</v>
      </c>
      <c r="K99" s="9">
        <f t="shared" si="27"/>
        <v>1997</v>
      </c>
      <c r="L99" s="1">
        <f t="shared" si="28"/>
        <v>6.350085813384934</v>
      </c>
      <c r="M99" s="1">
        <f t="shared" si="29"/>
        <v>56.53550429669833</v>
      </c>
      <c r="N99" s="1">
        <f t="shared" si="30"/>
        <v>7.262345730819785</v>
      </c>
    </row>
    <row r="100" spans="1:14" ht="12.75">
      <c r="A100" s="9">
        <v>1998</v>
      </c>
      <c r="B100">
        <v>209</v>
      </c>
      <c r="C100">
        <v>28</v>
      </c>
      <c r="D100">
        <v>237</v>
      </c>
      <c r="F100" s="9">
        <f aca="true" t="shared" si="31" ref="F100:I101">F19</f>
        <v>1998</v>
      </c>
      <c r="G100" s="1">
        <f t="shared" si="31"/>
        <v>2887264</v>
      </c>
      <c r="H100" s="1">
        <f t="shared" si="31"/>
        <v>54127</v>
      </c>
      <c r="I100" s="1">
        <f t="shared" si="31"/>
        <v>2941391</v>
      </c>
      <c r="K100" s="9">
        <f t="shared" si="27"/>
        <v>1998</v>
      </c>
      <c r="L100" s="1">
        <f t="shared" si="28"/>
        <v>7.238686867567358</v>
      </c>
      <c r="M100" s="1">
        <f t="shared" si="29"/>
        <v>51.73019010844865</v>
      </c>
      <c r="N100" s="1">
        <f t="shared" si="30"/>
        <v>8.057412292347395</v>
      </c>
    </row>
    <row r="101" spans="1:14" ht="12.75">
      <c r="A101" s="9">
        <v>1999</v>
      </c>
      <c r="B101">
        <v>195</v>
      </c>
      <c r="C101">
        <v>21</v>
      </c>
      <c r="D101">
        <v>216</v>
      </c>
      <c r="F101" s="9">
        <f t="shared" si="31"/>
        <v>1999</v>
      </c>
      <c r="G101" s="1">
        <f t="shared" si="31"/>
        <v>2903778</v>
      </c>
      <c r="H101" s="1">
        <f t="shared" si="31"/>
        <v>54667</v>
      </c>
      <c r="I101" s="1">
        <f t="shared" si="31"/>
        <v>2958445</v>
      </c>
      <c r="K101" s="9">
        <f t="shared" si="27"/>
        <v>1999</v>
      </c>
      <c r="L101" s="1">
        <f t="shared" si="28"/>
        <v>6.715389399602863</v>
      </c>
      <c r="M101" s="1">
        <f t="shared" si="29"/>
        <v>38.41439991219566</v>
      </c>
      <c r="N101" s="1">
        <f t="shared" si="30"/>
        <v>7.301132858647025</v>
      </c>
    </row>
    <row r="103" spans="1:14" ht="31.5" customHeight="1">
      <c r="A103" s="31" t="str">
        <f>CONCATENATE("New Admissions for All Offenses, BW Only: ",$A$1)</f>
        <v>New Admissions for All Offenses, BW Only: OREGON</v>
      </c>
      <c r="B103" s="31"/>
      <c r="C103" s="31"/>
      <c r="D103" s="31"/>
      <c r="F103" s="31" t="str">
        <f>CONCATENATE("Total Population, BW Only: ",$A$1)</f>
        <v>Total Population, BW Only: OREGON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OREGON</v>
      </c>
      <c r="L103" s="31"/>
      <c r="M103" s="31"/>
      <c r="N103" s="31"/>
    </row>
    <row r="104" spans="1:14" ht="12.75">
      <c r="A104" s="24" t="s">
        <v>113</v>
      </c>
      <c r="B104" s="25" t="s">
        <v>99</v>
      </c>
      <c r="C104" s="25" t="s">
        <v>100</v>
      </c>
      <c r="D104" s="25" t="s">
        <v>101</v>
      </c>
      <c r="F104" s="24" t="s">
        <v>113</v>
      </c>
      <c r="G104" s="25" t="s">
        <v>99</v>
      </c>
      <c r="H104" s="25" t="s">
        <v>100</v>
      </c>
      <c r="I104" s="25" t="s">
        <v>101</v>
      </c>
      <c r="K104" s="24" t="s">
        <v>113</v>
      </c>
      <c r="L104" s="25" t="s">
        <v>99</v>
      </c>
      <c r="M104" s="25" t="s">
        <v>100</v>
      </c>
      <c r="N104" s="25" t="s">
        <v>101</v>
      </c>
    </row>
    <row r="105" spans="1:14" ht="12.75">
      <c r="A105" s="9">
        <v>1983</v>
      </c>
      <c r="B105">
        <v>981</v>
      </c>
      <c r="C105">
        <v>126</v>
      </c>
      <c r="D105">
        <v>1107</v>
      </c>
      <c r="E105" s="2"/>
      <c r="F105" s="9">
        <f>F4</f>
        <v>1983</v>
      </c>
      <c r="G105" s="1">
        <f>G4</f>
        <v>2460919</v>
      </c>
      <c r="H105" s="1">
        <f>H4</f>
        <v>38735</v>
      </c>
      <c r="I105" s="1">
        <f>I4</f>
        <v>2499654</v>
      </c>
      <c r="K105" s="9">
        <f>F105</f>
        <v>1983</v>
      </c>
      <c r="L105" s="1">
        <f aca="true" t="shared" si="32" ref="L105:N108">(B105/G105)*100000</f>
        <v>39.86315681255661</v>
      </c>
      <c r="M105" s="1">
        <f t="shared" si="32"/>
        <v>325.28720795146506</v>
      </c>
      <c r="N105" s="1">
        <f t="shared" si="32"/>
        <v>44.286129200281316</v>
      </c>
    </row>
    <row r="106" spans="1:14" ht="12.75">
      <c r="A106" s="9">
        <v>1984</v>
      </c>
      <c r="B106">
        <v>910</v>
      </c>
      <c r="C106">
        <v>106</v>
      </c>
      <c r="D106">
        <v>1016</v>
      </c>
      <c r="F106" s="9">
        <f aca="true" t="shared" si="33" ref="F106:I121">F5</f>
        <v>1984</v>
      </c>
      <c r="G106" s="1">
        <f t="shared" si="33"/>
        <v>2466393</v>
      </c>
      <c r="H106" s="1">
        <f t="shared" si="33"/>
        <v>39371</v>
      </c>
      <c r="I106" s="1">
        <f t="shared" si="33"/>
        <v>2505764</v>
      </c>
      <c r="K106" s="9">
        <f aca="true" t="shared" si="34" ref="K106:K121">F106</f>
        <v>1984</v>
      </c>
      <c r="L106" s="1">
        <f t="shared" si="32"/>
        <v>36.89598535188836</v>
      </c>
      <c r="M106" s="1">
        <f t="shared" si="32"/>
        <v>269.2336999314216</v>
      </c>
      <c r="N106" s="1">
        <f t="shared" si="32"/>
        <v>40.54651595281918</v>
      </c>
    </row>
    <row r="107" spans="1:14" ht="12.75">
      <c r="A107" s="9">
        <v>1985</v>
      </c>
      <c r="B107">
        <v>1070</v>
      </c>
      <c r="C107">
        <v>154</v>
      </c>
      <c r="D107">
        <v>1224</v>
      </c>
      <c r="F107" s="9">
        <f t="shared" si="33"/>
        <v>1985</v>
      </c>
      <c r="G107" s="1">
        <f t="shared" si="33"/>
        <v>2464790</v>
      </c>
      <c r="H107" s="1">
        <f t="shared" si="33"/>
        <v>40052</v>
      </c>
      <c r="I107" s="1">
        <f t="shared" si="33"/>
        <v>2504842</v>
      </c>
      <c r="K107" s="9">
        <f t="shared" si="34"/>
        <v>1985</v>
      </c>
      <c r="L107" s="1">
        <f t="shared" si="32"/>
        <v>43.4114062455625</v>
      </c>
      <c r="M107" s="1">
        <f t="shared" si="32"/>
        <v>384.50014980525316</v>
      </c>
      <c r="N107" s="1">
        <f t="shared" si="32"/>
        <v>48.865357575447874</v>
      </c>
    </row>
    <row r="108" spans="1:14" ht="12.75">
      <c r="A108" s="9">
        <v>1986</v>
      </c>
      <c r="B108">
        <v>951</v>
      </c>
      <c r="C108">
        <v>150</v>
      </c>
      <c r="D108">
        <v>1101</v>
      </c>
      <c r="F108" s="9">
        <f t="shared" si="33"/>
        <v>1986</v>
      </c>
      <c r="G108" s="1">
        <f t="shared" si="33"/>
        <v>2467670</v>
      </c>
      <c r="H108" s="1">
        <f t="shared" si="33"/>
        <v>40695</v>
      </c>
      <c r="I108" s="1">
        <f t="shared" si="33"/>
        <v>2508365</v>
      </c>
      <c r="K108" s="9">
        <f t="shared" si="34"/>
        <v>1986</v>
      </c>
      <c r="L108" s="1">
        <f t="shared" si="32"/>
        <v>38.53837830828272</v>
      </c>
      <c r="M108" s="1">
        <f t="shared" si="32"/>
        <v>368.5956505713233</v>
      </c>
      <c r="N108" s="1">
        <f t="shared" si="32"/>
        <v>43.89313357505786</v>
      </c>
    </row>
    <row r="109" spans="1:14" ht="12.75">
      <c r="A109" s="9">
        <v>1987</v>
      </c>
      <c r="B109">
        <v>1073</v>
      </c>
      <c r="C109">
        <v>169</v>
      </c>
      <c r="D109">
        <v>1242</v>
      </c>
      <c r="F109" s="9">
        <f t="shared" si="33"/>
        <v>1987</v>
      </c>
      <c r="G109" s="1">
        <f t="shared" si="33"/>
        <v>2476568</v>
      </c>
      <c r="H109" s="1">
        <f t="shared" si="33"/>
        <v>41249</v>
      </c>
      <c r="I109" s="1">
        <f t="shared" si="33"/>
        <v>2517817</v>
      </c>
      <c r="K109" s="9">
        <f t="shared" si="34"/>
        <v>1987</v>
      </c>
      <c r="L109" s="1">
        <f aca="true" t="shared" si="35" ref="L109:L121">(B109/G109)*100000</f>
        <v>43.32608674585151</v>
      </c>
      <c r="M109" s="1">
        <f aca="true" t="shared" si="36" ref="M109:M121">(C109/H109)*100000</f>
        <v>409.70690198550267</v>
      </c>
      <c r="N109" s="1">
        <f aca="true" t="shared" si="37" ref="N109:N121">(D109/I109)*100000</f>
        <v>49.3284460308275</v>
      </c>
    </row>
    <row r="110" spans="1:14" ht="12.75">
      <c r="A110" s="9">
        <v>1988</v>
      </c>
      <c r="B110">
        <v>1032</v>
      </c>
      <c r="C110">
        <v>138</v>
      </c>
      <c r="D110">
        <v>1170</v>
      </c>
      <c r="F110" s="9">
        <f t="shared" si="33"/>
        <v>1988</v>
      </c>
      <c r="G110" s="1">
        <f t="shared" si="33"/>
        <v>2504825</v>
      </c>
      <c r="H110" s="1">
        <f t="shared" si="33"/>
        <v>42671</v>
      </c>
      <c r="I110" s="1">
        <f t="shared" si="33"/>
        <v>2547496</v>
      </c>
      <c r="K110" s="9">
        <f t="shared" si="34"/>
        <v>1988</v>
      </c>
      <c r="L110" s="1">
        <f t="shared" si="35"/>
        <v>41.20048306767938</v>
      </c>
      <c r="M110" s="1">
        <f t="shared" si="36"/>
        <v>323.40465421480627</v>
      </c>
      <c r="N110" s="1">
        <f t="shared" si="37"/>
        <v>45.92745189786363</v>
      </c>
    </row>
    <row r="111" spans="1:14" ht="12.75">
      <c r="A111" s="9">
        <v>1989</v>
      </c>
      <c r="B111">
        <v>2045</v>
      </c>
      <c r="C111">
        <v>349</v>
      </c>
      <c r="D111">
        <v>2394</v>
      </c>
      <c r="F111" s="9">
        <f t="shared" si="33"/>
        <v>1989</v>
      </c>
      <c r="G111" s="1">
        <f t="shared" si="33"/>
        <v>2541269</v>
      </c>
      <c r="H111" s="1">
        <f t="shared" si="33"/>
        <v>43889</v>
      </c>
      <c r="I111" s="1">
        <f t="shared" si="33"/>
        <v>2585158</v>
      </c>
      <c r="K111" s="9">
        <f t="shared" si="34"/>
        <v>1989</v>
      </c>
      <c r="L111" s="1">
        <f t="shared" si="35"/>
        <v>80.4716069019061</v>
      </c>
      <c r="M111" s="1">
        <f t="shared" si="36"/>
        <v>795.1878602838981</v>
      </c>
      <c r="N111" s="1">
        <f t="shared" si="37"/>
        <v>92.60555834498317</v>
      </c>
    </row>
    <row r="112" spans="1:14" ht="12.75">
      <c r="A112" s="9">
        <v>1990</v>
      </c>
      <c r="B112">
        <v>739</v>
      </c>
      <c r="C112">
        <v>121</v>
      </c>
      <c r="D112">
        <v>860</v>
      </c>
      <c r="F112" s="9">
        <f t="shared" si="33"/>
        <v>1990</v>
      </c>
      <c r="G112" s="1">
        <f t="shared" si="33"/>
        <v>2594225</v>
      </c>
      <c r="H112" s="1">
        <f t="shared" si="33"/>
        <v>45522</v>
      </c>
      <c r="I112" s="1">
        <f t="shared" si="33"/>
        <v>2639747</v>
      </c>
      <c r="K112" s="9">
        <f t="shared" si="34"/>
        <v>1990</v>
      </c>
      <c r="L112" s="1">
        <f t="shared" si="35"/>
        <v>28.48634948780464</v>
      </c>
      <c r="M112" s="1">
        <f t="shared" si="36"/>
        <v>265.80554457185536</v>
      </c>
      <c r="N112" s="1">
        <f t="shared" si="37"/>
        <v>32.57887971839725</v>
      </c>
    </row>
    <row r="113" spans="1:14" ht="12.75">
      <c r="A113" s="9">
        <v>1991</v>
      </c>
      <c r="B113">
        <v>700</v>
      </c>
      <c r="C113">
        <v>98</v>
      </c>
      <c r="D113">
        <v>798</v>
      </c>
      <c r="F113" s="9">
        <f t="shared" si="33"/>
        <v>1991</v>
      </c>
      <c r="G113" s="1">
        <f t="shared" si="33"/>
        <v>2640876</v>
      </c>
      <c r="H113" s="1">
        <f t="shared" si="33"/>
        <v>47003</v>
      </c>
      <c r="I113" s="1">
        <f t="shared" si="33"/>
        <v>2687879</v>
      </c>
      <c r="K113" s="9">
        <f t="shared" si="34"/>
        <v>1991</v>
      </c>
      <c r="L113" s="1">
        <f t="shared" si="35"/>
        <v>26.50635622422257</v>
      </c>
      <c r="M113" s="1">
        <f t="shared" si="36"/>
        <v>208.49732995766226</v>
      </c>
      <c r="N113" s="1">
        <f t="shared" si="37"/>
        <v>29.688836439437935</v>
      </c>
    </row>
    <row r="114" spans="1:14" ht="12.75">
      <c r="A114" s="9">
        <v>1992</v>
      </c>
      <c r="B114">
        <v>688</v>
      </c>
      <c r="C114">
        <v>122</v>
      </c>
      <c r="D114">
        <v>810</v>
      </c>
      <c r="F114" s="9">
        <f t="shared" si="33"/>
        <v>1992</v>
      </c>
      <c r="G114" s="1">
        <f t="shared" si="33"/>
        <v>2681526</v>
      </c>
      <c r="H114" s="1">
        <f t="shared" si="33"/>
        <v>47732</v>
      </c>
      <c r="I114" s="1">
        <f t="shared" si="33"/>
        <v>2729258</v>
      </c>
      <c r="K114" s="9">
        <f t="shared" si="34"/>
        <v>1992</v>
      </c>
      <c r="L114" s="1">
        <f t="shared" si="35"/>
        <v>25.657032600094126</v>
      </c>
      <c r="M114" s="1">
        <f t="shared" si="36"/>
        <v>255.59373166848238</v>
      </c>
      <c r="N114" s="1">
        <f t="shared" si="37"/>
        <v>29.678396106194434</v>
      </c>
    </row>
    <row r="115" spans="1:14" ht="12.75">
      <c r="A115" s="9">
        <v>1993</v>
      </c>
      <c r="B115">
        <v>641</v>
      </c>
      <c r="C115">
        <v>97</v>
      </c>
      <c r="D115">
        <v>738</v>
      </c>
      <c r="F115" s="9">
        <f t="shared" si="33"/>
        <v>1993</v>
      </c>
      <c r="G115" s="1">
        <f t="shared" si="33"/>
        <v>2727193</v>
      </c>
      <c r="H115" s="1">
        <f t="shared" si="33"/>
        <v>48664</v>
      </c>
      <c r="I115" s="1">
        <f t="shared" si="33"/>
        <v>2775857</v>
      </c>
      <c r="K115" s="9">
        <f t="shared" si="34"/>
        <v>1993</v>
      </c>
      <c r="L115" s="1">
        <f t="shared" si="35"/>
        <v>23.50402043419736</v>
      </c>
      <c r="M115" s="1">
        <f t="shared" si="36"/>
        <v>199.325990465231</v>
      </c>
      <c r="N115" s="1">
        <f t="shared" si="37"/>
        <v>26.586383952775662</v>
      </c>
    </row>
    <row r="116" spans="1:14" ht="12.75">
      <c r="A116" s="9">
        <v>1994</v>
      </c>
      <c r="B116">
        <v>680</v>
      </c>
      <c r="C116">
        <v>104</v>
      </c>
      <c r="D116">
        <v>784</v>
      </c>
      <c r="F116" s="9">
        <f t="shared" si="33"/>
        <v>1994</v>
      </c>
      <c r="G116" s="1">
        <f t="shared" si="33"/>
        <v>2763678</v>
      </c>
      <c r="H116" s="1">
        <f t="shared" si="33"/>
        <v>49965</v>
      </c>
      <c r="I116" s="1">
        <f t="shared" si="33"/>
        <v>2813643</v>
      </c>
      <c r="K116" s="9">
        <f t="shared" si="34"/>
        <v>1994</v>
      </c>
      <c r="L116" s="1">
        <f t="shared" si="35"/>
        <v>24.604892465764827</v>
      </c>
      <c r="M116" s="1">
        <f t="shared" si="36"/>
        <v>208.145701991394</v>
      </c>
      <c r="N116" s="1">
        <f t="shared" si="37"/>
        <v>27.86423153186101</v>
      </c>
    </row>
    <row r="117" spans="1:14" ht="12.75">
      <c r="A117" s="9">
        <v>1995</v>
      </c>
      <c r="B117">
        <v>809</v>
      </c>
      <c r="C117">
        <v>103</v>
      </c>
      <c r="D117">
        <v>912</v>
      </c>
      <c r="F117" s="9">
        <f t="shared" si="33"/>
        <v>1995</v>
      </c>
      <c r="G117" s="1">
        <f t="shared" si="33"/>
        <v>2798832</v>
      </c>
      <c r="H117" s="1">
        <f t="shared" si="33"/>
        <v>51324</v>
      </c>
      <c r="I117" s="1">
        <f t="shared" si="33"/>
        <v>2850156</v>
      </c>
      <c r="K117" s="9">
        <f t="shared" si="34"/>
        <v>1995</v>
      </c>
      <c r="L117" s="1">
        <f t="shared" si="35"/>
        <v>28.904914621527837</v>
      </c>
      <c r="M117" s="1">
        <f t="shared" si="36"/>
        <v>200.68583898371134</v>
      </c>
      <c r="N117" s="1">
        <f t="shared" si="37"/>
        <v>31.998248516923283</v>
      </c>
    </row>
    <row r="118" spans="1:14" ht="12.75">
      <c r="A118" s="9">
        <v>1996</v>
      </c>
      <c r="B118">
        <v>1003</v>
      </c>
      <c r="C118">
        <v>123</v>
      </c>
      <c r="D118">
        <v>1126</v>
      </c>
      <c r="F118" s="9">
        <f t="shared" si="33"/>
        <v>1996</v>
      </c>
      <c r="G118" s="1">
        <f t="shared" si="33"/>
        <v>2836328</v>
      </c>
      <c r="H118" s="1">
        <f t="shared" si="33"/>
        <v>52675</v>
      </c>
      <c r="I118" s="1">
        <f t="shared" si="33"/>
        <v>2889003</v>
      </c>
      <c r="K118" s="9">
        <f t="shared" si="34"/>
        <v>1996</v>
      </c>
      <c r="L118" s="1">
        <f t="shared" si="35"/>
        <v>35.36262378681168</v>
      </c>
      <c r="M118" s="1">
        <f t="shared" si="36"/>
        <v>233.50735643094447</v>
      </c>
      <c r="N118" s="1">
        <f t="shared" si="37"/>
        <v>38.975383549272884</v>
      </c>
    </row>
    <row r="119" spans="1:14" ht="12.75">
      <c r="A119" s="9">
        <v>1997</v>
      </c>
      <c r="B119">
        <v>1079</v>
      </c>
      <c r="C119">
        <v>193</v>
      </c>
      <c r="D119">
        <v>1272</v>
      </c>
      <c r="F119" s="9">
        <f t="shared" si="33"/>
        <v>1997</v>
      </c>
      <c r="G119" s="1">
        <f t="shared" si="33"/>
        <v>2866103</v>
      </c>
      <c r="H119" s="1">
        <f t="shared" si="33"/>
        <v>53064</v>
      </c>
      <c r="I119" s="1">
        <f t="shared" si="33"/>
        <v>2919167</v>
      </c>
      <c r="K119" s="9">
        <f t="shared" si="34"/>
        <v>1997</v>
      </c>
      <c r="L119" s="1">
        <f t="shared" si="35"/>
        <v>37.64693732221068</v>
      </c>
      <c r="M119" s="1">
        <f t="shared" si="36"/>
        <v>363.71174430875925</v>
      </c>
      <c r="N119" s="1">
        <f t="shared" si="37"/>
        <v>43.57407438491871</v>
      </c>
    </row>
    <row r="120" spans="1:14" ht="12.75">
      <c r="A120" s="9">
        <v>1998</v>
      </c>
      <c r="B120">
        <v>1263</v>
      </c>
      <c r="C120">
        <v>179</v>
      </c>
      <c r="D120">
        <v>1442</v>
      </c>
      <c r="F120" s="9">
        <f t="shared" si="33"/>
        <v>1998</v>
      </c>
      <c r="G120" s="1">
        <f t="shared" si="33"/>
        <v>2887264</v>
      </c>
      <c r="H120" s="1">
        <f t="shared" si="33"/>
        <v>54127</v>
      </c>
      <c r="I120" s="1">
        <f t="shared" si="33"/>
        <v>2941391</v>
      </c>
      <c r="K120" s="9">
        <f t="shared" si="34"/>
        <v>1998</v>
      </c>
      <c r="L120" s="1">
        <f t="shared" si="35"/>
        <v>43.74383499395968</v>
      </c>
      <c r="M120" s="1">
        <f t="shared" si="36"/>
        <v>330.70371533615383</v>
      </c>
      <c r="N120" s="1">
        <f t="shared" si="37"/>
        <v>49.02442415850189</v>
      </c>
    </row>
    <row r="121" spans="1:14" ht="12.75">
      <c r="A121" s="9">
        <v>1999</v>
      </c>
      <c r="B121">
        <v>1346</v>
      </c>
      <c r="C121">
        <v>161</v>
      </c>
      <c r="D121">
        <v>1507</v>
      </c>
      <c r="F121" s="9">
        <f t="shared" si="33"/>
        <v>1999</v>
      </c>
      <c r="G121" s="1">
        <f t="shared" si="33"/>
        <v>2903778</v>
      </c>
      <c r="H121" s="1">
        <f t="shared" si="33"/>
        <v>54667</v>
      </c>
      <c r="I121" s="1">
        <f t="shared" si="33"/>
        <v>2958445</v>
      </c>
      <c r="K121" s="9">
        <f t="shared" si="34"/>
        <v>1999</v>
      </c>
      <c r="L121" s="1">
        <f t="shared" si="35"/>
        <v>46.35340580443822</v>
      </c>
      <c r="M121" s="1">
        <f t="shared" si="36"/>
        <v>294.51039932683335</v>
      </c>
      <c r="N121" s="1">
        <f t="shared" si="37"/>
        <v>50.938922305467905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G91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1</v>
      </c>
      <c r="B1" s="30" t="s">
        <v>91</v>
      </c>
      <c r="C1" s="30"/>
      <c r="D1" s="30"/>
      <c r="E1" s="30"/>
      <c r="F1" s="30"/>
      <c r="G1" s="30"/>
      <c r="J1" s="30" t="s">
        <v>91</v>
      </c>
      <c r="K1" s="30"/>
      <c r="L1" s="30"/>
      <c r="M1" s="30"/>
      <c r="N1" s="30"/>
      <c r="O1" s="30"/>
      <c r="R1" s="30" t="s">
        <v>91</v>
      </c>
      <c r="S1" s="30"/>
      <c r="T1" s="30"/>
      <c r="U1" s="30"/>
      <c r="V1" s="30"/>
      <c r="W1" s="30"/>
      <c r="Z1" s="30" t="s">
        <v>91</v>
      </c>
      <c r="AA1" s="30"/>
      <c r="AB1" s="30"/>
      <c r="AC1" s="30"/>
      <c r="AD1" s="30"/>
      <c r="AE1" s="30"/>
      <c r="AH1" s="30" t="s">
        <v>91</v>
      </c>
      <c r="AI1" s="30"/>
      <c r="AJ1" s="30"/>
      <c r="AK1" s="30"/>
      <c r="AL1" s="30"/>
      <c r="AM1" s="30"/>
      <c r="AP1" s="30" t="s">
        <v>91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OREGON</v>
      </c>
      <c r="C2" s="30"/>
      <c r="D2" s="30"/>
      <c r="E2" s="30"/>
      <c r="F2" s="30"/>
      <c r="G2" s="30"/>
      <c r="J2" s="30" t="str">
        <f>CONCATENATE("Black, Non-Hispanics:  ",$A$1)</f>
        <v>Black, Non-Hispanics:  OREGON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OREGON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OREGON</v>
      </c>
      <c r="AA2" s="30"/>
      <c r="AB2" s="30"/>
      <c r="AC2" s="30"/>
      <c r="AD2" s="30"/>
      <c r="AE2" s="30"/>
      <c r="AH2" s="30" t="str">
        <f>CONCATENATE("Hispanics:  ",$A$1)</f>
        <v>Hispanics:  OREGON</v>
      </c>
      <c r="AI2" s="30"/>
      <c r="AJ2" s="30"/>
      <c r="AK2" s="30"/>
      <c r="AL2" s="30"/>
      <c r="AM2" s="30"/>
      <c r="AP2" s="30" t="str">
        <f>CONCATENATE("Other Race / Not Known:  ",$A$1)</f>
        <v>Other Race / Not Known:  OREGON</v>
      </c>
      <c r="AQ2" s="30"/>
      <c r="AR2" s="30"/>
      <c r="AS2" s="30"/>
      <c r="AT2" s="30"/>
      <c r="AU2" s="30"/>
    </row>
    <row r="3" spans="1:47" ht="12.75">
      <c r="A3" s="4" t="s">
        <v>95</v>
      </c>
      <c r="B3" s="12" t="s">
        <v>88</v>
      </c>
      <c r="C3" s="12" t="s">
        <v>93</v>
      </c>
      <c r="D3" s="12" t="s">
        <v>94</v>
      </c>
      <c r="E3" s="12" t="s">
        <v>89</v>
      </c>
      <c r="F3" s="12" t="s">
        <v>92</v>
      </c>
      <c r="G3" s="12" t="s">
        <v>101</v>
      </c>
      <c r="I3" s="4" t="s">
        <v>112</v>
      </c>
      <c r="J3" s="12" t="s">
        <v>88</v>
      </c>
      <c r="K3" s="12" t="s">
        <v>93</v>
      </c>
      <c r="L3" s="12" t="s">
        <v>94</v>
      </c>
      <c r="M3" s="12" t="s">
        <v>89</v>
      </c>
      <c r="N3" s="12" t="s">
        <v>92</v>
      </c>
      <c r="O3" s="12" t="s">
        <v>101</v>
      </c>
      <c r="Q3" s="4" t="s">
        <v>112</v>
      </c>
      <c r="R3" s="12" t="s">
        <v>88</v>
      </c>
      <c r="S3" s="12" t="s">
        <v>93</v>
      </c>
      <c r="T3" s="12" t="s">
        <v>94</v>
      </c>
      <c r="U3" s="12" t="s">
        <v>89</v>
      </c>
      <c r="V3" s="12" t="s">
        <v>92</v>
      </c>
      <c r="W3" s="12" t="s">
        <v>101</v>
      </c>
      <c r="Y3" s="4" t="s">
        <v>112</v>
      </c>
      <c r="Z3" s="12" t="s">
        <v>88</v>
      </c>
      <c r="AA3" s="12" t="s">
        <v>93</v>
      </c>
      <c r="AB3" s="12" t="s">
        <v>94</v>
      </c>
      <c r="AC3" s="12" t="s">
        <v>89</v>
      </c>
      <c r="AD3" s="12" t="s">
        <v>92</v>
      </c>
      <c r="AE3" s="12" t="s">
        <v>101</v>
      </c>
      <c r="AG3" s="4" t="s">
        <v>112</v>
      </c>
      <c r="AH3" s="12" t="s">
        <v>88</v>
      </c>
      <c r="AI3" s="12" t="s">
        <v>93</v>
      </c>
      <c r="AJ3" s="12" t="s">
        <v>94</v>
      </c>
      <c r="AK3" s="12" t="s">
        <v>89</v>
      </c>
      <c r="AL3" s="12" t="s">
        <v>92</v>
      </c>
      <c r="AM3" s="12" t="s">
        <v>101</v>
      </c>
      <c r="AO3" s="4" t="s">
        <v>112</v>
      </c>
      <c r="AP3" s="12" t="s">
        <v>88</v>
      </c>
      <c r="AQ3" s="12" t="s">
        <v>93</v>
      </c>
      <c r="AR3" s="12" t="s">
        <v>94</v>
      </c>
      <c r="AS3" s="12" t="s">
        <v>89</v>
      </c>
      <c r="AT3" s="12" t="s">
        <v>92</v>
      </c>
      <c r="AU3" s="12" t="s">
        <v>101</v>
      </c>
    </row>
    <row r="4" spans="1:41" ht="12.75">
      <c r="A4" s="4">
        <v>1983</v>
      </c>
      <c r="B4">
        <v>409</v>
      </c>
      <c r="C4">
        <v>395</v>
      </c>
      <c r="D4">
        <v>112</v>
      </c>
      <c r="E4">
        <v>19</v>
      </c>
      <c r="F4">
        <v>46</v>
      </c>
      <c r="G4">
        <f>SUM(B4:F4)</f>
        <v>981</v>
      </c>
      <c r="I4" s="4">
        <v>1983</v>
      </c>
      <c r="J4">
        <v>43</v>
      </c>
      <c r="K4">
        <v>54</v>
      </c>
      <c r="L4">
        <v>21</v>
      </c>
      <c r="M4">
        <v>1</v>
      </c>
      <c r="N4">
        <v>7</v>
      </c>
      <c r="O4">
        <f>SUM(J4:N4)</f>
        <v>126</v>
      </c>
      <c r="Q4" s="4">
        <v>1983</v>
      </c>
      <c r="R4">
        <v>12</v>
      </c>
      <c r="S4">
        <v>7</v>
      </c>
      <c r="T4">
        <v>1</v>
      </c>
      <c r="U4">
        <v>1</v>
      </c>
      <c r="V4">
        <v>4</v>
      </c>
      <c r="W4">
        <f>SUM(R4:V4)</f>
        <v>25</v>
      </c>
      <c r="Y4" s="4">
        <v>1983</v>
      </c>
      <c r="AA4">
        <v>1</v>
      </c>
      <c r="AB4">
        <v>1</v>
      </c>
      <c r="AE4">
        <f>SUM(Z4:AD4)</f>
        <v>2</v>
      </c>
      <c r="AG4" s="4">
        <v>1983</v>
      </c>
      <c r="AH4">
        <v>24</v>
      </c>
      <c r="AI4">
        <v>23</v>
      </c>
      <c r="AJ4">
        <v>4</v>
      </c>
      <c r="AK4">
        <v>1</v>
      </c>
      <c r="AL4">
        <v>4</v>
      </c>
      <c r="AM4">
        <f>SUM(AH4:AL4)</f>
        <v>56</v>
      </c>
      <c r="AO4" s="4">
        <v>1983</v>
      </c>
    </row>
    <row r="5" spans="1:41" ht="12.75">
      <c r="A5" s="4">
        <v>1984</v>
      </c>
      <c r="B5">
        <v>297</v>
      </c>
      <c r="C5">
        <v>317</v>
      </c>
      <c r="D5">
        <v>145</v>
      </c>
      <c r="E5">
        <v>32</v>
      </c>
      <c r="F5">
        <v>119</v>
      </c>
      <c r="G5">
        <f aca="true" t="shared" si="0" ref="G5:G20">SUM(B5:F5)</f>
        <v>910</v>
      </c>
      <c r="I5" s="4">
        <v>1984</v>
      </c>
      <c r="J5">
        <v>23</v>
      </c>
      <c r="K5">
        <v>41</v>
      </c>
      <c r="L5">
        <v>26</v>
      </c>
      <c r="M5">
        <v>6</v>
      </c>
      <c r="N5">
        <v>10</v>
      </c>
      <c r="O5">
        <f aca="true" t="shared" si="1" ref="O5:O20">SUM(J5:N5)</f>
        <v>106</v>
      </c>
      <c r="Q5" s="4">
        <v>1984</v>
      </c>
      <c r="R5">
        <v>5</v>
      </c>
      <c r="S5">
        <v>10</v>
      </c>
      <c r="T5">
        <v>6</v>
      </c>
      <c r="V5">
        <v>7</v>
      </c>
      <c r="W5">
        <f aca="true" t="shared" si="2" ref="W5:W20">SUM(R5:V5)</f>
        <v>28</v>
      </c>
      <c r="Y5" s="4">
        <v>1984</v>
      </c>
      <c r="Z5">
        <v>1</v>
      </c>
      <c r="AE5">
        <f aca="true" t="shared" si="3" ref="AE5:AE20">SUM(Z5:AD5)</f>
        <v>1</v>
      </c>
      <c r="AG5" s="4">
        <v>1984</v>
      </c>
      <c r="AH5">
        <v>22</v>
      </c>
      <c r="AI5">
        <v>20</v>
      </c>
      <c r="AJ5">
        <v>8</v>
      </c>
      <c r="AK5">
        <v>12</v>
      </c>
      <c r="AL5">
        <v>4</v>
      </c>
      <c r="AM5">
        <f aca="true" t="shared" si="4" ref="AM5:AM20">SUM(AH5:AL5)</f>
        <v>66</v>
      </c>
      <c r="AO5" s="4">
        <v>1984</v>
      </c>
    </row>
    <row r="6" spans="1:41" ht="12.75">
      <c r="A6" s="4">
        <v>1985</v>
      </c>
      <c r="B6">
        <v>284</v>
      </c>
      <c r="C6">
        <v>356</v>
      </c>
      <c r="D6">
        <v>196</v>
      </c>
      <c r="E6">
        <v>97</v>
      </c>
      <c r="F6">
        <v>137</v>
      </c>
      <c r="G6">
        <f t="shared" si="0"/>
        <v>1070</v>
      </c>
      <c r="I6" s="4">
        <v>1985</v>
      </c>
      <c r="J6">
        <v>16</v>
      </c>
      <c r="K6">
        <v>67</v>
      </c>
      <c r="L6">
        <v>40</v>
      </c>
      <c r="M6">
        <v>8</v>
      </c>
      <c r="N6">
        <v>23</v>
      </c>
      <c r="O6">
        <f t="shared" si="1"/>
        <v>154</v>
      </c>
      <c r="Q6" s="4">
        <v>1985</v>
      </c>
      <c r="R6">
        <v>11</v>
      </c>
      <c r="S6">
        <v>12</v>
      </c>
      <c r="T6">
        <v>3</v>
      </c>
      <c r="U6">
        <v>1</v>
      </c>
      <c r="V6">
        <v>11</v>
      </c>
      <c r="W6">
        <f t="shared" si="2"/>
        <v>38</v>
      </c>
      <c r="Y6" s="4">
        <v>1985</v>
      </c>
      <c r="Z6">
        <v>1</v>
      </c>
      <c r="AE6">
        <f t="shared" si="3"/>
        <v>1</v>
      </c>
      <c r="AG6" s="4">
        <v>1985</v>
      </c>
      <c r="AH6">
        <v>22</v>
      </c>
      <c r="AI6">
        <v>16</v>
      </c>
      <c r="AJ6">
        <v>2</v>
      </c>
      <c r="AK6">
        <v>13</v>
      </c>
      <c r="AL6">
        <v>9</v>
      </c>
      <c r="AM6">
        <f t="shared" si="4"/>
        <v>62</v>
      </c>
      <c r="AO6" s="4">
        <v>1985</v>
      </c>
    </row>
    <row r="7" spans="1:41" ht="12.75">
      <c r="A7" s="4">
        <v>1986</v>
      </c>
      <c r="B7">
        <v>282</v>
      </c>
      <c r="C7">
        <v>273</v>
      </c>
      <c r="D7">
        <v>120</v>
      </c>
      <c r="E7">
        <v>96</v>
      </c>
      <c r="F7">
        <v>180</v>
      </c>
      <c r="G7">
        <f t="shared" si="0"/>
        <v>951</v>
      </c>
      <c r="I7" s="4">
        <v>1986</v>
      </c>
      <c r="J7">
        <v>28</v>
      </c>
      <c r="K7">
        <v>64</v>
      </c>
      <c r="L7">
        <v>25</v>
      </c>
      <c r="M7">
        <v>17</v>
      </c>
      <c r="N7">
        <v>16</v>
      </c>
      <c r="O7">
        <f t="shared" si="1"/>
        <v>150</v>
      </c>
      <c r="Q7" s="4">
        <v>1986</v>
      </c>
      <c r="R7">
        <v>8</v>
      </c>
      <c r="S7">
        <v>13</v>
      </c>
      <c r="T7">
        <v>3</v>
      </c>
      <c r="U7">
        <v>2</v>
      </c>
      <c r="V7">
        <v>7</v>
      </c>
      <c r="W7">
        <f t="shared" si="2"/>
        <v>33</v>
      </c>
      <c r="Y7" s="4">
        <v>1986</v>
      </c>
      <c r="Z7">
        <v>1</v>
      </c>
      <c r="AA7">
        <v>2</v>
      </c>
      <c r="AB7">
        <v>1</v>
      </c>
      <c r="AE7">
        <f t="shared" si="3"/>
        <v>4</v>
      </c>
      <c r="AG7" s="4">
        <v>1986</v>
      </c>
      <c r="AH7">
        <v>20</v>
      </c>
      <c r="AI7">
        <v>18</v>
      </c>
      <c r="AJ7">
        <v>5</v>
      </c>
      <c r="AK7">
        <v>25</v>
      </c>
      <c r="AL7">
        <v>7</v>
      </c>
      <c r="AM7">
        <f t="shared" si="4"/>
        <v>75</v>
      </c>
      <c r="AO7" s="4">
        <v>1986</v>
      </c>
    </row>
    <row r="8" spans="1:41" ht="12.75">
      <c r="A8" s="4">
        <v>1987</v>
      </c>
      <c r="B8">
        <v>282</v>
      </c>
      <c r="C8">
        <v>298</v>
      </c>
      <c r="D8">
        <v>145</v>
      </c>
      <c r="E8">
        <v>151</v>
      </c>
      <c r="F8">
        <v>197</v>
      </c>
      <c r="G8">
        <f t="shared" si="0"/>
        <v>1073</v>
      </c>
      <c r="I8" s="4">
        <v>1987</v>
      </c>
      <c r="J8">
        <v>43</v>
      </c>
      <c r="K8">
        <v>62</v>
      </c>
      <c r="L8">
        <v>16</v>
      </c>
      <c r="M8">
        <v>22</v>
      </c>
      <c r="N8">
        <v>26</v>
      </c>
      <c r="O8">
        <f t="shared" si="1"/>
        <v>169</v>
      </c>
      <c r="Q8" s="4">
        <v>1987</v>
      </c>
      <c r="R8">
        <v>5</v>
      </c>
      <c r="T8">
        <v>1</v>
      </c>
      <c r="U8">
        <v>8</v>
      </c>
      <c r="V8">
        <v>7</v>
      </c>
      <c r="W8">
        <f t="shared" si="2"/>
        <v>21</v>
      </c>
      <c r="Y8" s="4">
        <v>1987</v>
      </c>
      <c r="Z8">
        <v>1</v>
      </c>
      <c r="AE8">
        <f t="shared" si="3"/>
        <v>1</v>
      </c>
      <c r="AG8" s="4">
        <v>1987</v>
      </c>
      <c r="AH8">
        <v>21</v>
      </c>
      <c r="AI8">
        <v>13</v>
      </c>
      <c r="AJ8">
        <v>1</v>
      </c>
      <c r="AK8">
        <v>34</v>
      </c>
      <c r="AL8">
        <v>3</v>
      </c>
      <c r="AM8">
        <f t="shared" si="4"/>
        <v>72</v>
      </c>
      <c r="AO8" s="4">
        <v>1987</v>
      </c>
    </row>
    <row r="9" spans="1:41" ht="12.75">
      <c r="A9" s="4">
        <v>1988</v>
      </c>
      <c r="B9">
        <v>271</v>
      </c>
      <c r="C9">
        <v>243</v>
      </c>
      <c r="D9">
        <v>95</v>
      </c>
      <c r="E9">
        <v>214</v>
      </c>
      <c r="F9">
        <v>209</v>
      </c>
      <c r="G9">
        <f t="shared" si="0"/>
        <v>1032</v>
      </c>
      <c r="I9" s="4">
        <v>1988</v>
      </c>
      <c r="J9">
        <v>29</v>
      </c>
      <c r="K9">
        <v>41</v>
      </c>
      <c r="L9">
        <v>16</v>
      </c>
      <c r="M9">
        <v>34</v>
      </c>
      <c r="N9">
        <v>18</v>
      </c>
      <c r="O9">
        <f t="shared" si="1"/>
        <v>138</v>
      </c>
      <c r="Q9" s="4">
        <v>1988</v>
      </c>
      <c r="R9">
        <v>8</v>
      </c>
      <c r="S9">
        <v>7</v>
      </c>
      <c r="T9">
        <v>2</v>
      </c>
      <c r="U9">
        <v>4</v>
      </c>
      <c r="V9">
        <v>6</v>
      </c>
      <c r="W9">
        <f t="shared" si="2"/>
        <v>27</v>
      </c>
      <c r="Y9" s="4">
        <v>1988</v>
      </c>
      <c r="Z9">
        <v>1</v>
      </c>
      <c r="AA9">
        <v>1</v>
      </c>
      <c r="AB9">
        <v>1</v>
      </c>
      <c r="AE9">
        <f t="shared" si="3"/>
        <v>3</v>
      </c>
      <c r="AG9" s="4">
        <v>1988</v>
      </c>
      <c r="AH9">
        <v>30</v>
      </c>
      <c r="AI9">
        <v>19</v>
      </c>
      <c r="AJ9">
        <v>2</v>
      </c>
      <c r="AK9">
        <v>62</v>
      </c>
      <c r="AL9">
        <v>9</v>
      </c>
      <c r="AM9">
        <f t="shared" si="4"/>
        <v>122</v>
      </c>
      <c r="AO9" s="4">
        <v>1988</v>
      </c>
    </row>
    <row r="10" spans="1:41" ht="12.75">
      <c r="A10" s="4">
        <v>1989</v>
      </c>
      <c r="B10">
        <v>433</v>
      </c>
      <c r="C10">
        <v>537</v>
      </c>
      <c r="D10">
        <v>285</v>
      </c>
      <c r="E10">
        <v>3</v>
      </c>
      <c r="F10">
        <v>787</v>
      </c>
      <c r="G10">
        <f t="shared" si="0"/>
        <v>2045</v>
      </c>
      <c r="I10" s="4">
        <v>1989</v>
      </c>
      <c r="J10">
        <v>75</v>
      </c>
      <c r="K10">
        <v>119</v>
      </c>
      <c r="L10">
        <v>48</v>
      </c>
      <c r="N10">
        <v>107</v>
      </c>
      <c r="O10">
        <f t="shared" si="1"/>
        <v>349</v>
      </c>
      <c r="Q10" s="4">
        <v>1989</v>
      </c>
      <c r="R10">
        <v>18</v>
      </c>
      <c r="S10">
        <v>14</v>
      </c>
      <c r="T10">
        <v>6</v>
      </c>
      <c r="V10">
        <v>20</v>
      </c>
      <c r="W10">
        <f t="shared" si="2"/>
        <v>58</v>
      </c>
      <c r="Y10" s="4">
        <v>1989</v>
      </c>
      <c r="Z10">
        <v>4</v>
      </c>
      <c r="AA10">
        <v>5</v>
      </c>
      <c r="AB10">
        <v>2</v>
      </c>
      <c r="AD10">
        <v>9</v>
      </c>
      <c r="AE10">
        <f t="shared" si="3"/>
        <v>20</v>
      </c>
      <c r="AG10" s="4">
        <v>1989</v>
      </c>
      <c r="AH10">
        <v>40</v>
      </c>
      <c r="AI10">
        <v>31</v>
      </c>
      <c r="AJ10">
        <v>11</v>
      </c>
      <c r="AL10">
        <v>133</v>
      </c>
      <c r="AM10">
        <f t="shared" si="4"/>
        <v>215</v>
      </c>
      <c r="AO10" s="4">
        <v>1989</v>
      </c>
    </row>
    <row r="11" spans="1:41" ht="12.75">
      <c r="A11" s="4">
        <v>1990</v>
      </c>
      <c r="B11">
        <v>299</v>
      </c>
      <c r="C11">
        <v>143</v>
      </c>
      <c r="D11">
        <v>35</v>
      </c>
      <c r="E11">
        <v>1</v>
      </c>
      <c r="F11">
        <v>261</v>
      </c>
      <c r="G11">
        <f t="shared" si="0"/>
        <v>739</v>
      </c>
      <c r="I11" s="4">
        <v>1990</v>
      </c>
      <c r="J11">
        <v>48</v>
      </c>
      <c r="K11">
        <v>37</v>
      </c>
      <c r="L11">
        <v>6</v>
      </c>
      <c r="M11">
        <v>1</v>
      </c>
      <c r="N11">
        <v>29</v>
      </c>
      <c r="O11">
        <f t="shared" si="1"/>
        <v>121</v>
      </c>
      <c r="Q11" s="4">
        <v>1990</v>
      </c>
      <c r="R11">
        <v>8</v>
      </c>
      <c r="S11">
        <v>7</v>
      </c>
      <c r="V11">
        <v>4</v>
      </c>
      <c r="W11">
        <f t="shared" si="2"/>
        <v>19</v>
      </c>
      <c r="Y11" s="4">
        <v>1990</v>
      </c>
      <c r="Z11">
        <v>4</v>
      </c>
      <c r="AA11">
        <v>4</v>
      </c>
      <c r="AD11">
        <v>2</v>
      </c>
      <c r="AE11">
        <f t="shared" si="3"/>
        <v>10</v>
      </c>
      <c r="AG11" s="4">
        <v>1990</v>
      </c>
      <c r="AH11">
        <v>57</v>
      </c>
      <c r="AI11">
        <v>21</v>
      </c>
      <c r="AJ11">
        <v>3</v>
      </c>
      <c r="AL11">
        <v>155</v>
      </c>
      <c r="AM11">
        <f t="shared" si="4"/>
        <v>236</v>
      </c>
      <c r="AO11" s="4">
        <v>1990</v>
      </c>
    </row>
    <row r="12" spans="1:41" ht="12.75">
      <c r="A12" s="4">
        <v>1991</v>
      </c>
      <c r="B12">
        <v>382</v>
      </c>
      <c r="C12">
        <v>144</v>
      </c>
      <c r="D12">
        <v>31</v>
      </c>
      <c r="F12">
        <v>143</v>
      </c>
      <c r="G12">
        <f t="shared" si="0"/>
        <v>700</v>
      </c>
      <c r="I12" s="4">
        <v>1991</v>
      </c>
      <c r="J12">
        <v>43</v>
      </c>
      <c r="K12">
        <v>37</v>
      </c>
      <c r="L12">
        <v>1</v>
      </c>
      <c r="N12">
        <v>17</v>
      </c>
      <c r="O12">
        <f t="shared" si="1"/>
        <v>98</v>
      </c>
      <c r="Q12" s="4">
        <v>1991</v>
      </c>
      <c r="R12">
        <v>15</v>
      </c>
      <c r="S12">
        <v>6</v>
      </c>
      <c r="V12">
        <v>1</v>
      </c>
      <c r="W12">
        <f t="shared" si="2"/>
        <v>22</v>
      </c>
      <c r="Y12" s="4">
        <v>1991</v>
      </c>
      <c r="Z12">
        <v>7</v>
      </c>
      <c r="AA12">
        <v>6</v>
      </c>
      <c r="AD12">
        <v>1</v>
      </c>
      <c r="AE12">
        <f t="shared" si="3"/>
        <v>14</v>
      </c>
      <c r="AG12" s="4">
        <v>1991</v>
      </c>
      <c r="AH12">
        <v>42</v>
      </c>
      <c r="AI12">
        <v>8</v>
      </c>
      <c r="AK12">
        <v>1</v>
      </c>
      <c r="AL12">
        <v>48</v>
      </c>
      <c r="AM12">
        <f t="shared" si="4"/>
        <v>99</v>
      </c>
      <c r="AO12" s="4">
        <v>1991</v>
      </c>
    </row>
    <row r="13" spans="1:41" ht="12.75">
      <c r="A13" s="4">
        <v>1992</v>
      </c>
      <c r="B13">
        <v>399</v>
      </c>
      <c r="C13">
        <v>128</v>
      </c>
      <c r="D13">
        <v>11</v>
      </c>
      <c r="E13">
        <v>79</v>
      </c>
      <c r="F13">
        <v>71</v>
      </c>
      <c r="G13">
        <f t="shared" si="0"/>
        <v>688</v>
      </c>
      <c r="I13" s="4">
        <v>1992</v>
      </c>
      <c r="J13">
        <v>56</v>
      </c>
      <c r="K13">
        <v>44</v>
      </c>
      <c r="L13">
        <v>1</v>
      </c>
      <c r="M13">
        <v>6</v>
      </c>
      <c r="N13">
        <v>15</v>
      </c>
      <c r="O13">
        <f t="shared" si="1"/>
        <v>122</v>
      </c>
      <c r="Q13" s="4">
        <v>1992</v>
      </c>
      <c r="R13">
        <v>4</v>
      </c>
      <c r="S13">
        <v>4</v>
      </c>
      <c r="V13">
        <v>1</v>
      </c>
      <c r="W13">
        <f t="shared" si="2"/>
        <v>9</v>
      </c>
      <c r="Y13" s="4">
        <v>1992</v>
      </c>
      <c r="Z13">
        <v>9</v>
      </c>
      <c r="AA13">
        <v>3</v>
      </c>
      <c r="AE13">
        <f t="shared" si="3"/>
        <v>12</v>
      </c>
      <c r="AG13" s="4">
        <v>1992</v>
      </c>
      <c r="AH13">
        <v>56</v>
      </c>
      <c r="AI13">
        <v>11</v>
      </c>
      <c r="AK13">
        <v>61</v>
      </c>
      <c r="AL13">
        <v>5</v>
      </c>
      <c r="AM13">
        <f t="shared" si="4"/>
        <v>133</v>
      </c>
      <c r="AO13" s="4">
        <v>1992</v>
      </c>
    </row>
    <row r="14" spans="1:41" ht="12.75">
      <c r="A14" s="4">
        <v>1993</v>
      </c>
      <c r="B14">
        <v>392</v>
      </c>
      <c r="C14">
        <v>107</v>
      </c>
      <c r="D14">
        <v>4</v>
      </c>
      <c r="E14">
        <v>81</v>
      </c>
      <c r="F14">
        <v>57</v>
      </c>
      <c r="G14">
        <f t="shared" si="0"/>
        <v>641</v>
      </c>
      <c r="I14" s="4">
        <v>1993</v>
      </c>
      <c r="J14">
        <v>51</v>
      </c>
      <c r="K14">
        <v>28</v>
      </c>
      <c r="L14">
        <v>1</v>
      </c>
      <c r="M14">
        <v>5</v>
      </c>
      <c r="N14">
        <v>12</v>
      </c>
      <c r="O14">
        <f t="shared" si="1"/>
        <v>97</v>
      </c>
      <c r="Q14" s="4">
        <v>1993</v>
      </c>
      <c r="R14">
        <v>13</v>
      </c>
      <c r="S14">
        <v>3</v>
      </c>
      <c r="U14">
        <v>1</v>
      </c>
      <c r="V14">
        <v>2</v>
      </c>
      <c r="W14">
        <f t="shared" si="2"/>
        <v>19</v>
      </c>
      <c r="Y14" s="4">
        <v>1993</v>
      </c>
      <c r="Z14">
        <v>13</v>
      </c>
      <c r="AA14">
        <v>4</v>
      </c>
      <c r="AC14">
        <v>1</v>
      </c>
      <c r="AD14">
        <v>4</v>
      </c>
      <c r="AE14">
        <f t="shared" si="3"/>
        <v>22</v>
      </c>
      <c r="AG14" s="4">
        <v>1993</v>
      </c>
      <c r="AH14">
        <v>61</v>
      </c>
      <c r="AI14">
        <v>18</v>
      </c>
      <c r="AK14">
        <v>69</v>
      </c>
      <c r="AL14">
        <v>10</v>
      </c>
      <c r="AM14">
        <f t="shared" si="4"/>
        <v>158</v>
      </c>
      <c r="AO14" s="4">
        <v>1993</v>
      </c>
    </row>
    <row r="15" spans="1:41" ht="12.75">
      <c r="A15" s="4">
        <v>1994</v>
      </c>
      <c r="B15">
        <v>372</v>
      </c>
      <c r="C15">
        <v>133</v>
      </c>
      <c r="D15">
        <v>6</v>
      </c>
      <c r="E15">
        <v>78</v>
      </c>
      <c r="F15">
        <v>91</v>
      </c>
      <c r="G15">
        <f t="shared" si="0"/>
        <v>680</v>
      </c>
      <c r="I15" s="4">
        <v>1994</v>
      </c>
      <c r="J15">
        <v>57</v>
      </c>
      <c r="K15">
        <v>27</v>
      </c>
      <c r="M15">
        <v>10</v>
      </c>
      <c r="N15">
        <v>10</v>
      </c>
      <c r="O15">
        <f t="shared" si="1"/>
        <v>104</v>
      </c>
      <c r="Q15" s="4">
        <v>1994</v>
      </c>
      <c r="R15">
        <v>7</v>
      </c>
      <c r="S15">
        <v>5</v>
      </c>
      <c r="V15">
        <v>4</v>
      </c>
      <c r="W15">
        <f t="shared" si="2"/>
        <v>16</v>
      </c>
      <c r="Y15" s="4">
        <v>1994</v>
      </c>
      <c r="Z15">
        <v>8</v>
      </c>
      <c r="AA15">
        <v>7</v>
      </c>
      <c r="AB15">
        <v>2</v>
      </c>
      <c r="AD15">
        <v>1</v>
      </c>
      <c r="AE15">
        <f t="shared" si="3"/>
        <v>18</v>
      </c>
      <c r="AG15" s="4">
        <v>1994</v>
      </c>
      <c r="AH15">
        <v>56</v>
      </c>
      <c r="AI15">
        <v>15</v>
      </c>
      <c r="AK15">
        <v>49</v>
      </c>
      <c r="AL15">
        <v>13</v>
      </c>
      <c r="AM15">
        <f t="shared" si="4"/>
        <v>133</v>
      </c>
      <c r="AO15" s="4">
        <v>1994</v>
      </c>
    </row>
    <row r="16" spans="1:41" ht="12.75">
      <c r="A16" s="4">
        <v>1995</v>
      </c>
      <c r="B16">
        <v>430</v>
      </c>
      <c r="C16">
        <v>169</v>
      </c>
      <c r="D16">
        <v>6</v>
      </c>
      <c r="E16">
        <v>123</v>
      </c>
      <c r="F16">
        <v>81</v>
      </c>
      <c r="G16">
        <f t="shared" si="0"/>
        <v>809</v>
      </c>
      <c r="I16" s="4">
        <v>1995</v>
      </c>
      <c r="J16">
        <v>42</v>
      </c>
      <c r="K16">
        <v>31</v>
      </c>
      <c r="L16">
        <v>1</v>
      </c>
      <c r="M16">
        <v>11</v>
      </c>
      <c r="N16">
        <v>18</v>
      </c>
      <c r="O16">
        <f t="shared" si="1"/>
        <v>103</v>
      </c>
      <c r="Q16" s="4">
        <v>1995</v>
      </c>
      <c r="R16">
        <v>11</v>
      </c>
      <c r="S16">
        <v>3</v>
      </c>
      <c r="U16">
        <v>1</v>
      </c>
      <c r="V16">
        <v>2</v>
      </c>
      <c r="W16">
        <f t="shared" si="2"/>
        <v>17</v>
      </c>
      <c r="Y16" s="4">
        <v>1995</v>
      </c>
      <c r="Z16">
        <v>5</v>
      </c>
      <c r="AA16">
        <v>8</v>
      </c>
      <c r="AD16">
        <v>2</v>
      </c>
      <c r="AE16">
        <f t="shared" si="3"/>
        <v>15</v>
      </c>
      <c r="AG16" s="4">
        <v>1995</v>
      </c>
      <c r="AH16">
        <v>59</v>
      </c>
      <c r="AI16">
        <v>29</v>
      </c>
      <c r="AK16">
        <v>60</v>
      </c>
      <c r="AL16">
        <v>5</v>
      </c>
      <c r="AM16">
        <f t="shared" si="4"/>
        <v>153</v>
      </c>
      <c r="AO16" s="4">
        <v>1995</v>
      </c>
    </row>
    <row r="17" spans="1:41" ht="12.75">
      <c r="A17" s="4">
        <v>1996</v>
      </c>
      <c r="B17">
        <v>562</v>
      </c>
      <c r="C17">
        <v>209</v>
      </c>
      <c r="D17">
        <v>12</v>
      </c>
      <c r="E17">
        <v>121</v>
      </c>
      <c r="F17">
        <v>99</v>
      </c>
      <c r="G17">
        <f t="shared" si="0"/>
        <v>1003</v>
      </c>
      <c r="I17" s="4">
        <v>1996</v>
      </c>
      <c r="J17">
        <v>58</v>
      </c>
      <c r="K17">
        <v>37</v>
      </c>
      <c r="M17">
        <v>14</v>
      </c>
      <c r="N17">
        <v>14</v>
      </c>
      <c r="O17">
        <f t="shared" si="1"/>
        <v>123</v>
      </c>
      <c r="Q17" s="4">
        <v>1996</v>
      </c>
      <c r="R17">
        <v>15</v>
      </c>
      <c r="S17">
        <v>5</v>
      </c>
      <c r="U17">
        <v>1</v>
      </c>
      <c r="V17">
        <v>3</v>
      </c>
      <c r="W17">
        <f t="shared" si="2"/>
        <v>24</v>
      </c>
      <c r="Y17" s="4">
        <v>1996</v>
      </c>
      <c r="Z17">
        <v>13</v>
      </c>
      <c r="AA17">
        <v>10</v>
      </c>
      <c r="AC17">
        <v>1</v>
      </c>
      <c r="AD17">
        <v>1</v>
      </c>
      <c r="AE17">
        <f t="shared" si="3"/>
        <v>25</v>
      </c>
      <c r="AG17" s="4">
        <v>1996</v>
      </c>
      <c r="AH17">
        <v>103</v>
      </c>
      <c r="AI17">
        <v>38</v>
      </c>
      <c r="AJ17">
        <v>1</v>
      </c>
      <c r="AK17">
        <v>96</v>
      </c>
      <c r="AL17">
        <v>20</v>
      </c>
      <c r="AM17">
        <f t="shared" si="4"/>
        <v>258</v>
      </c>
      <c r="AO17" s="4">
        <v>1996</v>
      </c>
    </row>
    <row r="18" spans="1:41" ht="12.75">
      <c r="A18" s="4">
        <v>1997</v>
      </c>
      <c r="B18">
        <v>512</v>
      </c>
      <c r="C18">
        <v>241</v>
      </c>
      <c r="D18">
        <v>18</v>
      </c>
      <c r="E18">
        <v>126</v>
      </c>
      <c r="F18">
        <v>182</v>
      </c>
      <c r="G18">
        <f t="shared" si="0"/>
        <v>1079</v>
      </c>
      <c r="I18" s="4">
        <v>1997</v>
      </c>
      <c r="J18">
        <v>64</v>
      </c>
      <c r="K18">
        <v>63</v>
      </c>
      <c r="L18">
        <v>1</v>
      </c>
      <c r="M18">
        <v>35</v>
      </c>
      <c r="N18">
        <v>30</v>
      </c>
      <c r="O18">
        <f t="shared" si="1"/>
        <v>193</v>
      </c>
      <c r="Q18" s="4">
        <v>1997</v>
      </c>
      <c r="R18">
        <v>16</v>
      </c>
      <c r="S18">
        <v>7</v>
      </c>
      <c r="U18">
        <v>3</v>
      </c>
      <c r="V18">
        <v>3</v>
      </c>
      <c r="W18">
        <f t="shared" si="2"/>
        <v>29</v>
      </c>
      <c r="Y18" s="4">
        <v>1997</v>
      </c>
      <c r="Z18">
        <v>9</v>
      </c>
      <c r="AA18">
        <v>9</v>
      </c>
      <c r="AC18">
        <v>1</v>
      </c>
      <c r="AD18">
        <v>1</v>
      </c>
      <c r="AE18">
        <f t="shared" si="3"/>
        <v>20</v>
      </c>
      <c r="AG18" s="4">
        <v>1997</v>
      </c>
      <c r="AH18">
        <v>107</v>
      </c>
      <c r="AI18">
        <v>24</v>
      </c>
      <c r="AK18">
        <v>96</v>
      </c>
      <c r="AL18">
        <v>61</v>
      </c>
      <c r="AM18">
        <f t="shared" si="4"/>
        <v>288</v>
      </c>
      <c r="AO18" s="4">
        <v>1997</v>
      </c>
    </row>
    <row r="19" spans="1:41" ht="12.75">
      <c r="A19" s="4">
        <v>1998</v>
      </c>
      <c r="B19">
        <v>589</v>
      </c>
      <c r="C19">
        <v>304</v>
      </c>
      <c r="D19">
        <v>26</v>
      </c>
      <c r="E19">
        <v>135</v>
      </c>
      <c r="F19">
        <v>209</v>
      </c>
      <c r="G19">
        <f t="shared" si="0"/>
        <v>1263</v>
      </c>
      <c r="I19" s="4">
        <v>1998</v>
      </c>
      <c r="J19">
        <v>52</v>
      </c>
      <c r="K19">
        <v>58</v>
      </c>
      <c r="L19">
        <v>5</v>
      </c>
      <c r="M19">
        <v>36</v>
      </c>
      <c r="N19">
        <v>28</v>
      </c>
      <c r="O19">
        <f t="shared" si="1"/>
        <v>179</v>
      </c>
      <c r="Q19" s="4">
        <v>1998</v>
      </c>
      <c r="R19">
        <v>13</v>
      </c>
      <c r="S19">
        <v>9</v>
      </c>
      <c r="U19">
        <v>2</v>
      </c>
      <c r="V19">
        <v>3</v>
      </c>
      <c r="W19">
        <f t="shared" si="2"/>
        <v>27</v>
      </c>
      <c r="Y19" s="4">
        <v>1998</v>
      </c>
      <c r="Z19">
        <v>17</v>
      </c>
      <c r="AA19">
        <v>4</v>
      </c>
      <c r="AB19">
        <v>2</v>
      </c>
      <c r="AD19">
        <v>4</v>
      </c>
      <c r="AE19">
        <f t="shared" si="3"/>
        <v>27</v>
      </c>
      <c r="AG19" s="4">
        <v>1998</v>
      </c>
      <c r="AH19">
        <v>128</v>
      </c>
      <c r="AI19">
        <v>30</v>
      </c>
      <c r="AK19">
        <v>85</v>
      </c>
      <c r="AL19">
        <v>35</v>
      </c>
      <c r="AM19">
        <f t="shared" si="4"/>
        <v>278</v>
      </c>
      <c r="AO19" s="4">
        <v>1998</v>
      </c>
    </row>
    <row r="20" spans="1:41" ht="12.75">
      <c r="A20" s="4">
        <v>1999</v>
      </c>
      <c r="B20">
        <v>655</v>
      </c>
      <c r="C20">
        <v>299</v>
      </c>
      <c r="D20">
        <v>50</v>
      </c>
      <c r="E20">
        <v>147</v>
      </c>
      <c r="F20">
        <v>195</v>
      </c>
      <c r="G20">
        <f t="shared" si="0"/>
        <v>1346</v>
      </c>
      <c r="I20" s="4">
        <v>1999</v>
      </c>
      <c r="J20">
        <v>52</v>
      </c>
      <c r="K20">
        <v>55</v>
      </c>
      <c r="L20">
        <v>5</v>
      </c>
      <c r="M20">
        <v>28</v>
      </c>
      <c r="N20">
        <v>21</v>
      </c>
      <c r="O20">
        <f t="shared" si="1"/>
        <v>161</v>
      </c>
      <c r="Q20" s="4">
        <v>1999</v>
      </c>
      <c r="R20">
        <v>23</v>
      </c>
      <c r="S20">
        <v>11</v>
      </c>
      <c r="T20">
        <v>1</v>
      </c>
      <c r="U20">
        <v>4</v>
      </c>
      <c r="V20">
        <v>3</v>
      </c>
      <c r="W20">
        <f t="shared" si="2"/>
        <v>42</v>
      </c>
      <c r="Y20" s="4">
        <v>1999</v>
      </c>
      <c r="Z20">
        <v>11</v>
      </c>
      <c r="AA20">
        <v>4</v>
      </c>
      <c r="AB20">
        <v>1</v>
      </c>
      <c r="AD20">
        <v>3</v>
      </c>
      <c r="AE20">
        <f t="shared" si="3"/>
        <v>19</v>
      </c>
      <c r="AG20" s="4">
        <v>1999</v>
      </c>
      <c r="AH20">
        <v>127</v>
      </c>
      <c r="AI20">
        <v>24</v>
      </c>
      <c r="AJ20">
        <v>1</v>
      </c>
      <c r="AK20">
        <v>94</v>
      </c>
      <c r="AL20">
        <v>36</v>
      </c>
      <c r="AM20">
        <f t="shared" si="4"/>
        <v>282</v>
      </c>
      <c r="AO20" s="4">
        <v>1999</v>
      </c>
    </row>
    <row r="21" spans="1:47" ht="12.75">
      <c r="A21" s="4" t="s">
        <v>101</v>
      </c>
      <c r="B21" s="2">
        <f>SUM(B4:B20)</f>
        <v>6850</v>
      </c>
      <c r="C21" s="2">
        <f>SUM(C4:C20)</f>
        <v>4296</v>
      </c>
      <c r="D21" s="2">
        <f>SUM(D4:D20)</f>
        <v>1297</v>
      </c>
      <c r="E21" s="2">
        <f>SUM(E4:E20)</f>
        <v>1503</v>
      </c>
      <c r="F21" s="2">
        <f>SUM(F4:F20)</f>
        <v>3064</v>
      </c>
      <c r="G21">
        <f>SUM(B21:F21)</f>
        <v>17010</v>
      </c>
      <c r="I21" s="4" t="s">
        <v>101</v>
      </c>
      <c r="J21" s="2">
        <f>SUM(J4:J20)</f>
        <v>780</v>
      </c>
      <c r="K21" s="2">
        <f>SUM(K4:K20)</f>
        <v>865</v>
      </c>
      <c r="L21" s="2">
        <f>SUM(L4:L20)</f>
        <v>213</v>
      </c>
      <c r="M21" s="2">
        <f>SUM(M4:M20)</f>
        <v>234</v>
      </c>
      <c r="N21" s="2">
        <f>SUM(N4:N20)</f>
        <v>401</v>
      </c>
      <c r="O21">
        <f>SUM(J21:N21)</f>
        <v>2493</v>
      </c>
      <c r="Q21" s="4" t="s">
        <v>101</v>
      </c>
      <c r="R21" s="2">
        <f>SUM(R4:R20)</f>
        <v>192</v>
      </c>
      <c r="S21" s="2">
        <f>SUM(S4:S20)</f>
        <v>123</v>
      </c>
      <c r="T21" s="2">
        <f>SUM(T4:T20)</f>
        <v>23</v>
      </c>
      <c r="U21" s="2">
        <f>SUM(U4:U20)</f>
        <v>28</v>
      </c>
      <c r="V21" s="2">
        <f>SUM(V4:V20)</f>
        <v>88</v>
      </c>
      <c r="W21">
        <f>SUM(R21:V21)</f>
        <v>454</v>
      </c>
      <c r="Y21" s="4" t="s">
        <v>101</v>
      </c>
      <c r="Z21" s="2">
        <f>SUM(Z4:Z20)</f>
        <v>105</v>
      </c>
      <c r="AA21" s="2">
        <f>SUM(AA4:AA20)</f>
        <v>68</v>
      </c>
      <c r="AB21" s="2">
        <f>SUM(AB4:AB20)</f>
        <v>10</v>
      </c>
      <c r="AC21" s="2">
        <f>SUM(AC4:AC20)</f>
        <v>3</v>
      </c>
      <c r="AD21" s="2">
        <f>SUM(AD4:AD20)</f>
        <v>28</v>
      </c>
      <c r="AE21">
        <f>SUM(Z21:AD21)</f>
        <v>214</v>
      </c>
      <c r="AG21" s="4" t="s">
        <v>101</v>
      </c>
      <c r="AH21" s="2">
        <f>SUM(AH4:AH20)</f>
        <v>975</v>
      </c>
      <c r="AI21" s="2">
        <f>SUM(AI4:AI20)</f>
        <v>358</v>
      </c>
      <c r="AJ21" s="2">
        <f>SUM(AJ4:AJ20)</f>
        <v>38</v>
      </c>
      <c r="AK21" s="2">
        <f>SUM(AK4:AK20)</f>
        <v>758</v>
      </c>
      <c r="AL21" s="2">
        <f>SUM(AL4:AL20)</f>
        <v>557</v>
      </c>
      <c r="AM21">
        <f>SUM(AH21:AL21)</f>
        <v>2686</v>
      </c>
      <c r="AO21" s="4" t="s">
        <v>101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99</v>
      </c>
      <c r="I23" s="4" t="s">
        <v>100</v>
      </c>
      <c r="Q23" s="4" t="s">
        <v>116</v>
      </c>
      <c r="Y23" s="4" t="s">
        <v>117</v>
      </c>
      <c r="AG23" s="4" t="s">
        <v>114</v>
      </c>
      <c r="AO23" s="4" t="s">
        <v>115</v>
      </c>
    </row>
    <row r="24" spans="1:47" ht="12.75">
      <c r="A24" s="4" t="s">
        <v>109</v>
      </c>
      <c r="B24" s="12" t="s">
        <v>88</v>
      </c>
      <c r="C24" s="12" t="s">
        <v>93</v>
      </c>
      <c r="D24" s="12" t="s">
        <v>94</v>
      </c>
      <c r="E24" s="12" t="s">
        <v>89</v>
      </c>
      <c r="F24" s="12" t="s">
        <v>92</v>
      </c>
      <c r="G24" s="12" t="s">
        <v>101</v>
      </c>
      <c r="I24" s="4" t="s">
        <v>109</v>
      </c>
      <c r="J24" s="12" t="s">
        <v>88</v>
      </c>
      <c r="K24" s="12" t="s">
        <v>93</v>
      </c>
      <c r="L24" s="12" t="s">
        <v>94</v>
      </c>
      <c r="M24" s="12" t="s">
        <v>89</v>
      </c>
      <c r="N24" s="12" t="s">
        <v>92</v>
      </c>
      <c r="O24" s="12" t="s">
        <v>101</v>
      </c>
      <c r="Q24" s="4" t="s">
        <v>109</v>
      </c>
      <c r="R24" s="12" t="s">
        <v>88</v>
      </c>
      <c r="S24" s="12" t="s">
        <v>93</v>
      </c>
      <c r="T24" s="12" t="s">
        <v>94</v>
      </c>
      <c r="U24" s="12" t="s">
        <v>89</v>
      </c>
      <c r="V24" s="12" t="s">
        <v>92</v>
      </c>
      <c r="W24" s="12" t="s">
        <v>101</v>
      </c>
      <c r="Y24" s="4" t="s">
        <v>109</v>
      </c>
      <c r="Z24" s="12" t="s">
        <v>88</v>
      </c>
      <c r="AA24" s="12" t="s">
        <v>93</v>
      </c>
      <c r="AB24" s="12" t="s">
        <v>94</v>
      </c>
      <c r="AC24" s="12" t="s">
        <v>89</v>
      </c>
      <c r="AD24" s="12" t="s">
        <v>92</v>
      </c>
      <c r="AE24" s="12" t="s">
        <v>101</v>
      </c>
      <c r="AG24" s="4" t="s">
        <v>109</v>
      </c>
      <c r="AH24" s="12" t="s">
        <v>88</v>
      </c>
      <c r="AI24" s="12" t="s">
        <v>93</v>
      </c>
      <c r="AJ24" s="12" t="s">
        <v>94</v>
      </c>
      <c r="AK24" s="12" t="s">
        <v>89</v>
      </c>
      <c r="AL24" s="12" t="s">
        <v>92</v>
      </c>
      <c r="AM24" s="12" t="s">
        <v>101</v>
      </c>
      <c r="AO24" s="4" t="s">
        <v>109</v>
      </c>
      <c r="AP24" s="12" t="s">
        <v>88</v>
      </c>
      <c r="AQ24" s="12" t="s">
        <v>93</v>
      </c>
      <c r="AR24" s="12" t="s">
        <v>94</v>
      </c>
      <c r="AS24" s="12" t="s">
        <v>89</v>
      </c>
      <c r="AT24" s="12" t="s">
        <v>92</v>
      </c>
      <c r="AU24" s="12" t="s">
        <v>101</v>
      </c>
    </row>
    <row r="25" spans="1:41" ht="12.75">
      <c r="A25" s="4">
        <v>1983</v>
      </c>
      <c r="B25">
        <v>37</v>
      </c>
      <c r="C25">
        <v>103</v>
      </c>
      <c r="D25">
        <v>42</v>
      </c>
      <c r="E25">
        <v>7</v>
      </c>
      <c r="F25">
        <v>10</v>
      </c>
      <c r="G25">
        <f>SUM(B25:F25)</f>
        <v>199</v>
      </c>
      <c r="I25" s="4">
        <v>1983</v>
      </c>
      <c r="J25">
        <v>10</v>
      </c>
      <c r="K25">
        <v>18</v>
      </c>
      <c r="L25">
        <v>9</v>
      </c>
      <c r="M25">
        <v>2</v>
      </c>
      <c r="N25">
        <v>1</v>
      </c>
      <c r="O25">
        <f>SUM(J25:N25)</f>
        <v>40</v>
      </c>
      <c r="Q25" s="4">
        <v>1983</v>
      </c>
      <c r="R25">
        <v>5</v>
      </c>
      <c r="S25">
        <v>2</v>
      </c>
      <c r="T25">
        <v>4</v>
      </c>
      <c r="V25">
        <v>4</v>
      </c>
      <c r="W25">
        <f>SUM(R25:V25)</f>
        <v>15</v>
      </c>
      <c r="Y25" s="4">
        <v>1983</v>
      </c>
      <c r="AB25">
        <v>1</v>
      </c>
      <c r="AE25">
        <f>SUM(Z25:AD25)</f>
        <v>1</v>
      </c>
      <c r="AG25" s="4">
        <v>1983</v>
      </c>
      <c r="AH25">
        <v>1</v>
      </c>
      <c r="AI25">
        <v>1</v>
      </c>
      <c r="AK25">
        <v>1</v>
      </c>
      <c r="AL25">
        <v>1</v>
      </c>
      <c r="AM25">
        <f>SUM(AH25:AL25)</f>
        <v>4</v>
      </c>
      <c r="AO25" s="4">
        <v>1983</v>
      </c>
    </row>
    <row r="26" spans="1:41" ht="12.75">
      <c r="A26" s="4">
        <v>1984</v>
      </c>
      <c r="B26">
        <v>26</v>
      </c>
      <c r="C26">
        <v>152</v>
      </c>
      <c r="D26">
        <v>52</v>
      </c>
      <c r="E26">
        <v>10</v>
      </c>
      <c r="F26">
        <v>81</v>
      </c>
      <c r="G26">
        <f aca="true" t="shared" si="5" ref="G26:G41">SUM(B26:F26)</f>
        <v>321</v>
      </c>
      <c r="I26" s="4">
        <v>1984</v>
      </c>
      <c r="J26">
        <v>7</v>
      </c>
      <c r="K26">
        <v>26</v>
      </c>
      <c r="L26">
        <v>11</v>
      </c>
      <c r="N26">
        <v>11</v>
      </c>
      <c r="O26">
        <f aca="true" t="shared" si="6" ref="O26:O41">SUM(J26:N26)</f>
        <v>55</v>
      </c>
      <c r="Q26" s="4">
        <v>1984</v>
      </c>
      <c r="R26">
        <v>1</v>
      </c>
      <c r="S26">
        <v>5</v>
      </c>
      <c r="T26">
        <v>1</v>
      </c>
      <c r="V26">
        <v>3</v>
      </c>
      <c r="W26">
        <f aca="true" t="shared" si="7" ref="W26:W41">SUM(R26:V26)</f>
        <v>10</v>
      </c>
      <c r="Y26" s="4">
        <v>1984</v>
      </c>
      <c r="AC26">
        <v>1</v>
      </c>
      <c r="AE26">
        <f aca="true" t="shared" si="8" ref="AE26:AE41">SUM(Z26:AD26)</f>
        <v>1</v>
      </c>
      <c r="AG26" s="4">
        <v>1984</v>
      </c>
      <c r="AH26">
        <v>3</v>
      </c>
      <c r="AI26">
        <v>3</v>
      </c>
      <c r="AJ26">
        <v>7</v>
      </c>
      <c r="AK26">
        <v>1</v>
      </c>
      <c r="AL26">
        <v>1</v>
      </c>
      <c r="AM26">
        <f aca="true" t="shared" si="9" ref="AM26:AM41">SUM(AH26:AL26)</f>
        <v>15</v>
      </c>
      <c r="AO26" s="4">
        <v>1984</v>
      </c>
    </row>
    <row r="27" spans="1:41" ht="12.75">
      <c r="A27" s="4">
        <v>1985</v>
      </c>
      <c r="B27">
        <v>53</v>
      </c>
      <c r="C27">
        <v>247</v>
      </c>
      <c r="D27">
        <v>125</v>
      </c>
      <c r="E27">
        <v>40</v>
      </c>
      <c r="F27">
        <v>148</v>
      </c>
      <c r="G27">
        <f t="shared" si="5"/>
        <v>613</v>
      </c>
      <c r="I27" s="4">
        <v>1985</v>
      </c>
      <c r="J27">
        <v>7</v>
      </c>
      <c r="K27">
        <v>47</v>
      </c>
      <c r="L27">
        <v>26</v>
      </c>
      <c r="M27">
        <v>4</v>
      </c>
      <c r="N27">
        <v>30</v>
      </c>
      <c r="O27">
        <f t="shared" si="6"/>
        <v>114</v>
      </c>
      <c r="Q27" s="4">
        <v>1985</v>
      </c>
      <c r="R27">
        <v>6</v>
      </c>
      <c r="S27">
        <v>7</v>
      </c>
      <c r="T27">
        <v>4</v>
      </c>
      <c r="V27">
        <v>2</v>
      </c>
      <c r="W27">
        <f t="shared" si="7"/>
        <v>19</v>
      </c>
      <c r="Y27" s="4">
        <v>1985</v>
      </c>
      <c r="AE27">
        <f t="shared" si="8"/>
        <v>0</v>
      </c>
      <c r="AG27" s="4">
        <v>1985</v>
      </c>
      <c r="AH27">
        <v>5</v>
      </c>
      <c r="AI27">
        <v>10</v>
      </c>
      <c r="AJ27">
        <v>5</v>
      </c>
      <c r="AK27">
        <v>5</v>
      </c>
      <c r="AL27">
        <v>4</v>
      </c>
      <c r="AM27">
        <f t="shared" si="9"/>
        <v>29</v>
      </c>
      <c r="AO27" s="4">
        <v>1985</v>
      </c>
    </row>
    <row r="28" spans="1:41" ht="12.75">
      <c r="A28" s="4">
        <v>1986</v>
      </c>
      <c r="B28">
        <v>72</v>
      </c>
      <c r="C28">
        <v>349</v>
      </c>
      <c r="D28">
        <v>121</v>
      </c>
      <c r="E28">
        <v>45</v>
      </c>
      <c r="F28">
        <v>192</v>
      </c>
      <c r="G28">
        <f t="shared" si="5"/>
        <v>779</v>
      </c>
      <c r="I28" s="4">
        <v>1986</v>
      </c>
      <c r="J28">
        <v>12</v>
      </c>
      <c r="K28">
        <v>56</v>
      </c>
      <c r="L28">
        <v>31</v>
      </c>
      <c r="M28">
        <v>8</v>
      </c>
      <c r="N28">
        <v>31</v>
      </c>
      <c r="O28">
        <f t="shared" si="6"/>
        <v>138</v>
      </c>
      <c r="Q28" s="4">
        <v>1986</v>
      </c>
      <c r="R28">
        <v>6</v>
      </c>
      <c r="S28">
        <v>8</v>
      </c>
      <c r="T28">
        <v>4</v>
      </c>
      <c r="V28">
        <v>5</v>
      </c>
      <c r="W28">
        <f t="shared" si="7"/>
        <v>23</v>
      </c>
      <c r="Y28" s="4">
        <v>1986</v>
      </c>
      <c r="AE28">
        <f t="shared" si="8"/>
        <v>0</v>
      </c>
      <c r="AG28" s="4">
        <v>1986</v>
      </c>
      <c r="AH28">
        <v>3</v>
      </c>
      <c r="AI28">
        <v>8</v>
      </c>
      <c r="AJ28">
        <v>3</v>
      </c>
      <c r="AK28">
        <v>7</v>
      </c>
      <c r="AL28">
        <v>5</v>
      </c>
      <c r="AM28">
        <f t="shared" si="9"/>
        <v>26</v>
      </c>
      <c r="AO28" s="4">
        <v>1986</v>
      </c>
    </row>
    <row r="29" spans="1:41" ht="12.75">
      <c r="A29" s="4">
        <v>1987</v>
      </c>
      <c r="B29">
        <v>94</v>
      </c>
      <c r="C29">
        <v>364</v>
      </c>
      <c r="D29">
        <v>153</v>
      </c>
      <c r="E29">
        <v>75</v>
      </c>
      <c r="F29">
        <v>355</v>
      </c>
      <c r="G29">
        <f t="shared" si="5"/>
        <v>1041</v>
      </c>
      <c r="I29" s="4">
        <v>1987</v>
      </c>
      <c r="J29">
        <v>17</v>
      </c>
      <c r="K29">
        <v>93</v>
      </c>
      <c r="L29">
        <v>47</v>
      </c>
      <c r="M29">
        <v>12</v>
      </c>
      <c r="N29">
        <v>63</v>
      </c>
      <c r="O29">
        <f t="shared" si="6"/>
        <v>232</v>
      </c>
      <c r="Q29" s="4">
        <v>1987</v>
      </c>
      <c r="R29">
        <v>9</v>
      </c>
      <c r="S29">
        <v>9</v>
      </c>
      <c r="T29">
        <v>2</v>
      </c>
      <c r="V29">
        <v>11</v>
      </c>
      <c r="W29">
        <f t="shared" si="7"/>
        <v>31</v>
      </c>
      <c r="Y29" s="4">
        <v>1987</v>
      </c>
      <c r="AE29">
        <f t="shared" si="8"/>
        <v>0</v>
      </c>
      <c r="AG29" s="4">
        <v>1987</v>
      </c>
      <c r="AH29">
        <v>5</v>
      </c>
      <c r="AI29">
        <v>13</v>
      </c>
      <c r="AJ29">
        <v>3</v>
      </c>
      <c r="AK29">
        <v>19</v>
      </c>
      <c r="AL29">
        <v>17</v>
      </c>
      <c r="AM29">
        <f t="shared" si="9"/>
        <v>57</v>
      </c>
      <c r="AO29" s="4">
        <v>1987</v>
      </c>
    </row>
    <row r="30" spans="1:41" ht="12.75">
      <c r="A30" s="4">
        <v>1988</v>
      </c>
      <c r="B30">
        <v>106</v>
      </c>
      <c r="C30">
        <v>364</v>
      </c>
      <c r="D30">
        <v>135</v>
      </c>
      <c r="E30">
        <v>73</v>
      </c>
      <c r="F30">
        <v>380</v>
      </c>
      <c r="G30">
        <f t="shared" si="5"/>
        <v>1058</v>
      </c>
      <c r="I30" s="4">
        <v>1988</v>
      </c>
      <c r="J30">
        <v>20</v>
      </c>
      <c r="K30">
        <v>90</v>
      </c>
      <c r="L30">
        <v>33</v>
      </c>
      <c r="M30">
        <v>20</v>
      </c>
      <c r="N30">
        <v>64</v>
      </c>
      <c r="O30">
        <f t="shared" si="6"/>
        <v>227</v>
      </c>
      <c r="Q30" s="4">
        <v>1988</v>
      </c>
      <c r="R30">
        <v>7</v>
      </c>
      <c r="S30">
        <v>9</v>
      </c>
      <c r="T30">
        <v>2</v>
      </c>
      <c r="V30">
        <v>14</v>
      </c>
      <c r="W30">
        <f t="shared" si="7"/>
        <v>32</v>
      </c>
      <c r="Y30" s="4">
        <v>1988</v>
      </c>
      <c r="AA30">
        <v>1</v>
      </c>
      <c r="AE30">
        <f t="shared" si="8"/>
        <v>1</v>
      </c>
      <c r="AG30" s="4">
        <v>1988</v>
      </c>
      <c r="AH30">
        <v>8</v>
      </c>
      <c r="AI30">
        <v>11</v>
      </c>
      <c r="AJ30">
        <v>8</v>
      </c>
      <c r="AK30">
        <v>13</v>
      </c>
      <c r="AL30">
        <v>15</v>
      </c>
      <c r="AM30">
        <f t="shared" si="9"/>
        <v>55</v>
      </c>
      <c r="AO30" s="4">
        <v>1988</v>
      </c>
    </row>
    <row r="31" spans="1:41" ht="12.75">
      <c r="A31" s="4">
        <v>1989</v>
      </c>
      <c r="B31">
        <v>18</v>
      </c>
      <c r="C31">
        <v>51</v>
      </c>
      <c r="D31">
        <v>35</v>
      </c>
      <c r="E31">
        <v>1</v>
      </c>
      <c r="F31">
        <v>84</v>
      </c>
      <c r="G31">
        <f t="shared" si="5"/>
        <v>189</v>
      </c>
      <c r="I31" s="4">
        <v>1989</v>
      </c>
      <c r="J31">
        <v>5</v>
      </c>
      <c r="K31">
        <v>3</v>
      </c>
      <c r="L31">
        <v>9</v>
      </c>
      <c r="M31">
        <v>1</v>
      </c>
      <c r="N31">
        <v>12</v>
      </c>
      <c r="O31">
        <f t="shared" si="6"/>
        <v>30</v>
      </c>
      <c r="Q31" s="4">
        <v>1989</v>
      </c>
      <c r="V31">
        <v>2</v>
      </c>
      <c r="W31">
        <f t="shared" si="7"/>
        <v>2</v>
      </c>
      <c r="Y31" s="4">
        <v>1989</v>
      </c>
      <c r="AE31">
        <f t="shared" si="8"/>
        <v>0</v>
      </c>
      <c r="AG31" s="4">
        <v>1989</v>
      </c>
      <c r="AH31">
        <v>2</v>
      </c>
      <c r="AI31">
        <v>3</v>
      </c>
      <c r="AJ31">
        <v>4</v>
      </c>
      <c r="AL31">
        <v>8</v>
      </c>
      <c r="AM31">
        <f t="shared" si="9"/>
        <v>17</v>
      </c>
      <c r="AO31" s="4">
        <v>1989</v>
      </c>
    </row>
    <row r="32" spans="1:41" ht="12.75">
      <c r="A32" s="4">
        <v>1990</v>
      </c>
      <c r="B32">
        <v>194</v>
      </c>
      <c r="C32">
        <v>719</v>
      </c>
      <c r="D32">
        <v>360</v>
      </c>
      <c r="E32">
        <v>3</v>
      </c>
      <c r="F32">
        <v>640</v>
      </c>
      <c r="G32">
        <f t="shared" si="5"/>
        <v>1916</v>
      </c>
      <c r="I32" s="4">
        <v>1990</v>
      </c>
      <c r="J32">
        <v>54</v>
      </c>
      <c r="K32">
        <v>148</v>
      </c>
      <c r="L32">
        <v>65</v>
      </c>
      <c r="N32">
        <v>93</v>
      </c>
      <c r="O32">
        <f t="shared" si="6"/>
        <v>360</v>
      </c>
      <c r="Q32" s="4">
        <v>1990</v>
      </c>
      <c r="R32">
        <v>14</v>
      </c>
      <c r="S32">
        <v>22</v>
      </c>
      <c r="T32">
        <v>6</v>
      </c>
      <c r="V32">
        <v>18</v>
      </c>
      <c r="W32">
        <f t="shared" si="7"/>
        <v>60</v>
      </c>
      <c r="Y32" s="4">
        <v>1990</v>
      </c>
      <c r="Z32">
        <v>1</v>
      </c>
      <c r="AA32">
        <v>4</v>
      </c>
      <c r="AB32">
        <v>1</v>
      </c>
      <c r="AD32">
        <v>1</v>
      </c>
      <c r="AE32">
        <f t="shared" si="8"/>
        <v>7</v>
      </c>
      <c r="AG32" s="4">
        <v>1990</v>
      </c>
      <c r="AH32">
        <v>15</v>
      </c>
      <c r="AI32">
        <v>41</v>
      </c>
      <c r="AJ32">
        <v>18</v>
      </c>
      <c r="AL32">
        <v>73</v>
      </c>
      <c r="AM32">
        <f t="shared" si="9"/>
        <v>147</v>
      </c>
      <c r="AO32" s="4">
        <v>1990</v>
      </c>
    </row>
    <row r="33" spans="1:41" ht="12.75">
      <c r="A33" s="4">
        <v>1991</v>
      </c>
      <c r="B33">
        <v>236</v>
      </c>
      <c r="C33">
        <v>767</v>
      </c>
      <c r="D33">
        <v>304</v>
      </c>
      <c r="E33">
        <v>4</v>
      </c>
      <c r="F33">
        <v>615</v>
      </c>
      <c r="G33">
        <f t="shared" si="5"/>
        <v>1926</v>
      </c>
      <c r="I33" s="4">
        <v>1991</v>
      </c>
      <c r="J33">
        <v>49</v>
      </c>
      <c r="K33">
        <v>191</v>
      </c>
      <c r="L33">
        <v>62</v>
      </c>
      <c r="N33">
        <v>106</v>
      </c>
      <c r="O33">
        <f t="shared" si="6"/>
        <v>408</v>
      </c>
      <c r="Q33" s="4">
        <v>1991</v>
      </c>
      <c r="R33">
        <v>15</v>
      </c>
      <c r="S33">
        <v>39</v>
      </c>
      <c r="T33">
        <v>6</v>
      </c>
      <c r="V33">
        <v>19</v>
      </c>
      <c r="W33">
        <f t="shared" si="7"/>
        <v>79</v>
      </c>
      <c r="Y33" s="4">
        <v>1991</v>
      </c>
      <c r="Z33">
        <v>2</v>
      </c>
      <c r="AA33">
        <v>5</v>
      </c>
      <c r="AB33">
        <v>1</v>
      </c>
      <c r="AD33">
        <v>1</v>
      </c>
      <c r="AE33">
        <f t="shared" si="8"/>
        <v>9</v>
      </c>
      <c r="AG33" s="4">
        <v>1991</v>
      </c>
      <c r="AH33">
        <v>13</v>
      </c>
      <c r="AI33">
        <v>35</v>
      </c>
      <c r="AJ33">
        <v>15</v>
      </c>
      <c r="AL33">
        <v>69</v>
      </c>
      <c r="AM33">
        <f t="shared" si="9"/>
        <v>132</v>
      </c>
      <c r="AO33" s="4">
        <v>1991</v>
      </c>
    </row>
    <row r="34" spans="1:41" ht="12.75">
      <c r="A34" s="4">
        <v>1992</v>
      </c>
      <c r="B34">
        <v>258</v>
      </c>
      <c r="C34">
        <v>747</v>
      </c>
      <c r="D34">
        <v>300</v>
      </c>
      <c r="E34">
        <v>208</v>
      </c>
      <c r="F34">
        <v>360</v>
      </c>
      <c r="G34">
        <f t="shared" si="5"/>
        <v>1873</v>
      </c>
      <c r="I34" s="4">
        <v>1992</v>
      </c>
      <c r="J34">
        <v>64</v>
      </c>
      <c r="K34">
        <v>192</v>
      </c>
      <c r="L34">
        <v>49</v>
      </c>
      <c r="M34">
        <v>84</v>
      </c>
      <c r="N34">
        <v>47</v>
      </c>
      <c r="O34">
        <f t="shared" si="6"/>
        <v>436</v>
      </c>
      <c r="Q34" s="4">
        <v>1992</v>
      </c>
      <c r="R34">
        <v>23</v>
      </c>
      <c r="S34">
        <v>33</v>
      </c>
      <c r="T34">
        <v>5</v>
      </c>
      <c r="U34">
        <v>6</v>
      </c>
      <c r="V34">
        <v>8</v>
      </c>
      <c r="W34">
        <f t="shared" si="7"/>
        <v>75</v>
      </c>
      <c r="Y34" s="4">
        <v>1992</v>
      </c>
      <c r="Z34">
        <v>4</v>
      </c>
      <c r="AA34">
        <v>4</v>
      </c>
      <c r="AB34">
        <v>4</v>
      </c>
      <c r="AE34">
        <f t="shared" si="8"/>
        <v>12</v>
      </c>
      <c r="AG34" s="4">
        <v>1992</v>
      </c>
      <c r="AH34">
        <v>20</v>
      </c>
      <c r="AI34">
        <v>27</v>
      </c>
      <c r="AJ34">
        <v>16</v>
      </c>
      <c r="AK34">
        <v>63</v>
      </c>
      <c r="AL34">
        <v>12</v>
      </c>
      <c r="AM34">
        <f t="shared" si="9"/>
        <v>138</v>
      </c>
      <c r="AO34" s="4">
        <v>1992</v>
      </c>
    </row>
    <row r="35" spans="1:41" ht="12.75">
      <c r="A35" s="4">
        <v>1993</v>
      </c>
      <c r="B35">
        <v>224</v>
      </c>
      <c r="C35">
        <v>650</v>
      </c>
      <c r="D35">
        <v>232</v>
      </c>
      <c r="E35">
        <v>170</v>
      </c>
      <c r="F35">
        <v>300</v>
      </c>
      <c r="G35">
        <f t="shared" si="5"/>
        <v>1576</v>
      </c>
      <c r="I35" s="4">
        <v>1993</v>
      </c>
      <c r="J35">
        <v>57</v>
      </c>
      <c r="K35">
        <v>170</v>
      </c>
      <c r="L35">
        <v>42</v>
      </c>
      <c r="M35">
        <v>65</v>
      </c>
      <c r="N35">
        <v>44</v>
      </c>
      <c r="O35">
        <f t="shared" si="6"/>
        <v>378</v>
      </c>
      <c r="Q35" s="4">
        <v>1993</v>
      </c>
      <c r="R35">
        <v>9</v>
      </c>
      <c r="S35">
        <v>25</v>
      </c>
      <c r="T35">
        <v>3</v>
      </c>
      <c r="U35">
        <v>3</v>
      </c>
      <c r="V35">
        <v>10</v>
      </c>
      <c r="W35">
        <f t="shared" si="7"/>
        <v>50</v>
      </c>
      <c r="Y35" s="4">
        <v>1993</v>
      </c>
      <c r="AA35">
        <v>2</v>
      </c>
      <c r="AB35">
        <v>3</v>
      </c>
      <c r="AC35">
        <v>1</v>
      </c>
      <c r="AE35">
        <f t="shared" si="8"/>
        <v>6</v>
      </c>
      <c r="AG35" s="4">
        <v>1993</v>
      </c>
      <c r="AH35">
        <v>21</v>
      </c>
      <c r="AI35">
        <v>35</v>
      </c>
      <c r="AJ35">
        <v>12</v>
      </c>
      <c r="AK35">
        <v>70</v>
      </c>
      <c r="AL35">
        <v>10</v>
      </c>
      <c r="AM35">
        <f t="shared" si="9"/>
        <v>148</v>
      </c>
      <c r="AO35" s="4">
        <v>1993</v>
      </c>
    </row>
    <row r="36" spans="1:41" ht="12.75">
      <c r="A36" s="4">
        <v>1994</v>
      </c>
      <c r="B36">
        <v>254</v>
      </c>
      <c r="C36">
        <v>514</v>
      </c>
      <c r="D36">
        <v>187</v>
      </c>
      <c r="E36">
        <v>114</v>
      </c>
      <c r="F36">
        <v>213</v>
      </c>
      <c r="G36">
        <f t="shared" si="5"/>
        <v>1282</v>
      </c>
      <c r="I36" s="4">
        <v>1994</v>
      </c>
      <c r="J36">
        <v>61</v>
      </c>
      <c r="K36">
        <v>140</v>
      </c>
      <c r="L36">
        <v>29</v>
      </c>
      <c r="M36">
        <v>52</v>
      </c>
      <c r="N36">
        <v>21</v>
      </c>
      <c r="O36">
        <f t="shared" si="6"/>
        <v>303</v>
      </c>
      <c r="Q36" s="4">
        <v>1994</v>
      </c>
      <c r="R36">
        <v>14</v>
      </c>
      <c r="S36">
        <v>19</v>
      </c>
      <c r="T36">
        <v>3</v>
      </c>
      <c r="U36">
        <v>10</v>
      </c>
      <c r="V36">
        <v>4</v>
      </c>
      <c r="W36">
        <f t="shared" si="7"/>
        <v>50</v>
      </c>
      <c r="Y36" s="4">
        <v>1994</v>
      </c>
      <c r="Z36">
        <v>5</v>
      </c>
      <c r="AA36">
        <v>5</v>
      </c>
      <c r="AB36">
        <v>1</v>
      </c>
      <c r="AD36">
        <v>1</v>
      </c>
      <c r="AE36">
        <f t="shared" si="8"/>
        <v>12</v>
      </c>
      <c r="AG36" s="4">
        <v>1994</v>
      </c>
      <c r="AH36">
        <v>31</v>
      </c>
      <c r="AI36">
        <v>18</v>
      </c>
      <c r="AJ36">
        <v>6</v>
      </c>
      <c r="AK36">
        <v>39</v>
      </c>
      <c r="AL36">
        <v>7</v>
      </c>
      <c r="AM36">
        <f t="shared" si="9"/>
        <v>101</v>
      </c>
      <c r="AO36" s="4">
        <v>1994</v>
      </c>
    </row>
    <row r="37" spans="1:41" ht="12.75">
      <c r="A37" s="4">
        <v>1995</v>
      </c>
      <c r="B37">
        <v>385</v>
      </c>
      <c r="C37">
        <v>623</v>
      </c>
      <c r="D37">
        <v>183</v>
      </c>
      <c r="E37">
        <v>140</v>
      </c>
      <c r="F37">
        <v>242</v>
      </c>
      <c r="G37">
        <f t="shared" si="5"/>
        <v>1573</v>
      </c>
      <c r="I37" s="4">
        <v>1995</v>
      </c>
      <c r="J37">
        <v>117</v>
      </c>
      <c r="K37">
        <v>186</v>
      </c>
      <c r="L37">
        <v>37</v>
      </c>
      <c r="M37">
        <v>52</v>
      </c>
      <c r="N37">
        <v>51</v>
      </c>
      <c r="O37">
        <f t="shared" si="6"/>
        <v>443</v>
      </c>
      <c r="Q37" s="4">
        <v>1995</v>
      </c>
      <c r="R37">
        <v>31</v>
      </c>
      <c r="S37">
        <v>15</v>
      </c>
      <c r="T37">
        <v>2</v>
      </c>
      <c r="U37">
        <v>8</v>
      </c>
      <c r="V37">
        <v>7</v>
      </c>
      <c r="W37">
        <f t="shared" si="7"/>
        <v>63</v>
      </c>
      <c r="Y37" s="4">
        <v>1995</v>
      </c>
      <c r="Z37">
        <v>1</v>
      </c>
      <c r="AA37">
        <v>4</v>
      </c>
      <c r="AC37">
        <v>1</v>
      </c>
      <c r="AD37">
        <v>4</v>
      </c>
      <c r="AE37">
        <f t="shared" si="8"/>
        <v>10</v>
      </c>
      <c r="AG37" s="4">
        <v>1995</v>
      </c>
      <c r="AH37">
        <v>23</v>
      </c>
      <c r="AI37">
        <v>36</v>
      </c>
      <c r="AJ37">
        <v>4</v>
      </c>
      <c r="AK37">
        <v>40</v>
      </c>
      <c r="AL37">
        <v>15</v>
      </c>
      <c r="AM37">
        <f t="shared" si="9"/>
        <v>118</v>
      </c>
      <c r="AO37" s="4">
        <v>1995</v>
      </c>
    </row>
    <row r="38" spans="1:41" ht="12.75">
      <c r="A38" s="4">
        <v>1996</v>
      </c>
      <c r="B38">
        <v>389</v>
      </c>
      <c r="C38">
        <v>557</v>
      </c>
      <c r="D38">
        <v>166</v>
      </c>
      <c r="E38">
        <v>120</v>
      </c>
      <c r="F38">
        <v>229</v>
      </c>
      <c r="G38">
        <f t="shared" si="5"/>
        <v>1461</v>
      </c>
      <c r="I38" s="4">
        <v>1996</v>
      </c>
      <c r="J38">
        <v>109</v>
      </c>
      <c r="K38">
        <v>159</v>
      </c>
      <c r="L38">
        <v>27</v>
      </c>
      <c r="M38">
        <v>47</v>
      </c>
      <c r="N38">
        <v>42</v>
      </c>
      <c r="O38">
        <f t="shared" si="6"/>
        <v>384</v>
      </c>
      <c r="Q38" s="4">
        <v>1996</v>
      </c>
      <c r="R38">
        <v>25</v>
      </c>
      <c r="S38">
        <v>16</v>
      </c>
      <c r="T38">
        <v>2</v>
      </c>
      <c r="U38">
        <v>5</v>
      </c>
      <c r="V38">
        <v>5</v>
      </c>
      <c r="W38">
        <f t="shared" si="7"/>
        <v>53</v>
      </c>
      <c r="Y38" s="4">
        <v>1996</v>
      </c>
      <c r="Z38">
        <v>2</v>
      </c>
      <c r="AA38">
        <v>6</v>
      </c>
      <c r="AB38">
        <v>2</v>
      </c>
      <c r="AD38">
        <v>2</v>
      </c>
      <c r="AE38">
        <f t="shared" si="8"/>
        <v>12</v>
      </c>
      <c r="AG38" s="4">
        <v>1996</v>
      </c>
      <c r="AH38">
        <v>39</v>
      </c>
      <c r="AI38">
        <v>23</v>
      </c>
      <c r="AJ38">
        <v>7</v>
      </c>
      <c r="AK38">
        <v>24</v>
      </c>
      <c r="AL38">
        <v>7</v>
      </c>
      <c r="AM38">
        <f t="shared" si="9"/>
        <v>100</v>
      </c>
      <c r="AO38" s="4">
        <v>1996</v>
      </c>
    </row>
    <row r="39" spans="1:41" ht="12.75">
      <c r="A39" s="4">
        <v>1997</v>
      </c>
      <c r="B39">
        <v>181</v>
      </c>
      <c r="C39">
        <v>313</v>
      </c>
      <c r="D39">
        <v>64</v>
      </c>
      <c r="E39">
        <v>59</v>
      </c>
      <c r="F39">
        <v>106</v>
      </c>
      <c r="G39">
        <f t="shared" si="5"/>
        <v>723</v>
      </c>
      <c r="I39" s="4">
        <v>1997</v>
      </c>
      <c r="J39">
        <v>56</v>
      </c>
      <c r="K39">
        <v>93</v>
      </c>
      <c r="L39">
        <v>16</v>
      </c>
      <c r="M39">
        <v>26</v>
      </c>
      <c r="N39">
        <v>33</v>
      </c>
      <c r="O39">
        <f t="shared" si="6"/>
        <v>224</v>
      </c>
      <c r="Q39" s="4">
        <v>1997</v>
      </c>
      <c r="R39">
        <v>5</v>
      </c>
      <c r="S39">
        <v>3</v>
      </c>
      <c r="U39">
        <v>2</v>
      </c>
      <c r="V39">
        <v>1</v>
      </c>
      <c r="W39">
        <f t="shared" si="7"/>
        <v>11</v>
      </c>
      <c r="Y39" s="4">
        <v>1997</v>
      </c>
      <c r="AA39">
        <v>4</v>
      </c>
      <c r="AC39">
        <v>1</v>
      </c>
      <c r="AE39">
        <f t="shared" si="8"/>
        <v>5</v>
      </c>
      <c r="AG39" s="4">
        <v>1997</v>
      </c>
      <c r="AH39">
        <v>10</v>
      </c>
      <c r="AI39">
        <v>19</v>
      </c>
      <c r="AJ39">
        <v>5</v>
      </c>
      <c r="AK39">
        <v>16</v>
      </c>
      <c r="AL39">
        <v>7</v>
      </c>
      <c r="AM39">
        <f t="shared" si="9"/>
        <v>57</v>
      </c>
      <c r="AO39" s="4">
        <v>1997</v>
      </c>
    </row>
    <row r="40" spans="1:41" ht="12.75">
      <c r="A40" s="4">
        <v>1998</v>
      </c>
      <c r="F40">
        <v>1</v>
      </c>
      <c r="G40">
        <f t="shared" si="5"/>
        <v>1</v>
      </c>
      <c r="I40" s="4">
        <v>1998</v>
      </c>
      <c r="O40">
        <f t="shared" si="6"/>
        <v>0</v>
      </c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F41">
        <v>46</v>
      </c>
      <c r="G41">
        <f t="shared" si="5"/>
        <v>46</v>
      </c>
      <c r="I41" s="4">
        <v>1999</v>
      </c>
      <c r="O41">
        <f t="shared" si="6"/>
        <v>0</v>
      </c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M41">
        <f t="shared" si="9"/>
        <v>0</v>
      </c>
      <c r="AO41" s="4">
        <v>1999</v>
      </c>
    </row>
    <row r="42" spans="1:47" ht="12.75">
      <c r="A42" s="4" t="s">
        <v>101</v>
      </c>
      <c r="B42" s="2">
        <f>SUM(B25:B41)</f>
        <v>2527</v>
      </c>
      <c r="C42" s="2">
        <f>SUM(C25:C41)</f>
        <v>6520</v>
      </c>
      <c r="D42" s="2">
        <f>SUM(D25:D41)</f>
        <v>2459</v>
      </c>
      <c r="E42" s="2">
        <f>SUM(E25:E41)</f>
        <v>1069</v>
      </c>
      <c r="F42" s="2">
        <f>SUM(F25:F41)</f>
        <v>4002</v>
      </c>
      <c r="G42">
        <f>SUM(B42:F42)</f>
        <v>16577</v>
      </c>
      <c r="I42" s="4" t="s">
        <v>101</v>
      </c>
      <c r="J42" s="2">
        <f>SUM(J25:J41)</f>
        <v>645</v>
      </c>
      <c r="K42" s="2">
        <f>SUM(K25:K41)</f>
        <v>1612</v>
      </c>
      <c r="L42" s="2">
        <f>SUM(L25:L41)</f>
        <v>493</v>
      </c>
      <c r="M42" s="2">
        <f>SUM(M25:M41)</f>
        <v>373</v>
      </c>
      <c r="N42" s="2">
        <f>SUM(N25:N41)</f>
        <v>649</v>
      </c>
      <c r="O42">
        <f>SUM(J42:N42)</f>
        <v>3772</v>
      </c>
      <c r="Q42" s="4" t="s">
        <v>101</v>
      </c>
      <c r="R42" s="2">
        <f>SUM(R25:R41)</f>
        <v>170</v>
      </c>
      <c r="S42" s="2">
        <f>SUM(S25:S41)</f>
        <v>212</v>
      </c>
      <c r="T42" s="2">
        <f>SUM(T25:T41)</f>
        <v>44</v>
      </c>
      <c r="U42" s="2">
        <f>SUM(U25:U41)</f>
        <v>34</v>
      </c>
      <c r="V42" s="2">
        <f>SUM(V25:V41)</f>
        <v>113</v>
      </c>
      <c r="W42">
        <f>SUM(R42:V42)</f>
        <v>573</v>
      </c>
      <c r="Y42" s="4" t="s">
        <v>101</v>
      </c>
      <c r="Z42" s="2">
        <f>SUM(Z25:Z41)</f>
        <v>15</v>
      </c>
      <c r="AA42" s="2">
        <f>SUM(AA25:AA41)</f>
        <v>35</v>
      </c>
      <c r="AB42" s="2">
        <f>SUM(AB25:AB41)</f>
        <v>13</v>
      </c>
      <c r="AC42" s="2">
        <f>SUM(AC25:AC41)</f>
        <v>4</v>
      </c>
      <c r="AD42" s="2">
        <f>SUM(AD25:AD41)</f>
        <v>9</v>
      </c>
      <c r="AE42">
        <f>SUM(Z42:AD42)</f>
        <v>76</v>
      </c>
      <c r="AG42" s="4" t="s">
        <v>101</v>
      </c>
      <c r="AH42" s="2">
        <f>SUM(AH25:AH41)</f>
        <v>199</v>
      </c>
      <c r="AI42" s="2">
        <f>SUM(AI25:AI41)</f>
        <v>283</v>
      </c>
      <c r="AJ42" s="2">
        <f>SUM(AJ25:AJ41)</f>
        <v>113</v>
      </c>
      <c r="AK42" s="2">
        <f>SUM(AK25:AK41)</f>
        <v>298</v>
      </c>
      <c r="AL42" s="2">
        <f>SUM(AL25:AL41)</f>
        <v>251</v>
      </c>
      <c r="AM42">
        <f>SUM(AH42:AL42)</f>
        <v>1144</v>
      </c>
      <c r="AO42" s="4" t="s">
        <v>101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99</v>
      </c>
      <c r="I44" s="4" t="s">
        <v>100</v>
      </c>
      <c r="Q44" s="4" t="s">
        <v>116</v>
      </c>
      <c r="Y44" s="4" t="s">
        <v>117</v>
      </c>
      <c r="AG44" s="4" t="s">
        <v>114</v>
      </c>
      <c r="AO44" s="4" t="s">
        <v>115</v>
      </c>
    </row>
    <row r="45" spans="1:47" ht="12.75">
      <c r="A45" s="4" t="s">
        <v>90</v>
      </c>
      <c r="B45" s="12" t="s">
        <v>88</v>
      </c>
      <c r="C45" s="12" t="s">
        <v>93</v>
      </c>
      <c r="D45" s="12" t="s">
        <v>94</v>
      </c>
      <c r="E45" s="12" t="s">
        <v>89</v>
      </c>
      <c r="F45" s="12" t="s">
        <v>92</v>
      </c>
      <c r="G45" s="12" t="s">
        <v>101</v>
      </c>
      <c r="I45" s="4" t="s">
        <v>90</v>
      </c>
      <c r="J45" s="12" t="s">
        <v>88</v>
      </c>
      <c r="K45" s="12" t="s">
        <v>93</v>
      </c>
      <c r="L45" s="12" t="s">
        <v>94</v>
      </c>
      <c r="M45" s="12" t="s">
        <v>89</v>
      </c>
      <c r="N45" s="12" t="s">
        <v>92</v>
      </c>
      <c r="O45" s="12" t="s">
        <v>101</v>
      </c>
      <c r="Q45" s="4" t="s">
        <v>90</v>
      </c>
      <c r="R45" s="12" t="s">
        <v>88</v>
      </c>
      <c r="S45" s="12" t="s">
        <v>93</v>
      </c>
      <c r="T45" s="12" t="s">
        <v>94</v>
      </c>
      <c r="U45" s="12" t="s">
        <v>89</v>
      </c>
      <c r="V45" s="12" t="s">
        <v>92</v>
      </c>
      <c r="W45" s="12" t="s">
        <v>101</v>
      </c>
      <c r="Y45" s="4" t="s">
        <v>90</v>
      </c>
      <c r="Z45" s="12" t="s">
        <v>88</v>
      </c>
      <c r="AA45" s="12" t="s">
        <v>93</v>
      </c>
      <c r="AB45" s="12" t="s">
        <v>94</v>
      </c>
      <c r="AC45" s="12" t="s">
        <v>89</v>
      </c>
      <c r="AD45" s="12" t="s">
        <v>92</v>
      </c>
      <c r="AE45" s="12" t="s">
        <v>101</v>
      </c>
      <c r="AG45" s="4" t="s">
        <v>90</v>
      </c>
      <c r="AH45" s="12" t="s">
        <v>88</v>
      </c>
      <c r="AI45" s="12" t="s">
        <v>93</v>
      </c>
      <c r="AJ45" s="12" t="s">
        <v>94</v>
      </c>
      <c r="AK45" s="12" t="s">
        <v>89</v>
      </c>
      <c r="AL45" s="12" t="s">
        <v>92</v>
      </c>
      <c r="AM45" s="12" t="s">
        <v>101</v>
      </c>
      <c r="AO45" s="4" t="s">
        <v>90</v>
      </c>
      <c r="AP45" s="12" t="s">
        <v>88</v>
      </c>
      <c r="AQ45" s="12" t="s">
        <v>93</v>
      </c>
      <c r="AR45" s="12" t="s">
        <v>94</v>
      </c>
      <c r="AS45" s="12" t="s">
        <v>89</v>
      </c>
      <c r="AT45" s="12" t="s">
        <v>92</v>
      </c>
      <c r="AU45" s="12" t="s">
        <v>101</v>
      </c>
    </row>
    <row r="46" spans="1:41" ht="12.75">
      <c r="A46" s="4">
        <v>1983</v>
      </c>
      <c r="B46">
        <v>91</v>
      </c>
      <c r="C46">
        <v>229</v>
      </c>
      <c r="D46">
        <v>53</v>
      </c>
      <c r="E46">
        <v>12</v>
      </c>
      <c r="F46">
        <v>40</v>
      </c>
      <c r="G46">
        <f>SUM(B46:F46)</f>
        <v>425</v>
      </c>
      <c r="I46" s="4">
        <v>1983</v>
      </c>
      <c r="J46">
        <v>7</v>
      </c>
      <c r="K46">
        <v>15</v>
      </c>
      <c r="L46">
        <v>8</v>
      </c>
      <c r="N46">
        <v>1</v>
      </c>
      <c r="O46">
        <f>SUM(J46:N46)</f>
        <v>31</v>
      </c>
      <c r="Q46" s="4">
        <v>1983</v>
      </c>
      <c r="R46">
        <v>3</v>
      </c>
      <c r="S46">
        <v>6</v>
      </c>
      <c r="V46">
        <v>5</v>
      </c>
      <c r="W46">
        <f>SUM(R46:V46)</f>
        <v>14</v>
      </c>
      <c r="Y46" s="4">
        <v>1983</v>
      </c>
      <c r="AE46">
        <f aca="true" t="shared" si="10" ref="AE46:AE61">SUM(Z46:AD46)</f>
        <v>0</v>
      </c>
      <c r="AG46" s="4">
        <v>1983</v>
      </c>
      <c r="AH46">
        <v>6</v>
      </c>
      <c r="AI46">
        <v>9</v>
      </c>
      <c r="AJ46">
        <v>1</v>
      </c>
      <c r="AL46">
        <v>3</v>
      </c>
      <c r="AM46">
        <f>SUM(AH46:AL46)</f>
        <v>19</v>
      </c>
      <c r="AO46" s="4">
        <v>1983</v>
      </c>
    </row>
    <row r="47" spans="1:41" ht="12.75">
      <c r="A47" s="4">
        <v>1984</v>
      </c>
      <c r="B47">
        <v>36</v>
      </c>
      <c r="C47">
        <v>171</v>
      </c>
      <c r="D47">
        <v>91</v>
      </c>
      <c r="E47">
        <v>41</v>
      </c>
      <c r="F47">
        <v>45</v>
      </c>
      <c r="G47">
        <f aca="true" t="shared" si="11" ref="G47:G62">SUM(B47:F47)</f>
        <v>384</v>
      </c>
      <c r="I47" s="4">
        <v>1984</v>
      </c>
      <c r="K47">
        <v>15</v>
      </c>
      <c r="L47">
        <v>7</v>
      </c>
      <c r="M47">
        <v>1</v>
      </c>
      <c r="N47">
        <v>7</v>
      </c>
      <c r="O47">
        <f aca="true" t="shared" si="12" ref="O47:O62">SUM(J47:N47)</f>
        <v>30</v>
      </c>
      <c r="Q47" s="4">
        <v>1984</v>
      </c>
      <c r="R47">
        <v>3</v>
      </c>
      <c r="S47">
        <v>6</v>
      </c>
      <c r="V47">
        <v>9</v>
      </c>
      <c r="W47">
        <f aca="true" t="shared" si="13" ref="W47:W62">SUM(R47:V47)</f>
        <v>18</v>
      </c>
      <c r="Y47" s="4">
        <v>1984</v>
      </c>
      <c r="AE47">
        <f t="shared" si="10"/>
        <v>0</v>
      </c>
      <c r="AG47" s="4">
        <v>1984</v>
      </c>
      <c r="AH47">
        <v>2</v>
      </c>
      <c r="AI47">
        <v>6</v>
      </c>
      <c r="AJ47">
        <v>3</v>
      </c>
      <c r="AL47">
        <v>1</v>
      </c>
      <c r="AM47">
        <f aca="true" t="shared" si="14" ref="AM47:AM62">SUM(AH47:AL47)</f>
        <v>12</v>
      </c>
      <c r="AO47" s="4">
        <v>1984</v>
      </c>
    </row>
    <row r="48" spans="1:41" ht="12.75">
      <c r="A48" s="4">
        <v>1985</v>
      </c>
      <c r="B48">
        <v>39</v>
      </c>
      <c r="C48">
        <v>192</v>
      </c>
      <c r="D48">
        <v>140</v>
      </c>
      <c r="E48">
        <v>49</v>
      </c>
      <c r="F48">
        <v>74</v>
      </c>
      <c r="G48">
        <f t="shared" si="11"/>
        <v>494</v>
      </c>
      <c r="I48" s="4">
        <v>1985</v>
      </c>
      <c r="J48">
        <v>2</v>
      </c>
      <c r="K48">
        <v>27</v>
      </c>
      <c r="L48">
        <v>18</v>
      </c>
      <c r="M48">
        <v>6</v>
      </c>
      <c r="N48">
        <v>12</v>
      </c>
      <c r="O48">
        <f t="shared" si="12"/>
        <v>65</v>
      </c>
      <c r="Q48" s="4">
        <v>1985</v>
      </c>
      <c r="R48">
        <v>1</v>
      </c>
      <c r="S48">
        <v>3</v>
      </c>
      <c r="T48">
        <v>10</v>
      </c>
      <c r="V48">
        <v>6</v>
      </c>
      <c r="W48">
        <f t="shared" si="13"/>
        <v>20</v>
      </c>
      <c r="Y48" s="4">
        <v>1985</v>
      </c>
      <c r="AE48">
        <f t="shared" si="10"/>
        <v>0</v>
      </c>
      <c r="AG48" s="4">
        <v>1985</v>
      </c>
      <c r="AH48">
        <v>2</v>
      </c>
      <c r="AI48">
        <v>7</v>
      </c>
      <c r="AJ48">
        <v>2</v>
      </c>
      <c r="AK48">
        <v>3</v>
      </c>
      <c r="AL48">
        <v>5</v>
      </c>
      <c r="AM48">
        <f t="shared" si="14"/>
        <v>19</v>
      </c>
      <c r="AO48" s="4">
        <v>1985</v>
      </c>
    </row>
    <row r="49" spans="1:41" ht="12.75">
      <c r="A49" s="4">
        <v>1986</v>
      </c>
      <c r="B49">
        <v>60</v>
      </c>
      <c r="C49">
        <v>181</v>
      </c>
      <c r="D49">
        <v>126</v>
      </c>
      <c r="E49">
        <v>79</v>
      </c>
      <c r="F49">
        <v>116</v>
      </c>
      <c r="G49">
        <f t="shared" si="11"/>
        <v>562</v>
      </c>
      <c r="I49" s="4">
        <v>1986</v>
      </c>
      <c r="J49">
        <v>8</v>
      </c>
      <c r="K49">
        <v>28</v>
      </c>
      <c r="L49">
        <v>25</v>
      </c>
      <c r="M49">
        <v>13</v>
      </c>
      <c r="N49">
        <v>18</v>
      </c>
      <c r="O49">
        <f t="shared" si="12"/>
        <v>92</v>
      </c>
      <c r="Q49" s="4">
        <v>1986</v>
      </c>
      <c r="R49">
        <v>3</v>
      </c>
      <c r="S49">
        <v>5</v>
      </c>
      <c r="T49">
        <v>3</v>
      </c>
      <c r="U49">
        <v>4</v>
      </c>
      <c r="V49">
        <v>6</v>
      </c>
      <c r="W49">
        <f t="shared" si="13"/>
        <v>21</v>
      </c>
      <c r="Y49" s="4">
        <v>1986</v>
      </c>
      <c r="AE49">
        <f t="shared" si="10"/>
        <v>0</v>
      </c>
      <c r="AG49" s="4">
        <v>1986</v>
      </c>
      <c r="AH49">
        <v>1</v>
      </c>
      <c r="AI49">
        <v>9</v>
      </c>
      <c r="AJ49">
        <v>4</v>
      </c>
      <c r="AK49">
        <v>7</v>
      </c>
      <c r="AL49">
        <v>4</v>
      </c>
      <c r="AM49">
        <f t="shared" si="14"/>
        <v>25</v>
      </c>
      <c r="AO49" s="4">
        <v>1986</v>
      </c>
    </row>
    <row r="50" spans="1:41" ht="12.75">
      <c r="A50" s="4">
        <v>1987</v>
      </c>
      <c r="B50">
        <v>63</v>
      </c>
      <c r="C50">
        <v>192</v>
      </c>
      <c r="D50">
        <v>140</v>
      </c>
      <c r="E50">
        <v>82</v>
      </c>
      <c r="F50">
        <v>161</v>
      </c>
      <c r="G50">
        <f t="shared" si="11"/>
        <v>638</v>
      </c>
      <c r="I50" s="4">
        <v>1987</v>
      </c>
      <c r="J50">
        <v>10</v>
      </c>
      <c r="K50">
        <v>47</v>
      </c>
      <c r="L50">
        <v>34</v>
      </c>
      <c r="M50">
        <v>23</v>
      </c>
      <c r="N50">
        <v>21</v>
      </c>
      <c r="O50">
        <f t="shared" si="12"/>
        <v>135</v>
      </c>
      <c r="Q50" s="4">
        <v>1987</v>
      </c>
      <c r="R50">
        <v>5</v>
      </c>
      <c r="S50">
        <v>3</v>
      </c>
      <c r="U50">
        <v>2</v>
      </c>
      <c r="V50">
        <v>6</v>
      </c>
      <c r="W50">
        <f t="shared" si="13"/>
        <v>16</v>
      </c>
      <c r="Y50" s="4">
        <v>1987</v>
      </c>
      <c r="AC50">
        <v>1</v>
      </c>
      <c r="AE50">
        <f t="shared" si="10"/>
        <v>1</v>
      </c>
      <c r="AG50" s="4">
        <v>1987</v>
      </c>
      <c r="AH50">
        <v>6</v>
      </c>
      <c r="AI50">
        <v>9</v>
      </c>
      <c r="AJ50">
        <v>1</v>
      </c>
      <c r="AK50">
        <v>8</v>
      </c>
      <c r="AL50">
        <v>5</v>
      </c>
      <c r="AM50">
        <f t="shared" si="14"/>
        <v>29</v>
      </c>
      <c r="AO50" s="4">
        <v>1987</v>
      </c>
    </row>
    <row r="51" spans="1:41" ht="12.75">
      <c r="A51" s="4">
        <v>1988</v>
      </c>
      <c r="B51">
        <v>72</v>
      </c>
      <c r="C51">
        <v>186</v>
      </c>
      <c r="D51">
        <v>140</v>
      </c>
      <c r="E51">
        <v>170</v>
      </c>
      <c r="F51">
        <v>179</v>
      </c>
      <c r="G51">
        <f t="shared" si="11"/>
        <v>747</v>
      </c>
      <c r="I51" s="4">
        <v>1988</v>
      </c>
      <c r="J51">
        <v>6</v>
      </c>
      <c r="K51">
        <v>33</v>
      </c>
      <c r="L51">
        <v>28</v>
      </c>
      <c r="M51">
        <v>22</v>
      </c>
      <c r="N51">
        <v>29</v>
      </c>
      <c r="O51">
        <f t="shared" si="12"/>
        <v>118</v>
      </c>
      <c r="Q51" s="4">
        <v>1988</v>
      </c>
      <c r="R51">
        <v>1</v>
      </c>
      <c r="S51">
        <v>7</v>
      </c>
      <c r="T51">
        <v>7</v>
      </c>
      <c r="U51">
        <v>3</v>
      </c>
      <c r="V51">
        <v>8</v>
      </c>
      <c r="W51">
        <f t="shared" si="13"/>
        <v>26</v>
      </c>
      <c r="Y51" s="4">
        <v>1988</v>
      </c>
      <c r="Z51">
        <v>1</v>
      </c>
      <c r="AB51">
        <v>1</v>
      </c>
      <c r="AC51">
        <v>2</v>
      </c>
      <c r="AE51">
        <f t="shared" si="10"/>
        <v>4</v>
      </c>
      <c r="AG51" s="4">
        <v>1988</v>
      </c>
      <c r="AH51">
        <v>9</v>
      </c>
      <c r="AI51">
        <v>9</v>
      </c>
      <c r="AJ51">
        <v>4</v>
      </c>
      <c r="AK51">
        <v>23</v>
      </c>
      <c r="AL51">
        <v>2</v>
      </c>
      <c r="AM51">
        <f t="shared" si="14"/>
        <v>47</v>
      </c>
      <c r="AO51" s="4">
        <v>1988</v>
      </c>
    </row>
    <row r="52" spans="1:41" ht="12.75">
      <c r="A52" s="4">
        <v>1989</v>
      </c>
      <c r="B52">
        <v>194</v>
      </c>
      <c r="C52">
        <v>588</v>
      </c>
      <c r="D52">
        <v>232</v>
      </c>
      <c r="E52">
        <v>5</v>
      </c>
      <c r="F52">
        <v>320</v>
      </c>
      <c r="G52">
        <f t="shared" si="11"/>
        <v>1339</v>
      </c>
      <c r="I52" s="4">
        <v>1989</v>
      </c>
      <c r="J52">
        <v>40</v>
      </c>
      <c r="K52">
        <v>132</v>
      </c>
      <c r="L52">
        <v>63</v>
      </c>
      <c r="N52">
        <v>62</v>
      </c>
      <c r="O52">
        <f t="shared" si="12"/>
        <v>297</v>
      </c>
      <c r="Q52" s="4">
        <v>1989</v>
      </c>
      <c r="R52">
        <v>11</v>
      </c>
      <c r="S52">
        <v>16</v>
      </c>
      <c r="T52">
        <v>10</v>
      </c>
      <c r="V52">
        <v>12</v>
      </c>
      <c r="W52">
        <f t="shared" si="13"/>
        <v>49</v>
      </c>
      <c r="Y52" s="4">
        <v>1989</v>
      </c>
      <c r="AE52">
        <f t="shared" si="10"/>
        <v>0</v>
      </c>
      <c r="AG52" s="4">
        <v>1989</v>
      </c>
      <c r="AH52">
        <v>13</v>
      </c>
      <c r="AI52">
        <v>33</v>
      </c>
      <c r="AJ52">
        <v>9</v>
      </c>
      <c r="AK52">
        <v>1</v>
      </c>
      <c r="AL52">
        <v>23</v>
      </c>
      <c r="AM52">
        <f t="shared" si="14"/>
        <v>79</v>
      </c>
      <c r="AO52" s="4">
        <v>1989</v>
      </c>
    </row>
    <row r="53" spans="1:41" ht="12.75">
      <c r="A53" s="4">
        <v>1990</v>
      </c>
      <c r="B53">
        <v>168</v>
      </c>
      <c r="C53">
        <v>302</v>
      </c>
      <c r="D53">
        <v>185</v>
      </c>
      <c r="E53">
        <v>4</v>
      </c>
      <c r="F53">
        <v>639</v>
      </c>
      <c r="G53">
        <f t="shared" si="11"/>
        <v>1298</v>
      </c>
      <c r="I53" s="4">
        <v>1990</v>
      </c>
      <c r="J53">
        <v>20</v>
      </c>
      <c r="K53">
        <v>58</v>
      </c>
      <c r="L53">
        <v>26</v>
      </c>
      <c r="N53">
        <v>81</v>
      </c>
      <c r="O53">
        <f t="shared" si="12"/>
        <v>185</v>
      </c>
      <c r="Q53" s="4">
        <v>1990</v>
      </c>
      <c r="R53">
        <v>9</v>
      </c>
      <c r="S53">
        <v>11</v>
      </c>
      <c r="V53">
        <v>19</v>
      </c>
      <c r="W53">
        <f t="shared" si="13"/>
        <v>39</v>
      </c>
      <c r="Y53" s="4">
        <v>1990</v>
      </c>
      <c r="AA53">
        <v>1</v>
      </c>
      <c r="AD53">
        <v>1</v>
      </c>
      <c r="AE53">
        <f t="shared" si="10"/>
        <v>2</v>
      </c>
      <c r="AG53" s="4">
        <v>1990</v>
      </c>
      <c r="AH53">
        <v>12</v>
      </c>
      <c r="AI53">
        <v>8</v>
      </c>
      <c r="AJ53">
        <v>5</v>
      </c>
      <c r="AL53">
        <v>69</v>
      </c>
      <c r="AM53">
        <f t="shared" si="14"/>
        <v>94</v>
      </c>
      <c r="AO53" s="4">
        <v>1990</v>
      </c>
    </row>
    <row r="54" spans="1:41" ht="12.75">
      <c r="A54" s="4">
        <v>1991</v>
      </c>
      <c r="B54">
        <v>233</v>
      </c>
      <c r="C54">
        <v>278</v>
      </c>
      <c r="D54">
        <v>187</v>
      </c>
      <c r="F54">
        <v>551</v>
      </c>
      <c r="G54">
        <f t="shared" si="11"/>
        <v>1249</v>
      </c>
      <c r="I54" s="4">
        <v>1991</v>
      </c>
      <c r="J54">
        <v>31</v>
      </c>
      <c r="K54">
        <v>51</v>
      </c>
      <c r="L54">
        <v>19</v>
      </c>
      <c r="M54">
        <v>1</v>
      </c>
      <c r="N54">
        <v>103</v>
      </c>
      <c r="O54">
        <f t="shared" si="12"/>
        <v>205</v>
      </c>
      <c r="Q54" s="4">
        <v>1991</v>
      </c>
      <c r="R54">
        <v>5</v>
      </c>
      <c r="S54">
        <v>8</v>
      </c>
      <c r="T54">
        <v>3</v>
      </c>
      <c r="V54">
        <v>12</v>
      </c>
      <c r="W54">
        <f t="shared" si="13"/>
        <v>28</v>
      </c>
      <c r="Y54" s="4">
        <v>1991</v>
      </c>
      <c r="Z54">
        <v>2</v>
      </c>
      <c r="AA54">
        <v>7</v>
      </c>
      <c r="AB54">
        <v>1</v>
      </c>
      <c r="AD54">
        <v>7</v>
      </c>
      <c r="AE54">
        <f t="shared" si="10"/>
        <v>17</v>
      </c>
      <c r="AG54" s="4">
        <v>1991</v>
      </c>
      <c r="AH54">
        <v>20</v>
      </c>
      <c r="AI54">
        <v>5</v>
      </c>
      <c r="AJ54">
        <v>2</v>
      </c>
      <c r="AL54">
        <v>73</v>
      </c>
      <c r="AM54">
        <f t="shared" si="14"/>
        <v>100</v>
      </c>
      <c r="AO54" s="4">
        <v>1991</v>
      </c>
    </row>
    <row r="55" spans="1:41" ht="12.75">
      <c r="A55" s="4">
        <v>1992</v>
      </c>
      <c r="B55">
        <v>184</v>
      </c>
      <c r="C55">
        <v>188</v>
      </c>
      <c r="D55">
        <v>121</v>
      </c>
      <c r="E55">
        <v>184</v>
      </c>
      <c r="F55">
        <v>185</v>
      </c>
      <c r="G55">
        <f t="shared" si="11"/>
        <v>862</v>
      </c>
      <c r="I55" s="4">
        <v>1992</v>
      </c>
      <c r="J55">
        <v>40</v>
      </c>
      <c r="K55">
        <v>34</v>
      </c>
      <c r="L55">
        <v>14</v>
      </c>
      <c r="M55">
        <v>63</v>
      </c>
      <c r="N55">
        <v>29</v>
      </c>
      <c r="O55">
        <f t="shared" si="12"/>
        <v>180</v>
      </c>
      <c r="Q55" s="4">
        <v>1992</v>
      </c>
      <c r="R55">
        <v>5</v>
      </c>
      <c r="S55">
        <v>3</v>
      </c>
      <c r="T55">
        <v>3</v>
      </c>
      <c r="U55">
        <v>2</v>
      </c>
      <c r="V55">
        <v>4</v>
      </c>
      <c r="W55">
        <f t="shared" si="13"/>
        <v>17</v>
      </c>
      <c r="Y55" s="4">
        <v>1992</v>
      </c>
      <c r="Z55">
        <v>3</v>
      </c>
      <c r="AA55">
        <v>1</v>
      </c>
      <c r="AC55">
        <v>2</v>
      </c>
      <c r="AE55">
        <f t="shared" si="10"/>
        <v>6</v>
      </c>
      <c r="AG55" s="4">
        <v>1992</v>
      </c>
      <c r="AH55">
        <v>16</v>
      </c>
      <c r="AI55">
        <v>17</v>
      </c>
      <c r="AJ55">
        <v>7</v>
      </c>
      <c r="AK55">
        <v>30</v>
      </c>
      <c r="AL55">
        <v>21</v>
      </c>
      <c r="AM55">
        <f t="shared" si="14"/>
        <v>91</v>
      </c>
      <c r="AO55" s="4">
        <v>1992</v>
      </c>
    </row>
    <row r="56" spans="1:41" ht="12.75">
      <c r="A56" s="4">
        <v>1993</v>
      </c>
      <c r="B56">
        <v>147</v>
      </c>
      <c r="C56">
        <v>117</v>
      </c>
      <c r="D56">
        <v>50</v>
      </c>
      <c r="E56">
        <v>117</v>
      </c>
      <c r="F56">
        <v>109</v>
      </c>
      <c r="G56">
        <f t="shared" si="11"/>
        <v>540</v>
      </c>
      <c r="I56" s="4">
        <v>1993</v>
      </c>
      <c r="J56">
        <v>26</v>
      </c>
      <c r="K56">
        <v>35</v>
      </c>
      <c r="L56">
        <v>8</v>
      </c>
      <c r="M56">
        <v>29</v>
      </c>
      <c r="N56">
        <v>12</v>
      </c>
      <c r="O56">
        <f t="shared" si="12"/>
        <v>110</v>
      </c>
      <c r="Q56" s="4">
        <v>1993</v>
      </c>
      <c r="R56">
        <v>4</v>
      </c>
      <c r="S56">
        <v>2</v>
      </c>
      <c r="U56">
        <v>2</v>
      </c>
      <c r="V56">
        <v>4</v>
      </c>
      <c r="W56">
        <f t="shared" si="13"/>
        <v>12</v>
      </c>
      <c r="Y56" s="4">
        <v>1993</v>
      </c>
      <c r="Z56">
        <v>3</v>
      </c>
      <c r="AC56">
        <v>1</v>
      </c>
      <c r="AE56">
        <f t="shared" si="10"/>
        <v>4</v>
      </c>
      <c r="AG56" s="4">
        <v>1993</v>
      </c>
      <c r="AH56">
        <v>26</v>
      </c>
      <c r="AI56">
        <v>6</v>
      </c>
      <c r="AJ56">
        <v>1</v>
      </c>
      <c r="AK56">
        <v>35</v>
      </c>
      <c r="AL56">
        <v>7</v>
      </c>
      <c r="AM56">
        <f t="shared" si="14"/>
        <v>75</v>
      </c>
      <c r="AO56" s="4">
        <v>1993</v>
      </c>
    </row>
    <row r="57" spans="1:41" ht="12.75">
      <c r="A57" s="4">
        <v>1994</v>
      </c>
      <c r="B57">
        <v>156</v>
      </c>
      <c r="C57">
        <v>116</v>
      </c>
      <c r="D57">
        <v>27</v>
      </c>
      <c r="E57">
        <v>77</v>
      </c>
      <c r="F57">
        <v>85</v>
      </c>
      <c r="G57">
        <f t="shared" si="11"/>
        <v>461</v>
      </c>
      <c r="I57" s="4">
        <v>1994</v>
      </c>
      <c r="J57">
        <v>29</v>
      </c>
      <c r="K57">
        <v>26</v>
      </c>
      <c r="L57">
        <v>3</v>
      </c>
      <c r="M57">
        <v>10</v>
      </c>
      <c r="N57">
        <v>10</v>
      </c>
      <c r="O57">
        <f t="shared" si="12"/>
        <v>78</v>
      </c>
      <c r="Q57" s="4">
        <v>1994</v>
      </c>
      <c r="R57">
        <v>4</v>
      </c>
      <c r="S57">
        <v>6</v>
      </c>
      <c r="U57">
        <v>2</v>
      </c>
      <c r="V57">
        <v>3</v>
      </c>
      <c r="W57">
        <f t="shared" si="13"/>
        <v>15</v>
      </c>
      <c r="Y57" s="4">
        <v>1994</v>
      </c>
      <c r="AA57">
        <v>2</v>
      </c>
      <c r="AB57">
        <v>1</v>
      </c>
      <c r="AD57">
        <v>3</v>
      </c>
      <c r="AE57">
        <f t="shared" si="10"/>
        <v>6</v>
      </c>
      <c r="AG57" s="4">
        <v>1994</v>
      </c>
      <c r="AH57">
        <v>9</v>
      </c>
      <c r="AI57">
        <v>9</v>
      </c>
      <c r="AJ57">
        <v>1</v>
      </c>
      <c r="AK57">
        <v>24</v>
      </c>
      <c r="AL57">
        <v>8</v>
      </c>
      <c r="AM57">
        <f t="shared" si="14"/>
        <v>51</v>
      </c>
      <c r="AO57" s="4">
        <v>1994</v>
      </c>
    </row>
    <row r="58" spans="1:41" ht="12.75">
      <c r="A58" s="4">
        <v>1995</v>
      </c>
      <c r="B58">
        <v>182</v>
      </c>
      <c r="C58">
        <v>123</v>
      </c>
      <c r="D58">
        <v>42</v>
      </c>
      <c r="E58">
        <v>94</v>
      </c>
      <c r="F58">
        <v>108</v>
      </c>
      <c r="G58">
        <f t="shared" si="11"/>
        <v>549</v>
      </c>
      <c r="I58" s="4">
        <v>1995</v>
      </c>
      <c r="J58">
        <v>28</v>
      </c>
      <c r="K58">
        <v>24</v>
      </c>
      <c r="L58">
        <v>7</v>
      </c>
      <c r="M58">
        <v>24</v>
      </c>
      <c r="N58">
        <v>13</v>
      </c>
      <c r="O58">
        <f t="shared" si="12"/>
        <v>96</v>
      </c>
      <c r="Q58" s="4">
        <v>1995</v>
      </c>
      <c r="R58">
        <v>5</v>
      </c>
      <c r="S58">
        <v>1</v>
      </c>
      <c r="V58">
        <v>6</v>
      </c>
      <c r="W58">
        <f t="shared" si="13"/>
        <v>12</v>
      </c>
      <c r="Y58" s="4">
        <v>1995</v>
      </c>
      <c r="Z58">
        <v>6</v>
      </c>
      <c r="AA58">
        <v>3</v>
      </c>
      <c r="AE58">
        <f t="shared" si="10"/>
        <v>9</v>
      </c>
      <c r="AG58" s="4">
        <v>1995</v>
      </c>
      <c r="AH58">
        <v>25</v>
      </c>
      <c r="AI58">
        <v>6</v>
      </c>
      <c r="AJ58">
        <v>1</v>
      </c>
      <c r="AK58">
        <v>15</v>
      </c>
      <c r="AL58">
        <v>12</v>
      </c>
      <c r="AM58">
        <f t="shared" si="14"/>
        <v>59</v>
      </c>
      <c r="AO58" s="4">
        <v>1995</v>
      </c>
    </row>
    <row r="59" spans="1:41" ht="12.75">
      <c r="A59" s="4">
        <v>1996</v>
      </c>
      <c r="B59">
        <v>169</v>
      </c>
      <c r="C59">
        <v>161</v>
      </c>
      <c r="D59">
        <v>32</v>
      </c>
      <c r="E59">
        <v>106</v>
      </c>
      <c r="F59">
        <v>104</v>
      </c>
      <c r="G59">
        <f t="shared" si="11"/>
        <v>572</v>
      </c>
      <c r="I59" s="4">
        <v>1996</v>
      </c>
      <c r="J59">
        <v>23</v>
      </c>
      <c r="K59">
        <v>17</v>
      </c>
      <c r="L59">
        <v>5</v>
      </c>
      <c r="M59">
        <v>22</v>
      </c>
      <c r="N59">
        <v>12</v>
      </c>
      <c r="O59">
        <f t="shared" si="12"/>
        <v>79</v>
      </c>
      <c r="Q59" s="4">
        <v>1996</v>
      </c>
      <c r="R59">
        <v>3</v>
      </c>
      <c r="S59">
        <v>3</v>
      </c>
      <c r="T59">
        <v>1</v>
      </c>
      <c r="U59">
        <v>1</v>
      </c>
      <c r="V59">
        <v>2</v>
      </c>
      <c r="W59">
        <f t="shared" si="13"/>
        <v>10</v>
      </c>
      <c r="Y59" s="4">
        <v>1996</v>
      </c>
      <c r="Z59">
        <v>3</v>
      </c>
      <c r="AA59">
        <v>1</v>
      </c>
      <c r="AC59">
        <v>1</v>
      </c>
      <c r="AD59">
        <v>2</v>
      </c>
      <c r="AE59">
        <f t="shared" si="10"/>
        <v>7</v>
      </c>
      <c r="AG59" s="4">
        <v>1996</v>
      </c>
      <c r="AH59">
        <v>18</v>
      </c>
      <c r="AI59">
        <v>14</v>
      </c>
      <c r="AK59">
        <v>25</v>
      </c>
      <c r="AL59">
        <v>14</v>
      </c>
      <c r="AM59">
        <f t="shared" si="14"/>
        <v>71</v>
      </c>
      <c r="AO59" s="4">
        <v>1996</v>
      </c>
    </row>
    <row r="60" spans="1:41" ht="12.75">
      <c r="A60" s="4">
        <v>1997</v>
      </c>
      <c r="B60">
        <v>171</v>
      </c>
      <c r="C60">
        <v>143</v>
      </c>
      <c r="D60">
        <v>28</v>
      </c>
      <c r="E60">
        <v>112</v>
      </c>
      <c r="F60">
        <v>394</v>
      </c>
      <c r="G60">
        <f t="shared" si="11"/>
        <v>848</v>
      </c>
      <c r="I60" s="4">
        <v>1997</v>
      </c>
      <c r="J60">
        <v>17</v>
      </c>
      <c r="K60">
        <v>20</v>
      </c>
      <c r="L60">
        <v>1</v>
      </c>
      <c r="M60">
        <v>16</v>
      </c>
      <c r="N60">
        <v>73</v>
      </c>
      <c r="O60">
        <f t="shared" si="12"/>
        <v>127</v>
      </c>
      <c r="Q60" s="4">
        <v>1997</v>
      </c>
      <c r="R60">
        <v>5</v>
      </c>
      <c r="S60">
        <v>3</v>
      </c>
      <c r="T60">
        <v>1</v>
      </c>
      <c r="V60">
        <v>11</v>
      </c>
      <c r="W60">
        <f t="shared" si="13"/>
        <v>20</v>
      </c>
      <c r="Y60" s="4">
        <v>1997</v>
      </c>
      <c r="Z60">
        <v>2</v>
      </c>
      <c r="AA60">
        <v>1</v>
      </c>
      <c r="AD60">
        <v>6</v>
      </c>
      <c r="AE60">
        <f t="shared" si="10"/>
        <v>9</v>
      </c>
      <c r="AG60" s="4">
        <v>1997</v>
      </c>
      <c r="AH60">
        <v>20</v>
      </c>
      <c r="AI60">
        <v>5</v>
      </c>
      <c r="AJ60">
        <v>1</v>
      </c>
      <c r="AK60">
        <v>25</v>
      </c>
      <c r="AL60">
        <v>42</v>
      </c>
      <c r="AM60">
        <f t="shared" si="14"/>
        <v>93</v>
      </c>
      <c r="AO60" s="4">
        <v>1997</v>
      </c>
    </row>
    <row r="61" spans="1:41" ht="12.75">
      <c r="A61" s="4">
        <v>1998</v>
      </c>
      <c r="F61">
        <v>1</v>
      </c>
      <c r="G61">
        <f t="shared" si="11"/>
        <v>1</v>
      </c>
      <c r="I61" s="4">
        <v>1998</v>
      </c>
      <c r="N61">
        <v>1</v>
      </c>
      <c r="O61">
        <f t="shared" si="12"/>
        <v>1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G62">
        <f t="shared" si="11"/>
        <v>0</v>
      </c>
      <c r="I62" s="4">
        <v>1999</v>
      </c>
      <c r="O62">
        <f t="shared" si="12"/>
        <v>0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</row>
    <row r="63" spans="1:47" ht="12.75">
      <c r="A63" s="4" t="s">
        <v>101</v>
      </c>
      <c r="B63" s="2">
        <f>SUM(B46:B62)</f>
        <v>1965</v>
      </c>
      <c r="C63" s="2">
        <f>SUM(C46:C62)</f>
        <v>3167</v>
      </c>
      <c r="D63" s="2">
        <f>SUM(D46:D62)</f>
        <v>1594</v>
      </c>
      <c r="E63" s="2">
        <f>SUM(E46:E62)</f>
        <v>1132</v>
      </c>
      <c r="F63" s="2">
        <f>SUM(F46:F62)</f>
        <v>3111</v>
      </c>
      <c r="G63">
        <f>SUM(B63:F63)</f>
        <v>10969</v>
      </c>
      <c r="I63" s="4" t="s">
        <v>101</v>
      </c>
      <c r="J63" s="2">
        <f>SUM(J46:J62)</f>
        <v>287</v>
      </c>
      <c r="K63" s="2">
        <f>SUM(K46:K62)</f>
        <v>562</v>
      </c>
      <c r="L63" s="2">
        <f>SUM(L46:L62)</f>
        <v>266</v>
      </c>
      <c r="M63" s="2">
        <f>SUM(M46:M62)</f>
        <v>230</v>
      </c>
      <c r="N63" s="2">
        <f>SUM(N46:N62)</f>
        <v>484</v>
      </c>
      <c r="O63">
        <f>SUM(J63:N63)</f>
        <v>1829</v>
      </c>
      <c r="Q63" s="4" t="s">
        <v>101</v>
      </c>
      <c r="W63">
        <f>SUM(R63:V63)</f>
        <v>0</v>
      </c>
      <c r="Y63" s="4" t="s">
        <v>101</v>
      </c>
      <c r="Z63" s="2">
        <f>SUM(Z46:Z62)</f>
        <v>20</v>
      </c>
      <c r="AA63" s="2">
        <f>SUM(AA46:AA62)</f>
        <v>16</v>
      </c>
      <c r="AB63" s="2">
        <f>SUM(AB46:AB62)</f>
        <v>3</v>
      </c>
      <c r="AC63" s="2">
        <f>SUM(AC46:AC62)</f>
        <v>7</v>
      </c>
      <c r="AD63" s="2">
        <f>SUM(AD46:AD62)</f>
        <v>19</v>
      </c>
      <c r="AE63">
        <f>SUM(Z63:AD63)</f>
        <v>65</v>
      </c>
      <c r="AG63" s="4" t="s">
        <v>101</v>
      </c>
      <c r="AH63" s="2">
        <f>SUM(AH46:AH62)</f>
        <v>185</v>
      </c>
      <c r="AI63" s="2">
        <f>SUM(AI46:AI62)</f>
        <v>152</v>
      </c>
      <c r="AJ63" s="2">
        <f>SUM(AJ46:AJ62)</f>
        <v>42</v>
      </c>
      <c r="AK63" s="2">
        <f>SUM(AK46:AK62)</f>
        <v>196</v>
      </c>
      <c r="AL63" s="2">
        <f>SUM(AL46:AL62)</f>
        <v>289</v>
      </c>
      <c r="AM63">
        <f>SUM(AH63:AL63)</f>
        <v>864</v>
      </c>
      <c r="AO63" s="4" t="s">
        <v>101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99</v>
      </c>
      <c r="I65" s="4" t="s">
        <v>100</v>
      </c>
      <c r="Q65" s="4" t="s">
        <v>116</v>
      </c>
      <c r="Y65" s="4" t="s">
        <v>117</v>
      </c>
      <c r="AG65" s="4" t="s">
        <v>114</v>
      </c>
      <c r="AO65" s="4" t="s">
        <v>115</v>
      </c>
    </row>
    <row r="66" spans="1:47" ht="12.75">
      <c r="A66" s="4" t="s">
        <v>97</v>
      </c>
      <c r="B66" s="12" t="s">
        <v>88</v>
      </c>
      <c r="C66" s="12" t="s">
        <v>93</v>
      </c>
      <c r="D66" s="12" t="s">
        <v>94</v>
      </c>
      <c r="E66" s="12" t="s">
        <v>89</v>
      </c>
      <c r="F66" s="12" t="s">
        <v>92</v>
      </c>
      <c r="G66" s="12" t="s">
        <v>101</v>
      </c>
      <c r="I66" s="4" t="s">
        <v>97</v>
      </c>
      <c r="J66" s="12" t="s">
        <v>88</v>
      </c>
      <c r="K66" s="12" t="s">
        <v>93</v>
      </c>
      <c r="L66" s="12" t="s">
        <v>94</v>
      </c>
      <c r="M66" s="12" t="s">
        <v>89</v>
      </c>
      <c r="N66" s="12" t="s">
        <v>92</v>
      </c>
      <c r="O66" s="12" t="s">
        <v>101</v>
      </c>
      <c r="Q66" s="4" t="s">
        <v>97</v>
      </c>
      <c r="R66" s="12" t="s">
        <v>88</v>
      </c>
      <c r="S66" s="12" t="s">
        <v>93</v>
      </c>
      <c r="T66" s="12" t="s">
        <v>94</v>
      </c>
      <c r="U66" s="12" t="s">
        <v>89</v>
      </c>
      <c r="V66" s="12" t="s">
        <v>92</v>
      </c>
      <c r="W66" s="12" t="s">
        <v>101</v>
      </c>
      <c r="Y66" s="4" t="s">
        <v>97</v>
      </c>
      <c r="Z66" s="12" t="s">
        <v>88</v>
      </c>
      <c r="AA66" s="12" t="s">
        <v>93</v>
      </c>
      <c r="AB66" s="12" t="s">
        <v>94</v>
      </c>
      <c r="AC66" s="12" t="s">
        <v>89</v>
      </c>
      <c r="AD66" s="12" t="s">
        <v>92</v>
      </c>
      <c r="AE66" s="12" t="s">
        <v>101</v>
      </c>
      <c r="AG66" s="4" t="s">
        <v>97</v>
      </c>
      <c r="AH66" s="12" t="s">
        <v>88</v>
      </c>
      <c r="AI66" s="12" t="s">
        <v>93</v>
      </c>
      <c r="AJ66" s="12" t="s">
        <v>94</v>
      </c>
      <c r="AK66" s="12" t="s">
        <v>89</v>
      </c>
      <c r="AL66" s="12" t="s">
        <v>92</v>
      </c>
      <c r="AM66" s="12" t="s">
        <v>101</v>
      </c>
      <c r="AO66" s="4" t="s">
        <v>97</v>
      </c>
      <c r="AP66" s="12" t="s">
        <v>88</v>
      </c>
      <c r="AQ66" s="12" t="s">
        <v>93</v>
      </c>
      <c r="AR66" s="12" t="s">
        <v>94</v>
      </c>
      <c r="AS66" s="12" t="s">
        <v>89</v>
      </c>
      <c r="AT66" s="12" t="s">
        <v>92</v>
      </c>
      <c r="AU66" s="12" t="s">
        <v>101</v>
      </c>
    </row>
    <row r="67" spans="1:47" ht="12.75">
      <c r="A67" s="4">
        <v>1983</v>
      </c>
      <c r="B67">
        <f aca="true" t="shared" si="15" ref="B67:G67">B46+B25</f>
        <v>128</v>
      </c>
      <c r="C67">
        <f t="shared" si="15"/>
        <v>332</v>
      </c>
      <c r="D67">
        <f t="shared" si="15"/>
        <v>95</v>
      </c>
      <c r="E67">
        <f t="shared" si="15"/>
        <v>19</v>
      </c>
      <c r="F67">
        <f t="shared" si="15"/>
        <v>50</v>
      </c>
      <c r="G67">
        <f t="shared" si="15"/>
        <v>624</v>
      </c>
      <c r="I67" s="4">
        <v>1983</v>
      </c>
      <c r="J67">
        <f aca="true" t="shared" si="16" ref="J67:O67">J46+J25</f>
        <v>17</v>
      </c>
      <c r="K67">
        <f t="shared" si="16"/>
        <v>33</v>
      </c>
      <c r="L67">
        <f t="shared" si="16"/>
        <v>17</v>
      </c>
      <c r="M67">
        <f t="shared" si="16"/>
        <v>2</v>
      </c>
      <c r="N67">
        <f t="shared" si="16"/>
        <v>2</v>
      </c>
      <c r="O67">
        <f t="shared" si="16"/>
        <v>71</v>
      </c>
      <c r="Q67" s="4">
        <v>1983</v>
      </c>
      <c r="R67">
        <f aca="true" t="shared" si="17" ref="R67:W67">R46+R25</f>
        <v>8</v>
      </c>
      <c r="S67">
        <f t="shared" si="17"/>
        <v>8</v>
      </c>
      <c r="T67">
        <f t="shared" si="17"/>
        <v>4</v>
      </c>
      <c r="U67">
        <f t="shared" si="17"/>
        <v>0</v>
      </c>
      <c r="V67">
        <f t="shared" si="17"/>
        <v>9</v>
      </c>
      <c r="W67">
        <f t="shared" si="17"/>
        <v>29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1</v>
      </c>
      <c r="AC67">
        <f t="shared" si="18"/>
        <v>0</v>
      </c>
      <c r="AD67">
        <f t="shared" si="18"/>
        <v>0</v>
      </c>
      <c r="AE67">
        <f t="shared" si="18"/>
        <v>1</v>
      </c>
      <c r="AG67" s="4">
        <v>1983</v>
      </c>
      <c r="AH67">
        <f aca="true" t="shared" si="19" ref="AH67:AM67">AH46+AH25</f>
        <v>7</v>
      </c>
      <c r="AI67">
        <f t="shared" si="19"/>
        <v>10</v>
      </c>
      <c r="AJ67">
        <f t="shared" si="19"/>
        <v>1</v>
      </c>
      <c r="AK67">
        <f t="shared" si="19"/>
        <v>1</v>
      </c>
      <c r="AL67">
        <f t="shared" si="19"/>
        <v>4</v>
      </c>
      <c r="AM67">
        <f t="shared" si="19"/>
        <v>23</v>
      </c>
      <c r="AO67" s="4">
        <v>1983</v>
      </c>
      <c r="AP67">
        <f aca="true" t="shared" si="20" ref="AP67:AU67">AP46+AP25</f>
        <v>0</v>
      </c>
      <c r="AQ67">
        <f t="shared" si="20"/>
        <v>0</v>
      </c>
      <c r="AR67">
        <f t="shared" si="20"/>
        <v>0</v>
      </c>
      <c r="AS67">
        <f t="shared" si="20"/>
        <v>0</v>
      </c>
      <c r="AT67">
        <f t="shared" si="20"/>
        <v>0</v>
      </c>
      <c r="AU67">
        <f t="shared" si="20"/>
        <v>0</v>
      </c>
    </row>
    <row r="68" spans="1:47" ht="12.75">
      <c r="A68" s="4">
        <v>1984</v>
      </c>
      <c r="B68">
        <f aca="true" t="shared" si="21" ref="B68:G83">B47+B26</f>
        <v>62</v>
      </c>
      <c r="C68">
        <f t="shared" si="21"/>
        <v>323</v>
      </c>
      <c r="D68">
        <f t="shared" si="21"/>
        <v>143</v>
      </c>
      <c r="E68">
        <f t="shared" si="21"/>
        <v>51</v>
      </c>
      <c r="F68">
        <f t="shared" si="21"/>
        <v>126</v>
      </c>
      <c r="G68">
        <f t="shared" si="21"/>
        <v>705</v>
      </c>
      <c r="I68" s="4">
        <v>1984</v>
      </c>
      <c r="J68">
        <f aca="true" t="shared" si="22" ref="J68:O68">J47+J26</f>
        <v>7</v>
      </c>
      <c r="K68">
        <f t="shared" si="22"/>
        <v>41</v>
      </c>
      <c r="L68">
        <f t="shared" si="22"/>
        <v>18</v>
      </c>
      <c r="M68">
        <f t="shared" si="22"/>
        <v>1</v>
      </c>
      <c r="N68">
        <f t="shared" si="22"/>
        <v>18</v>
      </c>
      <c r="O68">
        <f t="shared" si="22"/>
        <v>85</v>
      </c>
      <c r="Q68" s="4">
        <v>1984</v>
      </c>
      <c r="R68">
        <f aca="true" t="shared" si="23" ref="R68:W68">R47+R26</f>
        <v>4</v>
      </c>
      <c r="S68">
        <f t="shared" si="23"/>
        <v>11</v>
      </c>
      <c r="T68">
        <f t="shared" si="23"/>
        <v>1</v>
      </c>
      <c r="U68">
        <f t="shared" si="23"/>
        <v>0</v>
      </c>
      <c r="V68">
        <f t="shared" si="23"/>
        <v>12</v>
      </c>
      <c r="W68">
        <f t="shared" si="23"/>
        <v>28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1</v>
      </c>
      <c r="AD68">
        <f t="shared" si="24"/>
        <v>0</v>
      </c>
      <c r="AE68">
        <f t="shared" si="24"/>
        <v>1</v>
      </c>
      <c r="AG68" s="4">
        <v>1984</v>
      </c>
      <c r="AH68">
        <f aca="true" t="shared" si="25" ref="AH68:AM68">AH47+AH26</f>
        <v>5</v>
      </c>
      <c r="AI68">
        <f t="shared" si="25"/>
        <v>9</v>
      </c>
      <c r="AJ68">
        <f t="shared" si="25"/>
        <v>10</v>
      </c>
      <c r="AK68">
        <f t="shared" si="25"/>
        <v>1</v>
      </c>
      <c r="AL68">
        <f t="shared" si="25"/>
        <v>2</v>
      </c>
      <c r="AM68">
        <f t="shared" si="25"/>
        <v>27</v>
      </c>
      <c r="AO68" s="4">
        <v>1984</v>
      </c>
      <c r="AP68">
        <f aca="true" t="shared" si="26" ref="AP68:AU68">AP47+AP26</f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</row>
    <row r="69" spans="1:47" ht="12.75">
      <c r="A69" s="4">
        <v>1985</v>
      </c>
      <c r="B69">
        <f t="shared" si="21"/>
        <v>92</v>
      </c>
      <c r="C69">
        <f t="shared" si="21"/>
        <v>439</v>
      </c>
      <c r="D69">
        <f t="shared" si="21"/>
        <v>265</v>
      </c>
      <c r="E69">
        <f t="shared" si="21"/>
        <v>89</v>
      </c>
      <c r="F69">
        <f t="shared" si="21"/>
        <v>222</v>
      </c>
      <c r="G69">
        <f t="shared" si="21"/>
        <v>1107</v>
      </c>
      <c r="I69" s="4">
        <v>1985</v>
      </c>
      <c r="J69">
        <f aca="true" t="shared" si="27" ref="J69:O69">J48+J27</f>
        <v>9</v>
      </c>
      <c r="K69">
        <f t="shared" si="27"/>
        <v>74</v>
      </c>
      <c r="L69">
        <f t="shared" si="27"/>
        <v>44</v>
      </c>
      <c r="M69">
        <f t="shared" si="27"/>
        <v>10</v>
      </c>
      <c r="N69">
        <f t="shared" si="27"/>
        <v>42</v>
      </c>
      <c r="O69">
        <f t="shared" si="27"/>
        <v>179</v>
      </c>
      <c r="Q69" s="4">
        <v>1985</v>
      </c>
      <c r="R69">
        <f aca="true" t="shared" si="28" ref="R69:W69">R48+R27</f>
        <v>7</v>
      </c>
      <c r="S69">
        <f t="shared" si="28"/>
        <v>10</v>
      </c>
      <c r="T69">
        <f t="shared" si="28"/>
        <v>14</v>
      </c>
      <c r="U69">
        <f t="shared" si="28"/>
        <v>0</v>
      </c>
      <c r="V69">
        <f t="shared" si="28"/>
        <v>8</v>
      </c>
      <c r="W69">
        <f t="shared" si="28"/>
        <v>39</v>
      </c>
      <c r="Y69" s="4">
        <v>1985</v>
      </c>
      <c r="Z69">
        <f aca="true" t="shared" si="29" ref="Z69:AE69">Z48+Z27</f>
        <v>0</v>
      </c>
      <c r="AA69">
        <f t="shared" si="29"/>
        <v>0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0</v>
      </c>
      <c r="AG69" s="4">
        <v>1985</v>
      </c>
      <c r="AH69">
        <f aca="true" t="shared" si="30" ref="AH69:AM69">AH48+AH27</f>
        <v>7</v>
      </c>
      <c r="AI69">
        <f t="shared" si="30"/>
        <v>17</v>
      </c>
      <c r="AJ69">
        <f t="shared" si="30"/>
        <v>7</v>
      </c>
      <c r="AK69">
        <f t="shared" si="30"/>
        <v>8</v>
      </c>
      <c r="AL69">
        <f t="shared" si="30"/>
        <v>9</v>
      </c>
      <c r="AM69">
        <f t="shared" si="30"/>
        <v>48</v>
      </c>
      <c r="AO69" s="4">
        <v>1985</v>
      </c>
      <c r="AP69">
        <f aca="true" t="shared" si="31" ref="AP69:AU69">AP48+AP27</f>
        <v>0</v>
      </c>
      <c r="AQ69">
        <f t="shared" si="31"/>
        <v>0</v>
      </c>
      <c r="AR69">
        <f t="shared" si="31"/>
        <v>0</v>
      </c>
      <c r="AS69">
        <f t="shared" si="31"/>
        <v>0</v>
      </c>
      <c r="AT69">
        <f t="shared" si="31"/>
        <v>0</v>
      </c>
      <c r="AU69">
        <f t="shared" si="31"/>
        <v>0</v>
      </c>
    </row>
    <row r="70" spans="1:47" ht="12.75">
      <c r="A70" s="4">
        <v>1986</v>
      </c>
      <c r="B70">
        <f t="shared" si="21"/>
        <v>132</v>
      </c>
      <c r="C70">
        <f t="shared" si="21"/>
        <v>530</v>
      </c>
      <c r="D70">
        <f t="shared" si="21"/>
        <v>247</v>
      </c>
      <c r="E70">
        <f t="shared" si="21"/>
        <v>124</v>
      </c>
      <c r="F70">
        <f t="shared" si="21"/>
        <v>308</v>
      </c>
      <c r="G70">
        <f t="shared" si="21"/>
        <v>1341</v>
      </c>
      <c r="I70" s="4">
        <v>1986</v>
      </c>
      <c r="J70">
        <f aca="true" t="shared" si="32" ref="J70:O70">J49+J28</f>
        <v>20</v>
      </c>
      <c r="K70">
        <f t="shared" si="32"/>
        <v>84</v>
      </c>
      <c r="L70">
        <f t="shared" si="32"/>
        <v>56</v>
      </c>
      <c r="M70">
        <f t="shared" si="32"/>
        <v>21</v>
      </c>
      <c r="N70">
        <f t="shared" si="32"/>
        <v>49</v>
      </c>
      <c r="O70">
        <f t="shared" si="32"/>
        <v>230</v>
      </c>
      <c r="Q70" s="4">
        <v>1986</v>
      </c>
      <c r="R70">
        <f aca="true" t="shared" si="33" ref="R70:W70">R49+R28</f>
        <v>9</v>
      </c>
      <c r="S70">
        <f t="shared" si="33"/>
        <v>13</v>
      </c>
      <c r="T70">
        <f t="shared" si="33"/>
        <v>7</v>
      </c>
      <c r="U70">
        <f t="shared" si="33"/>
        <v>4</v>
      </c>
      <c r="V70">
        <f t="shared" si="33"/>
        <v>11</v>
      </c>
      <c r="W70">
        <f t="shared" si="33"/>
        <v>44</v>
      </c>
      <c r="Y70" s="4">
        <v>1986</v>
      </c>
      <c r="Z70">
        <f aca="true" t="shared" si="34" ref="Z70:AE70">Z49+Z28</f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G70" s="4">
        <v>1986</v>
      </c>
      <c r="AH70">
        <f aca="true" t="shared" si="35" ref="AH70:AM70">AH49+AH28</f>
        <v>4</v>
      </c>
      <c r="AI70">
        <f t="shared" si="35"/>
        <v>17</v>
      </c>
      <c r="AJ70">
        <f t="shared" si="35"/>
        <v>7</v>
      </c>
      <c r="AK70">
        <f t="shared" si="35"/>
        <v>14</v>
      </c>
      <c r="AL70">
        <f t="shared" si="35"/>
        <v>9</v>
      </c>
      <c r="AM70">
        <f t="shared" si="35"/>
        <v>51</v>
      </c>
      <c r="AO70" s="4">
        <v>1986</v>
      </c>
      <c r="AP70">
        <f aca="true" t="shared" si="36" ref="AP70:AU70">AP49+AP28</f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</row>
    <row r="71" spans="1:47" ht="12.75">
      <c r="A71" s="4">
        <v>1987</v>
      </c>
      <c r="B71">
        <f t="shared" si="21"/>
        <v>157</v>
      </c>
      <c r="C71">
        <f t="shared" si="21"/>
        <v>556</v>
      </c>
      <c r="D71">
        <f t="shared" si="21"/>
        <v>293</v>
      </c>
      <c r="E71">
        <f t="shared" si="21"/>
        <v>157</v>
      </c>
      <c r="F71">
        <f t="shared" si="21"/>
        <v>516</v>
      </c>
      <c r="G71">
        <f t="shared" si="21"/>
        <v>1679</v>
      </c>
      <c r="I71" s="4">
        <v>1987</v>
      </c>
      <c r="J71">
        <f aca="true" t="shared" si="37" ref="J71:O71">J50+J29</f>
        <v>27</v>
      </c>
      <c r="K71">
        <f t="shared" si="37"/>
        <v>140</v>
      </c>
      <c r="L71">
        <f t="shared" si="37"/>
        <v>81</v>
      </c>
      <c r="M71">
        <f t="shared" si="37"/>
        <v>35</v>
      </c>
      <c r="N71">
        <f t="shared" si="37"/>
        <v>84</v>
      </c>
      <c r="O71">
        <f t="shared" si="37"/>
        <v>367</v>
      </c>
      <c r="Q71" s="4">
        <v>1987</v>
      </c>
      <c r="R71">
        <f aca="true" t="shared" si="38" ref="R71:W71">R50+R29</f>
        <v>14</v>
      </c>
      <c r="S71">
        <f t="shared" si="38"/>
        <v>12</v>
      </c>
      <c r="T71">
        <f t="shared" si="38"/>
        <v>2</v>
      </c>
      <c r="U71">
        <f t="shared" si="38"/>
        <v>2</v>
      </c>
      <c r="V71">
        <f t="shared" si="38"/>
        <v>17</v>
      </c>
      <c r="W71">
        <f t="shared" si="38"/>
        <v>47</v>
      </c>
      <c r="Y71" s="4">
        <v>1987</v>
      </c>
      <c r="Z71">
        <f aca="true" t="shared" si="39" ref="Z71:AE71">Z50+Z29</f>
        <v>0</v>
      </c>
      <c r="AA71">
        <f t="shared" si="39"/>
        <v>0</v>
      </c>
      <c r="AB71">
        <f t="shared" si="39"/>
        <v>0</v>
      </c>
      <c r="AC71">
        <f t="shared" si="39"/>
        <v>1</v>
      </c>
      <c r="AD71">
        <f t="shared" si="39"/>
        <v>0</v>
      </c>
      <c r="AE71">
        <f t="shared" si="39"/>
        <v>1</v>
      </c>
      <c r="AG71" s="4">
        <v>1987</v>
      </c>
      <c r="AH71">
        <f aca="true" t="shared" si="40" ref="AH71:AM71">AH50+AH29</f>
        <v>11</v>
      </c>
      <c r="AI71">
        <f t="shared" si="40"/>
        <v>22</v>
      </c>
      <c r="AJ71">
        <f t="shared" si="40"/>
        <v>4</v>
      </c>
      <c r="AK71">
        <f t="shared" si="40"/>
        <v>27</v>
      </c>
      <c r="AL71">
        <f t="shared" si="40"/>
        <v>22</v>
      </c>
      <c r="AM71">
        <f t="shared" si="40"/>
        <v>86</v>
      </c>
      <c r="AO71" s="4">
        <v>1987</v>
      </c>
      <c r="AP71">
        <f aca="true" t="shared" si="41" ref="AP71:AU71">AP50+AP29</f>
        <v>0</v>
      </c>
      <c r="AQ71">
        <f t="shared" si="41"/>
        <v>0</v>
      </c>
      <c r="AR71">
        <f t="shared" si="41"/>
        <v>0</v>
      </c>
      <c r="AS71">
        <f t="shared" si="41"/>
        <v>0</v>
      </c>
      <c r="AT71">
        <f t="shared" si="41"/>
        <v>0</v>
      </c>
      <c r="AU71">
        <f t="shared" si="41"/>
        <v>0</v>
      </c>
    </row>
    <row r="72" spans="1:47" ht="12.75">
      <c r="A72" s="4">
        <v>1988</v>
      </c>
      <c r="B72">
        <f t="shared" si="21"/>
        <v>178</v>
      </c>
      <c r="C72">
        <f t="shared" si="21"/>
        <v>550</v>
      </c>
      <c r="D72">
        <f t="shared" si="21"/>
        <v>275</v>
      </c>
      <c r="E72">
        <f t="shared" si="21"/>
        <v>243</v>
      </c>
      <c r="F72">
        <f t="shared" si="21"/>
        <v>559</v>
      </c>
      <c r="G72">
        <f t="shared" si="21"/>
        <v>1805</v>
      </c>
      <c r="I72" s="4">
        <v>1988</v>
      </c>
      <c r="J72">
        <f aca="true" t="shared" si="42" ref="J72:O72">J51+J30</f>
        <v>26</v>
      </c>
      <c r="K72">
        <f t="shared" si="42"/>
        <v>123</v>
      </c>
      <c r="L72">
        <f t="shared" si="42"/>
        <v>61</v>
      </c>
      <c r="M72">
        <f t="shared" si="42"/>
        <v>42</v>
      </c>
      <c r="N72">
        <f t="shared" si="42"/>
        <v>93</v>
      </c>
      <c r="O72">
        <f t="shared" si="42"/>
        <v>345</v>
      </c>
      <c r="Q72" s="4">
        <v>1988</v>
      </c>
      <c r="R72">
        <f aca="true" t="shared" si="43" ref="R72:W72">R51+R30</f>
        <v>8</v>
      </c>
      <c r="S72">
        <f t="shared" si="43"/>
        <v>16</v>
      </c>
      <c r="T72">
        <f t="shared" si="43"/>
        <v>9</v>
      </c>
      <c r="U72">
        <f t="shared" si="43"/>
        <v>3</v>
      </c>
      <c r="V72">
        <f t="shared" si="43"/>
        <v>22</v>
      </c>
      <c r="W72">
        <f t="shared" si="43"/>
        <v>58</v>
      </c>
      <c r="Y72" s="4">
        <v>1988</v>
      </c>
      <c r="Z72">
        <f aca="true" t="shared" si="44" ref="Z72:AE72">Z51+Z30</f>
        <v>1</v>
      </c>
      <c r="AA72">
        <f t="shared" si="44"/>
        <v>1</v>
      </c>
      <c r="AB72">
        <f t="shared" si="44"/>
        <v>1</v>
      </c>
      <c r="AC72">
        <f t="shared" si="44"/>
        <v>2</v>
      </c>
      <c r="AD72">
        <f t="shared" si="44"/>
        <v>0</v>
      </c>
      <c r="AE72">
        <f t="shared" si="44"/>
        <v>5</v>
      </c>
      <c r="AG72" s="4">
        <v>1988</v>
      </c>
      <c r="AH72">
        <f aca="true" t="shared" si="45" ref="AH72:AM72">AH51+AH30</f>
        <v>17</v>
      </c>
      <c r="AI72">
        <f t="shared" si="45"/>
        <v>20</v>
      </c>
      <c r="AJ72">
        <f t="shared" si="45"/>
        <v>12</v>
      </c>
      <c r="AK72">
        <f t="shared" si="45"/>
        <v>36</v>
      </c>
      <c r="AL72">
        <f t="shared" si="45"/>
        <v>17</v>
      </c>
      <c r="AM72">
        <f t="shared" si="45"/>
        <v>102</v>
      </c>
      <c r="AO72" s="4">
        <v>1988</v>
      </c>
      <c r="AP72">
        <f aca="true" t="shared" si="46" ref="AP72:AU72">AP51+AP30</f>
        <v>0</v>
      </c>
      <c r="AQ72">
        <f t="shared" si="46"/>
        <v>0</v>
      </c>
      <c r="AR72">
        <f t="shared" si="46"/>
        <v>0</v>
      </c>
      <c r="AS72">
        <f t="shared" si="46"/>
        <v>0</v>
      </c>
      <c r="AT72">
        <f t="shared" si="46"/>
        <v>0</v>
      </c>
      <c r="AU72">
        <f t="shared" si="46"/>
        <v>0</v>
      </c>
    </row>
    <row r="73" spans="1:47" ht="12.75">
      <c r="A73" s="4">
        <v>1989</v>
      </c>
      <c r="B73">
        <f t="shared" si="21"/>
        <v>212</v>
      </c>
      <c r="C73">
        <f t="shared" si="21"/>
        <v>639</v>
      </c>
      <c r="D73">
        <f t="shared" si="21"/>
        <v>267</v>
      </c>
      <c r="E73">
        <f t="shared" si="21"/>
        <v>6</v>
      </c>
      <c r="F73">
        <f t="shared" si="21"/>
        <v>404</v>
      </c>
      <c r="G73">
        <f t="shared" si="21"/>
        <v>1528</v>
      </c>
      <c r="I73" s="4">
        <v>1989</v>
      </c>
      <c r="J73">
        <f aca="true" t="shared" si="47" ref="J73:O73">J52+J31</f>
        <v>45</v>
      </c>
      <c r="K73">
        <f t="shared" si="47"/>
        <v>135</v>
      </c>
      <c r="L73">
        <f t="shared" si="47"/>
        <v>72</v>
      </c>
      <c r="M73">
        <f t="shared" si="47"/>
        <v>1</v>
      </c>
      <c r="N73">
        <f t="shared" si="47"/>
        <v>74</v>
      </c>
      <c r="O73">
        <f t="shared" si="47"/>
        <v>327</v>
      </c>
      <c r="Q73" s="4">
        <v>1989</v>
      </c>
      <c r="R73">
        <f aca="true" t="shared" si="48" ref="R73:W73">R52+R31</f>
        <v>11</v>
      </c>
      <c r="S73">
        <f t="shared" si="48"/>
        <v>16</v>
      </c>
      <c r="T73">
        <f t="shared" si="48"/>
        <v>10</v>
      </c>
      <c r="U73">
        <f t="shared" si="48"/>
        <v>0</v>
      </c>
      <c r="V73">
        <f t="shared" si="48"/>
        <v>14</v>
      </c>
      <c r="W73">
        <f t="shared" si="48"/>
        <v>51</v>
      </c>
      <c r="Y73" s="4">
        <v>1989</v>
      </c>
      <c r="Z73">
        <f aca="true" t="shared" si="49" ref="Z73:AE73">Z52+Z31</f>
        <v>0</v>
      </c>
      <c r="AA73">
        <f t="shared" si="49"/>
        <v>0</v>
      </c>
      <c r="AB73">
        <f t="shared" si="49"/>
        <v>0</v>
      </c>
      <c r="AC73">
        <f t="shared" si="49"/>
        <v>0</v>
      </c>
      <c r="AD73">
        <f t="shared" si="49"/>
        <v>0</v>
      </c>
      <c r="AE73">
        <f t="shared" si="49"/>
        <v>0</v>
      </c>
      <c r="AG73" s="4">
        <v>1989</v>
      </c>
      <c r="AH73">
        <f aca="true" t="shared" si="50" ref="AH73:AM73">AH52+AH31</f>
        <v>15</v>
      </c>
      <c r="AI73">
        <f t="shared" si="50"/>
        <v>36</v>
      </c>
      <c r="AJ73">
        <f t="shared" si="50"/>
        <v>13</v>
      </c>
      <c r="AK73">
        <f t="shared" si="50"/>
        <v>1</v>
      </c>
      <c r="AL73">
        <f t="shared" si="50"/>
        <v>31</v>
      </c>
      <c r="AM73">
        <f t="shared" si="50"/>
        <v>96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t="shared" si="21"/>
        <v>362</v>
      </c>
      <c r="C74">
        <f t="shared" si="21"/>
        <v>1021</v>
      </c>
      <c r="D74">
        <f t="shared" si="21"/>
        <v>545</v>
      </c>
      <c r="E74">
        <f t="shared" si="21"/>
        <v>7</v>
      </c>
      <c r="F74">
        <f t="shared" si="21"/>
        <v>1279</v>
      </c>
      <c r="G74">
        <f t="shared" si="21"/>
        <v>3214</v>
      </c>
      <c r="I74" s="4">
        <v>1990</v>
      </c>
      <c r="J74">
        <f aca="true" t="shared" si="52" ref="J74:O74">J53+J32</f>
        <v>74</v>
      </c>
      <c r="K74">
        <f t="shared" si="52"/>
        <v>206</v>
      </c>
      <c r="L74">
        <f t="shared" si="52"/>
        <v>91</v>
      </c>
      <c r="M74">
        <f t="shared" si="52"/>
        <v>0</v>
      </c>
      <c r="N74">
        <f t="shared" si="52"/>
        <v>174</v>
      </c>
      <c r="O74">
        <f t="shared" si="52"/>
        <v>545</v>
      </c>
      <c r="Q74" s="4">
        <v>1990</v>
      </c>
      <c r="R74">
        <f aca="true" t="shared" si="53" ref="R74:W74">R53+R32</f>
        <v>23</v>
      </c>
      <c r="S74">
        <f t="shared" si="53"/>
        <v>33</v>
      </c>
      <c r="T74">
        <f t="shared" si="53"/>
        <v>6</v>
      </c>
      <c r="U74">
        <f t="shared" si="53"/>
        <v>0</v>
      </c>
      <c r="V74">
        <f t="shared" si="53"/>
        <v>37</v>
      </c>
      <c r="W74">
        <f t="shared" si="53"/>
        <v>99</v>
      </c>
      <c r="Y74" s="4">
        <v>1990</v>
      </c>
      <c r="Z74">
        <f aca="true" t="shared" si="54" ref="Z74:AE74">Z53+Z32</f>
        <v>1</v>
      </c>
      <c r="AA74">
        <f t="shared" si="54"/>
        <v>5</v>
      </c>
      <c r="AB74">
        <f t="shared" si="54"/>
        <v>1</v>
      </c>
      <c r="AC74">
        <f t="shared" si="54"/>
        <v>0</v>
      </c>
      <c r="AD74">
        <f t="shared" si="54"/>
        <v>2</v>
      </c>
      <c r="AE74">
        <f t="shared" si="54"/>
        <v>9</v>
      </c>
      <c r="AG74" s="4">
        <v>1990</v>
      </c>
      <c r="AH74">
        <f aca="true" t="shared" si="55" ref="AH74:AM74">AH53+AH32</f>
        <v>27</v>
      </c>
      <c r="AI74">
        <f t="shared" si="55"/>
        <v>49</v>
      </c>
      <c r="AJ74">
        <f t="shared" si="55"/>
        <v>23</v>
      </c>
      <c r="AK74">
        <f t="shared" si="55"/>
        <v>0</v>
      </c>
      <c r="AL74">
        <f t="shared" si="55"/>
        <v>142</v>
      </c>
      <c r="AM74">
        <f t="shared" si="55"/>
        <v>241</v>
      </c>
      <c r="AO74" s="4">
        <v>1990</v>
      </c>
      <c r="AP74">
        <f aca="true" t="shared" si="56" ref="AP74:AU74">AP53+AP32</f>
        <v>0</v>
      </c>
      <c r="AQ74">
        <f t="shared" si="56"/>
        <v>0</v>
      </c>
      <c r="AR74">
        <f t="shared" si="56"/>
        <v>0</v>
      </c>
      <c r="AS74">
        <f t="shared" si="56"/>
        <v>0</v>
      </c>
      <c r="AT74">
        <f t="shared" si="56"/>
        <v>0</v>
      </c>
      <c r="AU74">
        <f t="shared" si="56"/>
        <v>0</v>
      </c>
    </row>
    <row r="75" spans="1:47" ht="12.75">
      <c r="A75" s="4">
        <v>1991</v>
      </c>
      <c r="B75">
        <f t="shared" si="21"/>
        <v>469</v>
      </c>
      <c r="C75">
        <f t="shared" si="21"/>
        <v>1045</v>
      </c>
      <c r="D75">
        <f t="shared" si="21"/>
        <v>491</v>
      </c>
      <c r="E75">
        <f t="shared" si="21"/>
        <v>4</v>
      </c>
      <c r="F75">
        <f t="shared" si="21"/>
        <v>1166</v>
      </c>
      <c r="G75">
        <f t="shared" si="21"/>
        <v>3175</v>
      </c>
      <c r="I75" s="4">
        <v>1991</v>
      </c>
      <c r="J75">
        <f aca="true" t="shared" si="57" ref="J75:O75">J54+J33</f>
        <v>80</v>
      </c>
      <c r="K75">
        <f t="shared" si="57"/>
        <v>242</v>
      </c>
      <c r="L75">
        <f t="shared" si="57"/>
        <v>81</v>
      </c>
      <c r="M75">
        <f t="shared" si="57"/>
        <v>1</v>
      </c>
      <c r="N75">
        <f t="shared" si="57"/>
        <v>209</v>
      </c>
      <c r="O75">
        <f t="shared" si="57"/>
        <v>613</v>
      </c>
      <c r="Q75" s="4">
        <v>1991</v>
      </c>
      <c r="R75">
        <f aca="true" t="shared" si="58" ref="R75:W75">R54+R33</f>
        <v>20</v>
      </c>
      <c r="S75">
        <f t="shared" si="58"/>
        <v>47</v>
      </c>
      <c r="T75">
        <f t="shared" si="58"/>
        <v>9</v>
      </c>
      <c r="U75">
        <f t="shared" si="58"/>
        <v>0</v>
      </c>
      <c r="V75">
        <f t="shared" si="58"/>
        <v>31</v>
      </c>
      <c r="W75">
        <f t="shared" si="58"/>
        <v>107</v>
      </c>
      <c r="Y75" s="4">
        <v>1991</v>
      </c>
      <c r="Z75">
        <f aca="true" t="shared" si="59" ref="Z75:AE75">Z54+Z33</f>
        <v>4</v>
      </c>
      <c r="AA75">
        <f t="shared" si="59"/>
        <v>12</v>
      </c>
      <c r="AB75">
        <f t="shared" si="59"/>
        <v>2</v>
      </c>
      <c r="AC75">
        <f t="shared" si="59"/>
        <v>0</v>
      </c>
      <c r="AD75">
        <f t="shared" si="59"/>
        <v>8</v>
      </c>
      <c r="AE75">
        <f t="shared" si="59"/>
        <v>26</v>
      </c>
      <c r="AG75" s="4">
        <v>1991</v>
      </c>
      <c r="AH75">
        <f aca="true" t="shared" si="60" ref="AH75:AM75">AH54+AH33</f>
        <v>33</v>
      </c>
      <c r="AI75">
        <f t="shared" si="60"/>
        <v>40</v>
      </c>
      <c r="AJ75">
        <f t="shared" si="60"/>
        <v>17</v>
      </c>
      <c r="AK75">
        <f t="shared" si="60"/>
        <v>0</v>
      </c>
      <c r="AL75">
        <f t="shared" si="60"/>
        <v>142</v>
      </c>
      <c r="AM75">
        <f t="shared" si="60"/>
        <v>232</v>
      </c>
      <c r="AO75" s="4">
        <v>1991</v>
      </c>
      <c r="AP75">
        <f aca="true" t="shared" si="61" ref="AP75:AU75">AP54+AP33</f>
        <v>0</v>
      </c>
      <c r="AQ75">
        <f t="shared" si="61"/>
        <v>0</v>
      </c>
      <c r="AR75">
        <f t="shared" si="61"/>
        <v>0</v>
      </c>
      <c r="AS75">
        <f t="shared" si="61"/>
        <v>0</v>
      </c>
      <c r="AT75">
        <f t="shared" si="61"/>
        <v>0</v>
      </c>
      <c r="AU75">
        <f t="shared" si="61"/>
        <v>0</v>
      </c>
    </row>
    <row r="76" spans="1:47" ht="12.75">
      <c r="A76" s="4">
        <v>1992</v>
      </c>
      <c r="B76">
        <f t="shared" si="21"/>
        <v>442</v>
      </c>
      <c r="C76">
        <f t="shared" si="21"/>
        <v>935</v>
      </c>
      <c r="D76">
        <f t="shared" si="21"/>
        <v>421</v>
      </c>
      <c r="E76">
        <f t="shared" si="21"/>
        <v>392</v>
      </c>
      <c r="F76">
        <f t="shared" si="21"/>
        <v>545</v>
      </c>
      <c r="G76">
        <f t="shared" si="21"/>
        <v>2735</v>
      </c>
      <c r="I76" s="4">
        <v>1992</v>
      </c>
      <c r="J76">
        <f aca="true" t="shared" si="62" ref="J76:O76">J55+J34</f>
        <v>104</v>
      </c>
      <c r="K76">
        <f t="shared" si="62"/>
        <v>226</v>
      </c>
      <c r="L76">
        <f t="shared" si="62"/>
        <v>63</v>
      </c>
      <c r="M76">
        <f t="shared" si="62"/>
        <v>147</v>
      </c>
      <c r="N76">
        <f t="shared" si="62"/>
        <v>76</v>
      </c>
      <c r="O76">
        <f t="shared" si="62"/>
        <v>616</v>
      </c>
      <c r="Q76" s="4">
        <v>1992</v>
      </c>
      <c r="R76">
        <f aca="true" t="shared" si="63" ref="R76:W76">R55+R34</f>
        <v>28</v>
      </c>
      <c r="S76">
        <f t="shared" si="63"/>
        <v>36</v>
      </c>
      <c r="T76">
        <f t="shared" si="63"/>
        <v>8</v>
      </c>
      <c r="U76">
        <f t="shared" si="63"/>
        <v>8</v>
      </c>
      <c r="V76">
        <f t="shared" si="63"/>
        <v>12</v>
      </c>
      <c r="W76">
        <f t="shared" si="63"/>
        <v>92</v>
      </c>
      <c r="Y76" s="4">
        <v>1992</v>
      </c>
      <c r="Z76">
        <f aca="true" t="shared" si="64" ref="Z76:AE76">Z55+Z34</f>
        <v>7</v>
      </c>
      <c r="AA76">
        <f t="shared" si="64"/>
        <v>5</v>
      </c>
      <c r="AB76">
        <f t="shared" si="64"/>
        <v>4</v>
      </c>
      <c r="AC76">
        <f t="shared" si="64"/>
        <v>2</v>
      </c>
      <c r="AD76">
        <f t="shared" si="64"/>
        <v>0</v>
      </c>
      <c r="AE76">
        <f t="shared" si="64"/>
        <v>18</v>
      </c>
      <c r="AG76" s="4">
        <v>1992</v>
      </c>
      <c r="AH76">
        <f aca="true" t="shared" si="65" ref="AH76:AM76">AH55+AH34</f>
        <v>36</v>
      </c>
      <c r="AI76">
        <f t="shared" si="65"/>
        <v>44</v>
      </c>
      <c r="AJ76">
        <f t="shared" si="65"/>
        <v>23</v>
      </c>
      <c r="AK76">
        <f t="shared" si="65"/>
        <v>93</v>
      </c>
      <c r="AL76">
        <f t="shared" si="65"/>
        <v>33</v>
      </c>
      <c r="AM76">
        <f t="shared" si="65"/>
        <v>229</v>
      </c>
      <c r="AO76" s="4">
        <v>1992</v>
      </c>
      <c r="AP76">
        <f aca="true" t="shared" si="66" ref="AP76:AU76">AP55+AP34</f>
        <v>0</v>
      </c>
      <c r="AQ76">
        <f t="shared" si="66"/>
        <v>0</v>
      </c>
      <c r="AR76">
        <f t="shared" si="66"/>
        <v>0</v>
      </c>
      <c r="AS76">
        <f t="shared" si="66"/>
        <v>0</v>
      </c>
      <c r="AT76">
        <f t="shared" si="66"/>
        <v>0</v>
      </c>
      <c r="AU76">
        <f t="shared" si="66"/>
        <v>0</v>
      </c>
    </row>
    <row r="77" spans="1:47" ht="12.75">
      <c r="A77" s="4">
        <v>1993</v>
      </c>
      <c r="B77">
        <f t="shared" si="21"/>
        <v>371</v>
      </c>
      <c r="C77">
        <f t="shared" si="21"/>
        <v>767</v>
      </c>
      <c r="D77">
        <f t="shared" si="21"/>
        <v>282</v>
      </c>
      <c r="E77">
        <f t="shared" si="21"/>
        <v>287</v>
      </c>
      <c r="F77">
        <f t="shared" si="21"/>
        <v>409</v>
      </c>
      <c r="G77">
        <f t="shared" si="21"/>
        <v>2116</v>
      </c>
      <c r="I77" s="4">
        <v>1993</v>
      </c>
      <c r="J77">
        <f aca="true" t="shared" si="67" ref="J77:O77">J56+J35</f>
        <v>83</v>
      </c>
      <c r="K77">
        <f t="shared" si="67"/>
        <v>205</v>
      </c>
      <c r="L77">
        <f t="shared" si="67"/>
        <v>50</v>
      </c>
      <c r="M77">
        <f t="shared" si="67"/>
        <v>94</v>
      </c>
      <c r="N77">
        <f t="shared" si="67"/>
        <v>56</v>
      </c>
      <c r="O77">
        <f t="shared" si="67"/>
        <v>488</v>
      </c>
      <c r="Q77" s="4">
        <v>1993</v>
      </c>
      <c r="R77">
        <f aca="true" t="shared" si="68" ref="R77:W77">R56+R35</f>
        <v>13</v>
      </c>
      <c r="S77">
        <f t="shared" si="68"/>
        <v>27</v>
      </c>
      <c r="T77">
        <f t="shared" si="68"/>
        <v>3</v>
      </c>
      <c r="U77">
        <f t="shared" si="68"/>
        <v>5</v>
      </c>
      <c r="V77">
        <f t="shared" si="68"/>
        <v>14</v>
      </c>
      <c r="W77">
        <f t="shared" si="68"/>
        <v>62</v>
      </c>
      <c r="Y77" s="4">
        <v>1993</v>
      </c>
      <c r="Z77">
        <f aca="true" t="shared" si="69" ref="Z77:AE77">Z56+Z35</f>
        <v>3</v>
      </c>
      <c r="AA77">
        <f t="shared" si="69"/>
        <v>2</v>
      </c>
      <c r="AB77">
        <f t="shared" si="69"/>
        <v>3</v>
      </c>
      <c r="AC77">
        <f t="shared" si="69"/>
        <v>2</v>
      </c>
      <c r="AD77">
        <f t="shared" si="69"/>
        <v>0</v>
      </c>
      <c r="AE77">
        <f t="shared" si="69"/>
        <v>10</v>
      </c>
      <c r="AG77" s="4">
        <v>1993</v>
      </c>
      <c r="AH77">
        <f aca="true" t="shared" si="70" ref="AH77:AM77">AH56+AH35</f>
        <v>47</v>
      </c>
      <c r="AI77">
        <f t="shared" si="70"/>
        <v>41</v>
      </c>
      <c r="AJ77">
        <f t="shared" si="70"/>
        <v>13</v>
      </c>
      <c r="AK77">
        <f t="shared" si="70"/>
        <v>105</v>
      </c>
      <c r="AL77">
        <f t="shared" si="70"/>
        <v>17</v>
      </c>
      <c r="AM77">
        <f t="shared" si="70"/>
        <v>223</v>
      </c>
      <c r="AO77" s="4">
        <v>1993</v>
      </c>
      <c r="AP77">
        <f aca="true" t="shared" si="71" ref="AP77:AU77">AP56+AP35</f>
        <v>0</v>
      </c>
      <c r="AQ77">
        <f t="shared" si="71"/>
        <v>0</v>
      </c>
      <c r="AR77">
        <f t="shared" si="71"/>
        <v>0</v>
      </c>
      <c r="AS77">
        <f t="shared" si="71"/>
        <v>0</v>
      </c>
      <c r="AT77">
        <f t="shared" si="71"/>
        <v>0</v>
      </c>
      <c r="AU77">
        <f t="shared" si="71"/>
        <v>0</v>
      </c>
    </row>
    <row r="78" spans="1:47" ht="12.75">
      <c r="A78" s="4">
        <v>1994</v>
      </c>
      <c r="B78">
        <f t="shared" si="21"/>
        <v>410</v>
      </c>
      <c r="C78">
        <f t="shared" si="21"/>
        <v>630</v>
      </c>
      <c r="D78">
        <f t="shared" si="21"/>
        <v>214</v>
      </c>
      <c r="E78">
        <f t="shared" si="21"/>
        <v>191</v>
      </c>
      <c r="F78">
        <f t="shared" si="21"/>
        <v>298</v>
      </c>
      <c r="G78">
        <f t="shared" si="21"/>
        <v>1743</v>
      </c>
      <c r="I78" s="4">
        <v>1994</v>
      </c>
      <c r="J78">
        <f aca="true" t="shared" si="72" ref="J78:O78">J57+J36</f>
        <v>90</v>
      </c>
      <c r="K78">
        <f t="shared" si="72"/>
        <v>166</v>
      </c>
      <c r="L78">
        <f t="shared" si="72"/>
        <v>32</v>
      </c>
      <c r="M78">
        <f t="shared" si="72"/>
        <v>62</v>
      </c>
      <c r="N78">
        <f t="shared" si="72"/>
        <v>31</v>
      </c>
      <c r="O78">
        <f t="shared" si="72"/>
        <v>381</v>
      </c>
      <c r="Q78" s="4">
        <v>1994</v>
      </c>
      <c r="R78">
        <f aca="true" t="shared" si="73" ref="R78:W78">R57+R36</f>
        <v>18</v>
      </c>
      <c r="S78">
        <f t="shared" si="73"/>
        <v>25</v>
      </c>
      <c r="T78">
        <f t="shared" si="73"/>
        <v>3</v>
      </c>
      <c r="U78">
        <f t="shared" si="73"/>
        <v>12</v>
      </c>
      <c r="V78">
        <f t="shared" si="73"/>
        <v>7</v>
      </c>
      <c r="W78">
        <f t="shared" si="73"/>
        <v>65</v>
      </c>
      <c r="Y78" s="4">
        <v>1994</v>
      </c>
      <c r="Z78">
        <f aca="true" t="shared" si="74" ref="Z78:AE78">Z57+Z36</f>
        <v>5</v>
      </c>
      <c r="AA78">
        <f t="shared" si="74"/>
        <v>7</v>
      </c>
      <c r="AB78">
        <f t="shared" si="74"/>
        <v>2</v>
      </c>
      <c r="AC78">
        <f t="shared" si="74"/>
        <v>0</v>
      </c>
      <c r="AD78">
        <f t="shared" si="74"/>
        <v>4</v>
      </c>
      <c r="AE78">
        <f t="shared" si="74"/>
        <v>18</v>
      </c>
      <c r="AG78" s="4">
        <v>1994</v>
      </c>
      <c r="AH78">
        <f aca="true" t="shared" si="75" ref="AH78:AM78">AH57+AH36</f>
        <v>40</v>
      </c>
      <c r="AI78">
        <f t="shared" si="75"/>
        <v>27</v>
      </c>
      <c r="AJ78">
        <f t="shared" si="75"/>
        <v>7</v>
      </c>
      <c r="AK78">
        <f t="shared" si="75"/>
        <v>63</v>
      </c>
      <c r="AL78">
        <f t="shared" si="75"/>
        <v>15</v>
      </c>
      <c r="AM78">
        <f t="shared" si="75"/>
        <v>152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t="shared" si="21"/>
        <v>567</v>
      </c>
      <c r="C79">
        <f t="shared" si="21"/>
        <v>746</v>
      </c>
      <c r="D79">
        <f t="shared" si="21"/>
        <v>225</v>
      </c>
      <c r="E79">
        <f t="shared" si="21"/>
        <v>234</v>
      </c>
      <c r="F79">
        <f t="shared" si="21"/>
        <v>350</v>
      </c>
      <c r="G79">
        <f t="shared" si="21"/>
        <v>2122</v>
      </c>
      <c r="I79" s="4">
        <v>1995</v>
      </c>
      <c r="J79">
        <f aca="true" t="shared" si="77" ref="J79:O79">J58+J37</f>
        <v>145</v>
      </c>
      <c r="K79">
        <f t="shared" si="77"/>
        <v>210</v>
      </c>
      <c r="L79">
        <f t="shared" si="77"/>
        <v>44</v>
      </c>
      <c r="M79">
        <f t="shared" si="77"/>
        <v>76</v>
      </c>
      <c r="N79">
        <f t="shared" si="77"/>
        <v>64</v>
      </c>
      <c r="O79">
        <f t="shared" si="77"/>
        <v>539</v>
      </c>
      <c r="Q79" s="4">
        <v>1995</v>
      </c>
      <c r="R79">
        <f aca="true" t="shared" si="78" ref="R79:W79">R58+R37</f>
        <v>36</v>
      </c>
      <c r="S79">
        <f t="shared" si="78"/>
        <v>16</v>
      </c>
      <c r="T79">
        <f t="shared" si="78"/>
        <v>2</v>
      </c>
      <c r="U79">
        <f t="shared" si="78"/>
        <v>8</v>
      </c>
      <c r="V79">
        <f t="shared" si="78"/>
        <v>13</v>
      </c>
      <c r="W79">
        <f t="shared" si="78"/>
        <v>75</v>
      </c>
      <c r="Y79" s="4">
        <v>1995</v>
      </c>
      <c r="Z79">
        <f aca="true" t="shared" si="79" ref="Z79:AE79">Z58+Z37</f>
        <v>7</v>
      </c>
      <c r="AA79">
        <f t="shared" si="79"/>
        <v>7</v>
      </c>
      <c r="AB79">
        <f t="shared" si="79"/>
        <v>0</v>
      </c>
      <c r="AC79">
        <f t="shared" si="79"/>
        <v>1</v>
      </c>
      <c r="AD79">
        <f t="shared" si="79"/>
        <v>4</v>
      </c>
      <c r="AE79">
        <f t="shared" si="79"/>
        <v>19</v>
      </c>
      <c r="AG79" s="4">
        <v>1995</v>
      </c>
      <c r="AH79">
        <f aca="true" t="shared" si="80" ref="AH79:AM79">AH58+AH37</f>
        <v>48</v>
      </c>
      <c r="AI79">
        <f t="shared" si="80"/>
        <v>42</v>
      </c>
      <c r="AJ79">
        <f t="shared" si="80"/>
        <v>5</v>
      </c>
      <c r="AK79">
        <f t="shared" si="80"/>
        <v>55</v>
      </c>
      <c r="AL79">
        <f t="shared" si="80"/>
        <v>27</v>
      </c>
      <c r="AM79">
        <f t="shared" si="80"/>
        <v>177</v>
      </c>
      <c r="AO79" s="4">
        <v>1995</v>
      </c>
      <c r="AP79">
        <f aca="true" t="shared" si="81" ref="AP79:AU79">AP58+AP37</f>
        <v>0</v>
      </c>
      <c r="AQ79">
        <f t="shared" si="81"/>
        <v>0</v>
      </c>
      <c r="AR79">
        <f t="shared" si="81"/>
        <v>0</v>
      </c>
      <c r="AS79">
        <f t="shared" si="81"/>
        <v>0</v>
      </c>
      <c r="AT79">
        <f t="shared" si="81"/>
        <v>0</v>
      </c>
      <c r="AU79">
        <f t="shared" si="81"/>
        <v>0</v>
      </c>
    </row>
    <row r="80" spans="1:47" ht="12.75">
      <c r="A80" s="4">
        <v>1996</v>
      </c>
      <c r="B80">
        <f t="shared" si="21"/>
        <v>558</v>
      </c>
      <c r="C80">
        <f t="shared" si="21"/>
        <v>718</v>
      </c>
      <c r="D80">
        <f t="shared" si="21"/>
        <v>198</v>
      </c>
      <c r="E80">
        <f t="shared" si="21"/>
        <v>226</v>
      </c>
      <c r="F80">
        <f t="shared" si="21"/>
        <v>333</v>
      </c>
      <c r="G80">
        <f t="shared" si="21"/>
        <v>2033</v>
      </c>
      <c r="I80" s="4">
        <v>1996</v>
      </c>
      <c r="J80">
        <f aca="true" t="shared" si="82" ref="J80:O80">J59+J38</f>
        <v>132</v>
      </c>
      <c r="K80">
        <f t="shared" si="82"/>
        <v>176</v>
      </c>
      <c r="L80">
        <f t="shared" si="82"/>
        <v>32</v>
      </c>
      <c r="M80">
        <f t="shared" si="82"/>
        <v>69</v>
      </c>
      <c r="N80">
        <f t="shared" si="82"/>
        <v>54</v>
      </c>
      <c r="O80">
        <f t="shared" si="82"/>
        <v>463</v>
      </c>
      <c r="Q80" s="4">
        <v>1996</v>
      </c>
      <c r="R80">
        <f aca="true" t="shared" si="83" ref="R80:W80">R59+R38</f>
        <v>28</v>
      </c>
      <c r="S80">
        <f t="shared" si="83"/>
        <v>19</v>
      </c>
      <c r="T80">
        <f t="shared" si="83"/>
        <v>3</v>
      </c>
      <c r="U80">
        <f t="shared" si="83"/>
        <v>6</v>
      </c>
      <c r="V80">
        <f t="shared" si="83"/>
        <v>7</v>
      </c>
      <c r="W80">
        <f t="shared" si="83"/>
        <v>63</v>
      </c>
      <c r="Y80" s="4">
        <v>1996</v>
      </c>
      <c r="Z80">
        <f aca="true" t="shared" si="84" ref="Z80:AE80">Z59+Z38</f>
        <v>5</v>
      </c>
      <c r="AA80">
        <f t="shared" si="84"/>
        <v>7</v>
      </c>
      <c r="AB80">
        <f t="shared" si="84"/>
        <v>2</v>
      </c>
      <c r="AC80">
        <f t="shared" si="84"/>
        <v>1</v>
      </c>
      <c r="AD80">
        <f t="shared" si="84"/>
        <v>4</v>
      </c>
      <c r="AE80">
        <f t="shared" si="84"/>
        <v>19</v>
      </c>
      <c r="AG80" s="4">
        <v>1996</v>
      </c>
      <c r="AH80">
        <f aca="true" t="shared" si="85" ref="AH80:AM80">AH59+AH38</f>
        <v>57</v>
      </c>
      <c r="AI80">
        <f t="shared" si="85"/>
        <v>37</v>
      </c>
      <c r="AJ80">
        <f t="shared" si="85"/>
        <v>7</v>
      </c>
      <c r="AK80">
        <f t="shared" si="85"/>
        <v>49</v>
      </c>
      <c r="AL80">
        <f t="shared" si="85"/>
        <v>21</v>
      </c>
      <c r="AM80">
        <f t="shared" si="85"/>
        <v>171</v>
      </c>
      <c r="AO80" s="4">
        <v>1996</v>
      </c>
      <c r="AP80">
        <f aca="true" t="shared" si="86" ref="AP80:AU80">AP59+AP38</f>
        <v>0</v>
      </c>
      <c r="AQ80">
        <f t="shared" si="86"/>
        <v>0</v>
      </c>
      <c r="AR80">
        <f t="shared" si="86"/>
        <v>0</v>
      </c>
      <c r="AS80">
        <f t="shared" si="86"/>
        <v>0</v>
      </c>
      <c r="AT80">
        <f t="shared" si="86"/>
        <v>0</v>
      </c>
      <c r="AU80">
        <f t="shared" si="86"/>
        <v>0</v>
      </c>
    </row>
    <row r="81" spans="1:47" ht="12.75">
      <c r="A81" s="4">
        <v>1997</v>
      </c>
      <c r="B81">
        <f t="shared" si="21"/>
        <v>352</v>
      </c>
      <c r="C81">
        <f t="shared" si="21"/>
        <v>456</v>
      </c>
      <c r="D81">
        <f t="shared" si="21"/>
        <v>92</v>
      </c>
      <c r="E81">
        <f t="shared" si="21"/>
        <v>171</v>
      </c>
      <c r="F81">
        <f t="shared" si="21"/>
        <v>500</v>
      </c>
      <c r="G81">
        <f t="shared" si="21"/>
        <v>1571</v>
      </c>
      <c r="I81" s="4">
        <v>1997</v>
      </c>
      <c r="J81">
        <f aca="true" t="shared" si="87" ref="J81:O81">J60+J39</f>
        <v>73</v>
      </c>
      <c r="K81">
        <f t="shared" si="87"/>
        <v>113</v>
      </c>
      <c r="L81">
        <f t="shared" si="87"/>
        <v>17</v>
      </c>
      <c r="M81">
        <f t="shared" si="87"/>
        <v>42</v>
      </c>
      <c r="N81">
        <f t="shared" si="87"/>
        <v>106</v>
      </c>
      <c r="O81">
        <f t="shared" si="87"/>
        <v>351</v>
      </c>
      <c r="Q81" s="4">
        <v>1997</v>
      </c>
      <c r="R81">
        <f aca="true" t="shared" si="88" ref="R81:W81">R60+R39</f>
        <v>10</v>
      </c>
      <c r="S81">
        <f t="shared" si="88"/>
        <v>6</v>
      </c>
      <c r="T81">
        <f t="shared" si="88"/>
        <v>1</v>
      </c>
      <c r="U81">
        <f t="shared" si="88"/>
        <v>2</v>
      </c>
      <c r="V81">
        <f t="shared" si="88"/>
        <v>12</v>
      </c>
      <c r="W81">
        <f t="shared" si="88"/>
        <v>31</v>
      </c>
      <c r="Y81" s="4">
        <v>1997</v>
      </c>
      <c r="Z81">
        <f aca="true" t="shared" si="89" ref="Z81:AE81">Z60+Z39</f>
        <v>2</v>
      </c>
      <c r="AA81">
        <f t="shared" si="89"/>
        <v>5</v>
      </c>
      <c r="AB81">
        <f t="shared" si="89"/>
        <v>0</v>
      </c>
      <c r="AC81">
        <f t="shared" si="89"/>
        <v>1</v>
      </c>
      <c r="AD81">
        <f t="shared" si="89"/>
        <v>6</v>
      </c>
      <c r="AE81">
        <f t="shared" si="89"/>
        <v>14</v>
      </c>
      <c r="AG81" s="4">
        <v>1997</v>
      </c>
      <c r="AH81">
        <f aca="true" t="shared" si="90" ref="AH81:AM81">AH60+AH39</f>
        <v>30</v>
      </c>
      <c r="AI81">
        <f t="shared" si="90"/>
        <v>24</v>
      </c>
      <c r="AJ81">
        <f t="shared" si="90"/>
        <v>6</v>
      </c>
      <c r="AK81">
        <f t="shared" si="90"/>
        <v>41</v>
      </c>
      <c r="AL81">
        <f t="shared" si="90"/>
        <v>49</v>
      </c>
      <c r="AM81">
        <f t="shared" si="90"/>
        <v>150</v>
      </c>
      <c r="AO81" s="4">
        <v>1997</v>
      </c>
      <c r="AP81">
        <f aca="true" t="shared" si="91" ref="AP81:AU81">AP60+AP39</f>
        <v>0</v>
      </c>
      <c r="AQ81">
        <f t="shared" si="91"/>
        <v>0</v>
      </c>
      <c r="AR81">
        <f t="shared" si="91"/>
        <v>0</v>
      </c>
      <c r="AS81">
        <f t="shared" si="91"/>
        <v>0</v>
      </c>
      <c r="AT81">
        <f t="shared" si="91"/>
        <v>0</v>
      </c>
      <c r="AU81">
        <f t="shared" si="91"/>
        <v>0</v>
      </c>
    </row>
    <row r="82" spans="1:47" ht="12.75">
      <c r="A82" s="4">
        <v>1998</v>
      </c>
      <c r="B82">
        <f t="shared" si="21"/>
        <v>0</v>
      </c>
      <c r="C82">
        <f t="shared" si="21"/>
        <v>0</v>
      </c>
      <c r="D82">
        <f t="shared" si="21"/>
        <v>0</v>
      </c>
      <c r="E82">
        <f t="shared" si="21"/>
        <v>0</v>
      </c>
      <c r="F82">
        <f t="shared" si="21"/>
        <v>2</v>
      </c>
      <c r="G82">
        <f t="shared" si="21"/>
        <v>2</v>
      </c>
      <c r="I82" s="4">
        <v>1998</v>
      </c>
      <c r="J82">
        <f aca="true" t="shared" si="92" ref="J82:O82">J61+J40</f>
        <v>0</v>
      </c>
      <c r="K82">
        <f t="shared" si="92"/>
        <v>0</v>
      </c>
      <c r="L82">
        <f t="shared" si="92"/>
        <v>0</v>
      </c>
      <c r="M82">
        <f t="shared" si="92"/>
        <v>0</v>
      </c>
      <c r="N82">
        <f t="shared" si="92"/>
        <v>1</v>
      </c>
      <c r="O82">
        <f t="shared" si="92"/>
        <v>1</v>
      </c>
      <c r="Q82" s="4">
        <v>1998</v>
      </c>
      <c r="R82">
        <f aca="true" t="shared" si="93" ref="R82:W82">R61+R40</f>
        <v>0</v>
      </c>
      <c r="S82">
        <f t="shared" si="93"/>
        <v>0</v>
      </c>
      <c r="T82">
        <f t="shared" si="93"/>
        <v>0</v>
      </c>
      <c r="U82">
        <f t="shared" si="93"/>
        <v>0</v>
      </c>
      <c r="V82">
        <f t="shared" si="93"/>
        <v>0</v>
      </c>
      <c r="W82">
        <f t="shared" si="93"/>
        <v>0</v>
      </c>
      <c r="Y82" s="4">
        <v>1998</v>
      </c>
      <c r="Z82">
        <f aca="true" t="shared" si="94" ref="Z82:AE82">Z61+Z40</f>
        <v>0</v>
      </c>
      <c r="AA82">
        <f t="shared" si="94"/>
        <v>0</v>
      </c>
      <c r="AB82">
        <f t="shared" si="94"/>
        <v>0</v>
      </c>
      <c r="AC82">
        <f t="shared" si="94"/>
        <v>0</v>
      </c>
      <c r="AD82">
        <f t="shared" si="94"/>
        <v>0</v>
      </c>
      <c r="AE82">
        <f t="shared" si="94"/>
        <v>0</v>
      </c>
      <c r="AG82" s="4">
        <v>1998</v>
      </c>
      <c r="AH82">
        <f aca="true" t="shared" si="95" ref="AH82:AM82">AH61+AH40</f>
        <v>0</v>
      </c>
      <c r="AI82">
        <f t="shared" si="95"/>
        <v>0</v>
      </c>
      <c r="AJ82">
        <f t="shared" si="95"/>
        <v>0</v>
      </c>
      <c r="AK82">
        <f t="shared" si="95"/>
        <v>0</v>
      </c>
      <c r="AL82">
        <f t="shared" si="95"/>
        <v>0</v>
      </c>
      <c r="AM82">
        <f t="shared" si="95"/>
        <v>0</v>
      </c>
      <c r="AO82" s="4">
        <v>1998</v>
      </c>
      <c r="AP82">
        <f aca="true" t="shared" si="96" ref="AP82:AU82">AP61+AP40</f>
        <v>0</v>
      </c>
      <c r="AQ82">
        <f t="shared" si="96"/>
        <v>0</v>
      </c>
      <c r="AR82">
        <f t="shared" si="96"/>
        <v>0</v>
      </c>
      <c r="AS82">
        <f t="shared" si="96"/>
        <v>0</v>
      </c>
      <c r="AT82">
        <f t="shared" si="96"/>
        <v>0</v>
      </c>
      <c r="AU82">
        <f t="shared" si="96"/>
        <v>0</v>
      </c>
    </row>
    <row r="83" spans="1:47" ht="12.75">
      <c r="A83" s="4">
        <v>1999</v>
      </c>
      <c r="B83">
        <f t="shared" si="21"/>
        <v>0</v>
      </c>
      <c r="C83">
        <f t="shared" si="21"/>
        <v>0</v>
      </c>
      <c r="D83">
        <f t="shared" si="21"/>
        <v>0</v>
      </c>
      <c r="E83">
        <f t="shared" si="21"/>
        <v>0</v>
      </c>
      <c r="F83">
        <f t="shared" si="21"/>
        <v>46</v>
      </c>
      <c r="G83">
        <f t="shared" si="21"/>
        <v>46</v>
      </c>
      <c r="I83" s="4">
        <v>1999</v>
      </c>
      <c r="J83">
        <f aca="true" t="shared" si="97" ref="J83:O83">J62+J41</f>
        <v>0</v>
      </c>
      <c r="K83">
        <f t="shared" si="97"/>
        <v>0</v>
      </c>
      <c r="L83">
        <f t="shared" si="97"/>
        <v>0</v>
      </c>
      <c r="M83">
        <f t="shared" si="97"/>
        <v>0</v>
      </c>
      <c r="N83">
        <f t="shared" si="97"/>
        <v>0</v>
      </c>
      <c r="O83">
        <f t="shared" si="97"/>
        <v>0</v>
      </c>
      <c r="Q83" s="4">
        <v>1999</v>
      </c>
      <c r="R83">
        <f aca="true" t="shared" si="98" ref="R83:W83">R62+R41</f>
        <v>0</v>
      </c>
      <c r="S83">
        <f t="shared" si="98"/>
        <v>0</v>
      </c>
      <c r="T83">
        <f t="shared" si="98"/>
        <v>0</v>
      </c>
      <c r="U83">
        <f t="shared" si="98"/>
        <v>0</v>
      </c>
      <c r="V83">
        <f t="shared" si="98"/>
        <v>0</v>
      </c>
      <c r="W83">
        <f t="shared" si="98"/>
        <v>0</v>
      </c>
      <c r="Y83" s="4">
        <v>1999</v>
      </c>
      <c r="Z83">
        <f aca="true" t="shared" si="99" ref="Z83:AE83">Z62+Z41</f>
        <v>0</v>
      </c>
      <c r="AA83">
        <f t="shared" si="99"/>
        <v>0</v>
      </c>
      <c r="AB83">
        <f t="shared" si="99"/>
        <v>0</v>
      </c>
      <c r="AC83">
        <f t="shared" si="99"/>
        <v>0</v>
      </c>
      <c r="AD83">
        <f t="shared" si="99"/>
        <v>0</v>
      </c>
      <c r="AE83">
        <f t="shared" si="99"/>
        <v>0</v>
      </c>
      <c r="AG83" s="4">
        <v>1999</v>
      </c>
      <c r="AH83">
        <f aca="true" t="shared" si="100" ref="AH83:AM83">AH62+AH41</f>
        <v>0</v>
      </c>
      <c r="AI83">
        <f t="shared" si="100"/>
        <v>0</v>
      </c>
      <c r="AJ83">
        <f t="shared" si="100"/>
        <v>0</v>
      </c>
      <c r="AK83">
        <f t="shared" si="100"/>
        <v>0</v>
      </c>
      <c r="AL83">
        <f t="shared" si="100"/>
        <v>0</v>
      </c>
      <c r="AM83">
        <f t="shared" si="100"/>
        <v>0</v>
      </c>
      <c r="AO83" s="4">
        <v>1999</v>
      </c>
      <c r="AP83">
        <f aca="true" t="shared" si="101" ref="AP83:AU83">AP62+AP41</f>
        <v>0</v>
      </c>
      <c r="AQ83">
        <f t="shared" si="101"/>
        <v>0</v>
      </c>
      <c r="AR83">
        <f t="shared" si="101"/>
        <v>0</v>
      </c>
      <c r="AS83">
        <f t="shared" si="101"/>
        <v>0</v>
      </c>
      <c r="AT83">
        <f t="shared" si="101"/>
        <v>0</v>
      </c>
      <c r="AU83">
        <f t="shared" si="101"/>
        <v>0</v>
      </c>
    </row>
    <row r="84" spans="1:47" ht="12.75">
      <c r="A84" s="4" t="s">
        <v>101</v>
      </c>
      <c r="B84" s="2">
        <f>SUM(B67:B83)</f>
        <v>4492</v>
      </c>
      <c r="C84" s="2">
        <f>SUM(C67:C83)</f>
        <v>9687</v>
      </c>
      <c r="D84" s="2">
        <f>SUM(D67:D83)</f>
        <v>4053</v>
      </c>
      <c r="E84" s="2">
        <f>SUM(E67:E83)</f>
        <v>2201</v>
      </c>
      <c r="F84" s="2">
        <f>SUM(F67:F83)</f>
        <v>7113</v>
      </c>
      <c r="G84">
        <f>SUM(B84:F84)</f>
        <v>27546</v>
      </c>
      <c r="I84" s="4" t="s">
        <v>101</v>
      </c>
      <c r="J84" s="2">
        <f>SUM(J67:J83)</f>
        <v>932</v>
      </c>
      <c r="K84" s="2">
        <f>SUM(K67:K83)</f>
        <v>2174</v>
      </c>
      <c r="L84" s="2">
        <f>SUM(L67:L83)</f>
        <v>759</v>
      </c>
      <c r="M84" s="2">
        <f>SUM(M67:M83)</f>
        <v>603</v>
      </c>
      <c r="N84" s="2">
        <f>SUM(N67:N83)</f>
        <v>1133</v>
      </c>
      <c r="O84">
        <f>SUM(J84:N84)</f>
        <v>5601</v>
      </c>
      <c r="Q84" s="4" t="s">
        <v>101</v>
      </c>
      <c r="R84" s="2">
        <f>SUM(R67:R83)</f>
        <v>237</v>
      </c>
      <c r="S84" s="2">
        <f>SUM(S67:S83)</f>
        <v>295</v>
      </c>
      <c r="T84" s="2">
        <f>SUM(T67:T83)</f>
        <v>82</v>
      </c>
      <c r="U84" s="2">
        <f>SUM(U67:U83)</f>
        <v>50</v>
      </c>
      <c r="V84" s="2">
        <f>SUM(V67:V83)</f>
        <v>226</v>
      </c>
      <c r="W84">
        <f>SUM(R84:V84)</f>
        <v>890</v>
      </c>
      <c r="Y84" s="4" t="s">
        <v>101</v>
      </c>
      <c r="Z84" s="2">
        <f>SUM(Z67:Z83)</f>
        <v>35</v>
      </c>
      <c r="AA84" s="2">
        <f>SUM(AA67:AA83)</f>
        <v>51</v>
      </c>
      <c r="AB84" s="2">
        <f>SUM(AB67:AB83)</f>
        <v>16</v>
      </c>
      <c r="AC84" s="2">
        <f>SUM(AC67:AC83)</f>
        <v>11</v>
      </c>
      <c r="AD84" s="2">
        <f>SUM(AD67:AD83)</f>
        <v>28</v>
      </c>
      <c r="AE84">
        <f>SUM(Z84:AD84)</f>
        <v>141</v>
      </c>
      <c r="AG84" s="4" t="s">
        <v>101</v>
      </c>
      <c r="AH84" s="2">
        <f>SUM(AH67:AH83)</f>
        <v>384</v>
      </c>
      <c r="AI84" s="2">
        <f>SUM(AI67:AI83)</f>
        <v>435</v>
      </c>
      <c r="AJ84" s="2">
        <f>SUM(AJ67:AJ83)</f>
        <v>155</v>
      </c>
      <c r="AK84" s="2">
        <f>SUM(AK67:AK83)</f>
        <v>494</v>
      </c>
      <c r="AL84" s="2">
        <f>SUM(AL67:AL83)</f>
        <v>540</v>
      </c>
      <c r="AM84">
        <f>SUM(AH84:AL84)</f>
        <v>2008</v>
      </c>
      <c r="AO84" s="4" t="s">
        <v>101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99</v>
      </c>
      <c r="I86" s="4" t="s">
        <v>100</v>
      </c>
      <c r="Q86" s="4" t="s">
        <v>116</v>
      </c>
      <c r="Y86" s="4" t="s">
        <v>117</v>
      </c>
      <c r="AG86" s="4" t="s">
        <v>114</v>
      </c>
      <c r="AO86" s="4" t="s">
        <v>115</v>
      </c>
    </row>
    <row r="87" spans="1:47" ht="12.75">
      <c r="A87" s="4" t="s">
        <v>110</v>
      </c>
      <c r="B87" s="12" t="s">
        <v>88</v>
      </c>
      <c r="C87" s="12" t="s">
        <v>93</v>
      </c>
      <c r="D87" s="12" t="s">
        <v>94</v>
      </c>
      <c r="E87" s="12" t="s">
        <v>89</v>
      </c>
      <c r="F87" s="12" t="s">
        <v>92</v>
      </c>
      <c r="G87" s="12" t="s">
        <v>101</v>
      </c>
      <c r="I87" s="4" t="s">
        <v>110</v>
      </c>
      <c r="J87" s="12" t="s">
        <v>88</v>
      </c>
      <c r="K87" s="12" t="s">
        <v>93</v>
      </c>
      <c r="L87" s="12" t="s">
        <v>94</v>
      </c>
      <c r="M87" s="12" t="s">
        <v>89</v>
      </c>
      <c r="N87" s="12" t="s">
        <v>92</v>
      </c>
      <c r="O87" s="12" t="s">
        <v>101</v>
      </c>
      <c r="Q87" s="4" t="s">
        <v>110</v>
      </c>
      <c r="R87" s="12" t="s">
        <v>88</v>
      </c>
      <c r="S87" s="12" t="s">
        <v>93</v>
      </c>
      <c r="T87" s="12" t="s">
        <v>94</v>
      </c>
      <c r="U87" s="12" t="s">
        <v>89</v>
      </c>
      <c r="V87" s="12" t="s">
        <v>92</v>
      </c>
      <c r="W87" s="12" t="s">
        <v>101</v>
      </c>
      <c r="Y87" s="4" t="s">
        <v>110</v>
      </c>
      <c r="Z87" s="12" t="s">
        <v>88</v>
      </c>
      <c r="AA87" s="12" t="s">
        <v>93</v>
      </c>
      <c r="AB87" s="12" t="s">
        <v>94</v>
      </c>
      <c r="AC87" s="12" t="s">
        <v>89</v>
      </c>
      <c r="AD87" s="12" t="s">
        <v>92</v>
      </c>
      <c r="AE87" s="12" t="s">
        <v>101</v>
      </c>
      <c r="AG87" s="4" t="s">
        <v>110</v>
      </c>
      <c r="AH87" s="12" t="s">
        <v>88</v>
      </c>
      <c r="AI87" s="12" t="s">
        <v>93</v>
      </c>
      <c r="AJ87" s="12" t="s">
        <v>94</v>
      </c>
      <c r="AK87" s="12" t="s">
        <v>89</v>
      </c>
      <c r="AL87" s="12" t="s">
        <v>92</v>
      </c>
      <c r="AM87" s="12" t="s">
        <v>101</v>
      </c>
      <c r="AO87" s="4" t="s">
        <v>110</v>
      </c>
      <c r="AP87" s="12" t="s">
        <v>88</v>
      </c>
      <c r="AQ87" s="12" t="s">
        <v>93</v>
      </c>
      <c r="AR87" s="12" t="s">
        <v>94</v>
      </c>
      <c r="AS87" s="12" t="s">
        <v>89</v>
      </c>
      <c r="AT87" s="12" t="s">
        <v>92</v>
      </c>
      <c r="AU87" s="12" t="s">
        <v>101</v>
      </c>
    </row>
    <row r="88" spans="1:41" ht="12.75">
      <c r="A88" s="4">
        <v>1983</v>
      </c>
      <c r="B88">
        <v>26</v>
      </c>
      <c r="C88">
        <v>17</v>
      </c>
      <c r="D88">
        <v>4</v>
      </c>
      <c r="F88">
        <v>2</v>
      </c>
      <c r="G88">
        <f>SUM(B88:F88)</f>
        <v>49</v>
      </c>
      <c r="I88" s="4">
        <v>1983</v>
      </c>
      <c r="J88">
        <v>4</v>
      </c>
      <c r="K88">
        <v>7</v>
      </c>
      <c r="L88">
        <v>2</v>
      </c>
      <c r="O88">
        <f>SUM(J88:N88)</f>
        <v>13</v>
      </c>
      <c r="Q88" s="4">
        <v>1983</v>
      </c>
      <c r="S88">
        <v>1</v>
      </c>
      <c r="V88">
        <v>1</v>
      </c>
      <c r="W88">
        <f>SUM(R88:V88)</f>
        <v>2</v>
      </c>
      <c r="Y88" s="4">
        <v>1983</v>
      </c>
      <c r="Z88">
        <v>1</v>
      </c>
      <c r="AE88">
        <f>SUM(Z88:AD88)</f>
        <v>1</v>
      </c>
      <c r="AG88" s="4">
        <v>1983</v>
      </c>
      <c r="AH88">
        <v>6</v>
      </c>
      <c r="AI88">
        <v>2</v>
      </c>
      <c r="AM88">
        <f>SUM(AH88:AL88)</f>
        <v>8</v>
      </c>
      <c r="AO88" s="4">
        <v>1983</v>
      </c>
    </row>
    <row r="89" spans="1:41" ht="12.75">
      <c r="A89" s="4">
        <v>1984</v>
      </c>
      <c r="B89">
        <v>23</v>
      </c>
      <c r="C89">
        <v>33</v>
      </c>
      <c r="D89">
        <v>18</v>
      </c>
      <c r="E89">
        <v>3</v>
      </c>
      <c r="F89">
        <v>5</v>
      </c>
      <c r="G89">
        <f aca="true" t="shared" si="102" ref="G89:G104">SUM(B89:F89)</f>
        <v>82</v>
      </c>
      <c r="I89" s="4">
        <v>1984</v>
      </c>
      <c r="J89">
        <v>5</v>
      </c>
      <c r="K89">
        <v>2</v>
      </c>
      <c r="M89">
        <v>1</v>
      </c>
      <c r="N89">
        <v>2</v>
      </c>
      <c r="O89">
        <f aca="true" t="shared" si="103" ref="O89:O104">SUM(J89:N89)</f>
        <v>10</v>
      </c>
      <c r="Q89" s="4">
        <v>1984</v>
      </c>
      <c r="V89">
        <v>2</v>
      </c>
      <c r="W89">
        <f aca="true" t="shared" si="104" ref="W89:W104">SUM(R89:V89)</f>
        <v>2</v>
      </c>
      <c r="Y89" s="4">
        <v>1984</v>
      </c>
      <c r="AE89">
        <f aca="true" t="shared" si="105" ref="AE89:AE104">SUM(Z89:AD89)</f>
        <v>0</v>
      </c>
      <c r="AG89" s="4">
        <v>1984</v>
      </c>
      <c r="AI89">
        <v>1</v>
      </c>
      <c r="AM89">
        <f aca="true" t="shared" si="106" ref="AM89:AM104">SUM(AH89:AL89)</f>
        <v>1</v>
      </c>
      <c r="AO89" s="4">
        <v>1984</v>
      </c>
    </row>
    <row r="90" spans="1:41" ht="12.75">
      <c r="A90" s="4">
        <v>1985</v>
      </c>
      <c r="B90">
        <v>32</v>
      </c>
      <c r="C90">
        <v>87</v>
      </c>
      <c r="D90">
        <v>38</v>
      </c>
      <c r="E90">
        <v>3</v>
      </c>
      <c r="F90">
        <v>15</v>
      </c>
      <c r="G90">
        <f t="shared" si="102"/>
        <v>175</v>
      </c>
      <c r="I90" s="4">
        <v>1985</v>
      </c>
      <c r="J90">
        <v>4</v>
      </c>
      <c r="K90">
        <v>16</v>
      </c>
      <c r="L90">
        <v>1</v>
      </c>
      <c r="N90">
        <v>1</v>
      </c>
      <c r="O90">
        <f t="shared" si="103"/>
        <v>22</v>
      </c>
      <c r="Q90" s="4">
        <v>1985</v>
      </c>
      <c r="R90">
        <v>2</v>
      </c>
      <c r="S90">
        <v>2</v>
      </c>
      <c r="V90">
        <v>2</v>
      </c>
      <c r="W90">
        <f t="shared" si="104"/>
        <v>6</v>
      </c>
      <c r="Y90" s="4">
        <v>1985</v>
      </c>
      <c r="AE90">
        <f t="shared" si="105"/>
        <v>0</v>
      </c>
      <c r="AG90" s="4">
        <v>1985</v>
      </c>
      <c r="AH90">
        <v>5</v>
      </c>
      <c r="AI90">
        <v>3</v>
      </c>
      <c r="AJ90">
        <v>1</v>
      </c>
      <c r="AK90">
        <v>2</v>
      </c>
      <c r="AL90">
        <v>1</v>
      </c>
      <c r="AM90">
        <f t="shared" si="106"/>
        <v>12</v>
      </c>
      <c r="AO90" s="4">
        <v>1985</v>
      </c>
    </row>
    <row r="91" spans="1:41" ht="12.75">
      <c r="A91" s="4">
        <v>1986</v>
      </c>
      <c r="B91">
        <v>69</v>
      </c>
      <c r="C91">
        <v>220</v>
      </c>
      <c r="D91">
        <v>65</v>
      </c>
      <c r="E91">
        <v>19</v>
      </c>
      <c r="F91">
        <v>71</v>
      </c>
      <c r="G91">
        <f t="shared" si="102"/>
        <v>444</v>
      </c>
      <c r="I91" s="4">
        <v>1986</v>
      </c>
      <c r="J91">
        <v>7</v>
      </c>
      <c r="K91">
        <v>25</v>
      </c>
      <c r="L91">
        <v>6</v>
      </c>
      <c r="M91">
        <v>2</v>
      </c>
      <c r="N91">
        <v>1</v>
      </c>
      <c r="O91">
        <f t="shared" si="103"/>
        <v>41</v>
      </c>
      <c r="Q91" s="4">
        <v>1986</v>
      </c>
      <c r="R91">
        <v>1</v>
      </c>
      <c r="S91">
        <v>5</v>
      </c>
      <c r="T91">
        <v>3</v>
      </c>
      <c r="V91">
        <v>3</v>
      </c>
      <c r="W91">
        <f t="shared" si="104"/>
        <v>12</v>
      </c>
      <c r="Y91" s="4">
        <v>1986</v>
      </c>
      <c r="AE91">
        <f t="shared" si="105"/>
        <v>0</v>
      </c>
      <c r="AG91" s="4">
        <v>1986</v>
      </c>
      <c r="AH91">
        <v>12</v>
      </c>
      <c r="AI91">
        <v>6</v>
      </c>
      <c r="AJ91">
        <v>1</v>
      </c>
      <c r="AK91">
        <v>4</v>
      </c>
      <c r="AL91">
        <v>3</v>
      </c>
      <c r="AM91">
        <f t="shared" si="106"/>
        <v>26</v>
      </c>
      <c r="AO91" s="4">
        <v>1986</v>
      </c>
    </row>
    <row r="92" spans="1:41" ht="12.75">
      <c r="A92" s="4">
        <v>1987</v>
      </c>
      <c r="B92">
        <v>63</v>
      </c>
      <c r="C92">
        <v>189</v>
      </c>
      <c r="D92">
        <v>35</v>
      </c>
      <c r="E92">
        <v>28</v>
      </c>
      <c r="F92">
        <v>53</v>
      </c>
      <c r="G92">
        <f t="shared" si="102"/>
        <v>368</v>
      </c>
      <c r="I92" s="4">
        <v>1987</v>
      </c>
      <c r="J92">
        <v>15</v>
      </c>
      <c r="K92">
        <v>40</v>
      </c>
      <c r="L92">
        <v>4</v>
      </c>
      <c r="M92">
        <v>3</v>
      </c>
      <c r="N92">
        <v>10</v>
      </c>
      <c r="O92">
        <f t="shared" si="103"/>
        <v>72</v>
      </c>
      <c r="Q92" s="4">
        <v>1987</v>
      </c>
      <c r="R92">
        <v>4</v>
      </c>
      <c r="S92">
        <v>2</v>
      </c>
      <c r="T92">
        <v>1</v>
      </c>
      <c r="V92">
        <v>2</v>
      </c>
      <c r="W92">
        <f t="shared" si="104"/>
        <v>9</v>
      </c>
      <c r="Y92" s="4">
        <v>1987</v>
      </c>
      <c r="AE92">
        <f t="shared" si="105"/>
        <v>0</v>
      </c>
      <c r="AG92" s="4">
        <v>1987</v>
      </c>
      <c r="AH92">
        <v>8</v>
      </c>
      <c r="AI92">
        <v>7</v>
      </c>
      <c r="AJ92">
        <v>1</v>
      </c>
      <c r="AK92">
        <v>13</v>
      </c>
      <c r="AL92">
        <v>2</v>
      </c>
      <c r="AM92">
        <f t="shared" si="106"/>
        <v>31</v>
      </c>
      <c r="AO92" s="4">
        <v>1987</v>
      </c>
    </row>
    <row r="93" spans="1:41" ht="12.75">
      <c r="A93" s="4">
        <v>1988</v>
      </c>
      <c r="B93">
        <v>68</v>
      </c>
      <c r="C93">
        <v>249</v>
      </c>
      <c r="D93">
        <v>36</v>
      </c>
      <c r="E93">
        <v>45</v>
      </c>
      <c r="F93">
        <v>75</v>
      </c>
      <c r="G93">
        <f t="shared" si="102"/>
        <v>473</v>
      </c>
      <c r="I93" s="4">
        <v>1988</v>
      </c>
      <c r="J93">
        <v>17</v>
      </c>
      <c r="K93">
        <v>23</v>
      </c>
      <c r="L93">
        <v>2</v>
      </c>
      <c r="M93">
        <v>3</v>
      </c>
      <c r="N93">
        <v>7</v>
      </c>
      <c r="O93">
        <f t="shared" si="103"/>
        <v>52</v>
      </c>
      <c r="Q93" s="4">
        <v>1988</v>
      </c>
      <c r="R93">
        <v>5</v>
      </c>
      <c r="S93">
        <v>7</v>
      </c>
      <c r="V93">
        <v>2</v>
      </c>
      <c r="W93">
        <f t="shared" si="104"/>
        <v>14</v>
      </c>
      <c r="Y93" s="4">
        <v>1988</v>
      </c>
      <c r="Z93">
        <v>1</v>
      </c>
      <c r="AE93">
        <f t="shared" si="105"/>
        <v>1</v>
      </c>
      <c r="AG93" s="4">
        <v>1988</v>
      </c>
      <c r="AH93">
        <v>6</v>
      </c>
      <c r="AI93">
        <v>21</v>
      </c>
      <c r="AJ93">
        <v>2</v>
      </c>
      <c r="AK93">
        <v>25</v>
      </c>
      <c r="AL93">
        <v>1</v>
      </c>
      <c r="AM93">
        <f t="shared" si="106"/>
        <v>55</v>
      </c>
      <c r="AO93" s="4">
        <v>1988</v>
      </c>
    </row>
    <row r="94" spans="1:41" ht="12.75">
      <c r="A94" s="4">
        <v>1989</v>
      </c>
      <c r="B94">
        <v>33</v>
      </c>
      <c r="C94">
        <v>253</v>
      </c>
      <c r="D94">
        <v>102</v>
      </c>
      <c r="F94">
        <v>139</v>
      </c>
      <c r="G94">
        <f t="shared" si="102"/>
        <v>527</v>
      </c>
      <c r="I94" s="4">
        <v>1989</v>
      </c>
      <c r="J94">
        <v>10</v>
      </c>
      <c r="K94">
        <v>55</v>
      </c>
      <c r="L94">
        <v>34</v>
      </c>
      <c r="N94">
        <v>24</v>
      </c>
      <c r="O94">
        <f t="shared" si="103"/>
        <v>123</v>
      </c>
      <c r="Q94" s="4">
        <v>1989</v>
      </c>
      <c r="R94">
        <v>1</v>
      </c>
      <c r="S94">
        <v>9</v>
      </c>
      <c r="T94">
        <v>4</v>
      </c>
      <c r="V94">
        <v>6</v>
      </c>
      <c r="W94">
        <f t="shared" si="104"/>
        <v>20</v>
      </c>
      <c r="Y94" s="4">
        <v>1989</v>
      </c>
      <c r="AD94">
        <v>1</v>
      </c>
      <c r="AE94">
        <f t="shared" si="105"/>
        <v>1</v>
      </c>
      <c r="AG94" s="4">
        <v>1989</v>
      </c>
      <c r="AH94">
        <v>3</v>
      </c>
      <c r="AI94">
        <v>5</v>
      </c>
      <c r="AJ94">
        <v>6</v>
      </c>
      <c r="AL94">
        <v>8</v>
      </c>
      <c r="AM94">
        <f t="shared" si="106"/>
        <v>22</v>
      </c>
      <c r="AO94" s="4">
        <v>1989</v>
      </c>
    </row>
    <row r="95" spans="1:41" ht="12.75">
      <c r="A95" s="4">
        <v>1990</v>
      </c>
      <c r="B95">
        <v>15</v>
      </c>
      <c r="C95">
        <v>107</v>
      </c>
      <c r="D95">
        <v>39</v>
      </c>
      <c r="F95">
        <v>54</v>
      </c>
      <c r="G95">
        <f t="shared" si="102"/>
        <v>215</v>
      </c>
      <c r="I95" s="4">
        <v>1990</v>
      </c>
      <c r="J95">
        <v>5</v>
      </c>
      <c r="K95">
        <v>34</v>
      </c>
      <c r="L95">
        <v>6</v>
      </c>
      <c r="N95">
        <v>18</v>
      </c>
      <c r="O95">
        <f t="shared" si="103"/>
        <v>63</v>
      </c>
      <c r="Q95" s="4">
        <v>1990</v>
      </c>
      <c r="R95">
        <v>3</v>
      </c>
      <c r="S95">
        <v>4</v>
      </c>
      <c r="T95">
        <v>2</v>
      </c>
      <c r="V95">
        <v>1</v>
      </c>
      <c r="W95">
        <f t="shared" si="104"/>
        <v>10</v>
      </c>
      <c r="Y95" s="4">
        <v>1990</v>
      </c>
      <c r="AB95">
        <v>1</v>
      </c>
      <c r="AE95">
        <f t="shared" si="105"/>
        <v>1</v>
      </c>
      <c r="AG95" s="4">
        <v>1990</v>
      </c>
      <c r="AH95">
        <v>2</v>
      </c>
      <c r="AI95">
        <v>6</v>
      </c>
      <c r="AJ95">
        <v>1</v>
      </c>
      <c r="AL95">
        <v>7</v>
      </c>
      <c r="AM95">
        <f t="shared" si="106"/>
        <v>16</v>
      </c>
      <c r="AO95" s="4">
        <v>1990</v>
      </c>
    </row>
    <row r="96" spans="1:41" ht="12.75">
      <c r="A96" s="4">
        <v>1991</v>
      </c>
      <c r="B96">
        <v>3</v>
      </c>
      <c r="C96">
        <v>20</v>
      </c>
      <c r="D96">
        <v>8</v>
      </c>
      <c r="F96">
        <v>12</v>
      </c>
      <c r="G96">
        <f t="shared" si="102"/>
        <v>43</v>
      </c>
      <c r="I96" s="4">
        <v>1991</v>
      </c>
      <c r="J96">
        <v>1</v>
      </c>
      <c r="K96">
        <v>2</v>
      </c>
      <c r="L96">
        <v>1</v>
      </c>
      <c r="N96">
        <v>2</v>
      </c>
      <c r="O96">
        <f t="shared" si="103"/>
        <v>6</v>
      </c>
      <c r="Q96" s="4">
        <v>1991</v>
      </c>
      <c r="S96">
        <v>2</v>
      </c>
      <c r="T96">
        <v>1</v>
      </c>
      <c r="W96">
        <f t="shared" si="104"/>
        <v>3</v>
      </c>
      <c r="Y96" s="4">
        <v>1991</v>
      </c>
      <c r="AE96">
        <f t="shared" si="105"/>
        <v>0</v>
      </c>
      <c r="AG96" s="4">
        <v>1991</v>
      </c>
      <c r="AJ96">
        <v>1</v>
      </c>
      <c r="AL96">
        <v>1</v>
      </c>
      <c r="AM96">
        <f t="shared" si="106"/>
        <v>2</v>
      </c>
      <c r="AO96" s="4">
        <v>1991</v>
      </c>
    </row>
    <row r="97" spans="1:41" ht="12.75">
      <c r="A97" s="4">
        <v>1992</v>
      </c>
      <c r="C97">
        <v>1</v>
      </c>
      <c r="D97">
        <v>3</v>
      </c>
      <c r="E97">
        <v>1</v>
      </c>
      <c r="G97">
        <f t="shared" si="102"/>
        <v>5</v>
      </c>
      <c r="I97" s="4">
        <v>1992</v>
      </c>
      <c r="J97">
        <v>1</v>
      </c>
      <c r="L97">
        <v>2</v>
      </c>
      <c r="M97">
        <v>1</v>
      </c>
      <c r="O97">
        <f t="shared" si="103"/>
        <v>4</v>
      </c>
      <c r="Q97" s="4">
        <v>1992</v>
      </c>
      <c r="W97">
        <f t="shared" si="104"/>
        <v>0</v>
      </c>
      <c r="Y97" s="4">
        <v>1992</v>
      </c>
      <c r="AE97">
        <f t="shared" si="105"/>
        <v>0</v>
      </c>
      <c r="AG97" s="4">
        <v>1992</v>
      </c>
      <c r="AM97">
        <f t="shared" si="106"/>
        <v>0</v>
      </c>
      <c r="AO97" s="4">
        <v>1992</v>
      </c>
    </row>
    <row r="98" spans="1:41" ht="12.75">
      <c r="A98" s="4">
        <v>1993</v>
      </c>
      <c r="C98">
        <v>2</v>
      </c>
      <c r="D98">
        <v>1</v>
      </c>
      <c r="E98">
        <v>1</v>
      </c>
      <c r="G98">
        <f t="shared" si="102"/>
        <v>4</v>
      </c>
      <c r="I98" s="4">
        <v>1993</v>
      </c>
      <c r="K98">
        <v>1</v>
      </c>
      <c r="O98">
        <f t="shared" si="103"/>
        <v>1</v>
      </c>
      <c r="Q98" s="4">
        <v>1993</v>
      </c>
      <c r="R98">
        <v>1</v>
      </c>
      <c r="W98">
        <f t="shared" si="104"/>
        <v>1</v>
      </c>
      <c r="Y98" s="4">
        <v>1993</v>
      </c>
      <c r="AE98">
        <f t="shared" si="105"/>
        <v>0</v>
      </c>
      <c r="AG98" s="4">
        <v>1993</v>
      </c>
      <c r="AM98">
        <f t="shared" si="106"/>
        <v>0</v>
      </c>
      <c r="AO98" s="4">
        <v>1993</v>
      </c>
    </row>
    <row r="99" spans="1:41" ht="12.75">
      <c r="A99" s="4">
        <v>1994</v>
      </c>
      <c r="B99">
        <v>1</v>
      </c>
      <c r="C99">
        <v>4</v>
      </c>
      <c r="E99">
        <v>3</v>
      </c>
      <c r="F99">
        <v>2</v>
      </c>
      <c r="G99">
        <f t="shared" si="102"/>
        <v>10</v>
      </c>
      <c r="I99" s="4">
        <v>1994</v>
      </c>
      <c r="J99">
        <v>1</v>
      </c>
      <c r="K99">
        <v>1</v>
      </c>
      <c r="O99">
        <f t="shared" si="103"/>
        <v>2</v>
      </c>
      <c r="Q99" s="4">
        <v>1994</v>
      </c>
      <c r="R99">
        <v>1</v>
      </c>
      <c r="W99">
        <f t="shared" si="104"/>
        <v>1</v>
      </c>
      <c r="Y99" s="4">
        <v>1994</v>
      </c>
      <c r="AE99">
        <f t="shared" si="105"/>
        <v>0</v>
      </c>
      <c r="AG99" s="4">
        <v>1994</v>
      </c>
      <c r="AM99">
        <f t="shared" si="106"/>
        <v>0</v>
      </c>
      <c r="AO99" s="4">
        <v>1994</v>
      </c>
    </row>
    <row r="100" spans="1:41" ht="12.75">
      <c r="A100" s="4">
        <v>1995</v>
      </c>
      <c r="B100">
        <v>4</v>
      </c>
      <c r="C100">
        <v>6</v>
      </c>
      <c r="D100">
        <v>1</v>
      </c>
      <c r="E100">
        <v>5</v>
      </c>
      <c r="F100">
        <v>2</v>
      </c>
      <c r="G100">
        <f t="shared" si="102"/>
        <v>18</v>
      </c>
      <c r="I100" s="4">
        <v>1995</v>
      </c>
      <c r="J100">
        <v>1</v>
      </c>
      <c r="K100">
        <v>4</v>
      </c>
      <c r="L100">
        <v>1</v>
      </c>
      <c r="O100">
        <f t="shared" si="103"/>
        <v>6</v>
      </c>
      <c r="Q100" s="4">
        <v>1995</v>
      </c>
      <c r="W100">
        <f t="shared" si="104"/>
        <v>0</v>
      </c>
      <c r="Y100" s="4">
        <v>1995</v>
      </c>
      <c r="AE100">
        <f t="shared" si="105"/>
        <v>0</v>
      </c>
      <c r="AG100" s="4">
        <v>1995</v>
      </c>
      <c r="AI100">
        <v>1</v>
      </c>
      <c r="AM100">
        <f t="shared" si="106"/>
        <v>1</v>
      </c>
      <c r="AO100" s="4">
        <v>1995</v>
      </c>
    </row>
    <row r="101" spans="1:41" ht="12.75">
      <c r="A101" s="4">
        <v>1996</v>
      </c>
      <c r="B101">
        <v>3</v>
      </c>
      <c r="C101">
        <v>9</v>
      </c>
      <c r="D101">
        <v>1</v>
      </c>
      <c r="E101">
        <v>4</v>
      </c>
      <c r="F101">
        <v>2</v>
      </c>
      <c r="G101">
        <f t="shared" si="102"/>
        <v>19</v>
      </c>
      <c r="I101" s="4">
        <v>1996</v>
      </c>
      <c r="K101">
        <v>3</v>
      </c>
      <c r="M101">
        <v>3</v>
      </c>
      <c r="O101">
        <f t="shared" si="103"/>
        <v>6</v>
      </c>
      <c r="Q101" s="4">
        <v>1996</v>
      </c>
      <c r="W101">
        <f t="shared" si="104"/>
        <v>0</v>
      </c>
      <c r="Y101" s="4">
        <v>1996</v>
      </c>
      <c r="AE101">
        <f t="shared" si="105"/>
        <v>0</v>
      </c>
      <c r="AG101" s="4">
        <v>1996</v>
      </c>
      <c r="AI101">
        <v>1</v>
      </c>
      <c r="AK101">
        <v>1</v>
      </c>
      <c r="AM101">
        <f t="shared" si="106"/>
        <v>2</v>
      </c>
      <c r="AO101" s="4">
        <v>1996</v>
      </c>
    </row>
    <row r="102" spans="1:41" ht="12.75">
      <c r="A102" s="4">
        <v>1997</v>
      </c>
      <c r="B102">
        <v>7</v>
      </c>
      <c r="C102">
        <v>15</v>
      </c>
      <c r="E102">
        <v>8</v>
      </c>
      <c r="F102">
        <v>1</v>
      </c>
      <c r="G102">
        <f t="shared" si="102"/>
        <v>31</v>
      </c>
      <c r="I102" s="4">
        <v>1997</v>
      </c>
      <c r="J102">
        <v>2</v>
      </c>
      <c r="K102">
        <v>2</v>
      </c>
      <c r="M102">
        <v>3</v>
      </c>
      <c r="O102">
        <f t="shared" si="103"/>
        <v>7</v>
      </c>
      <c r="Q102" s="4">
        <v>1997</v>
      </c>
      <c r="W102">
        <f t="shared" si="104"/>
        <v>0</v>
      </c>
      <c r="Y102" s="4">
        <v>1997</v>
      </c>
      <c r="AE102">
        <f t="shared" si="105"/>
        <v>0</v>
      </c>
      <c r="AG102" s="4">
        <v>1997</v>
      </c>
      <c r="AH102">
        <v>2</v>
      </c>
      <c r="AI102">
        <v>3</v>
      </c>
      <c r="AJ102">
        <v>1</v>
      </c>
      <c r="AK102">
        <v>1</v>
      </c>
      <c r="AM102">
        <f t="shared" si="106"/>
        <v>7</v>
      </c>
      <c r="AO102" s="4">
        <v>1997</v>
      </c>
    </row>
    <row r="103" spans="1:41" ht="12.75">
      <c r="A103" s="4">
        <v>1998</v>
      </c>
      <c r="B103">
        <v>296</v>
      </c>
      <c r="C103">
        <v>496</v>
      </c>
      <c r="D103">
        <v>134</v>
      </c>
      <c r="E103">
        <v>250</v>
      </c>
      <c r="F103">
        <v>531</v>
      </c>
      <c r="G103">
        <f t="shared" si="102"/>
        <v>1707</v>
      </c>
      <c r="I103" s="4">
        <v>1998</v>
      </c>
      <c r="J103">
        <v>62</v>
      </c>
      <c r="K103">
        <v>140</v>
      </c>
      <c r="L103">
        <v>11</v>
      </c>
      <c r="M103">
        <v>102</v>
      </c>
      <c r="N103">
        <v>67</v>
      </c>
      <c r="O103">
        <f t="shared" si="103"/>
        <v>382</v>
      </c>
      <c r="Q103" s="4">
        <v>1998</v>
      </c>
      <c r="R103">
        <v>7</v>
      </c>
      <c r="S103">
        <v>11</v>
      </c>
      <c r="U103">
        <v>7</v>
      </c>
      <c r="V103">
        <v>11</v>
      </c>
      <c r="W103">
        <f t="shared" si="104"/>
        <v>36</v>
      </c>
      <c r="Y103" s="4">
        <v>1998</v>
      </c>
      <c r="Z103">
        <v>4</v>
      </c>
      <c r="AA103">
        <v>2</v>
      </c>
      <c r="AB103">
        <v>3</v>
      </c>
      <c r="AC103">
        <v>4</v>
      </c>
      <c r="AD103">
        <v>5</v>
      </c>
      <c r="AE103">
        <f t="shared" si="105"/>
        <v>18</v>
      </c>
      <c r="AG103" s="4">
        <v>1998</v>
      </c>
      <c r="AH103">
        <v>32</v>
      </c>
      <c r="AI103">
        <v>18</v>
      </c>
      <c r="AK103">
        <v>48</v>
      </c>
      <c r="AL103">
        <v>29</v>
      </c>
      <c r="AM103">
        <f t="shared" si="106"/>
        <v>127</v>
      </c>
      <c r="AO103" s="4">
        <v>1998</v>
      </c>
    </row>
    <row r="104" spans="1:41" ht="12.75">
      <c r="A104" s="4">
        <v>1999</v>
      </c>
      <c r="B104">
        <v>317</v>
      </c>
      <c r="C104">
        <v>435</v>
      </c>
      <c r="D104">
        <v>125</v>
      </c>
      <c r="E104">
        <v>267</v>
      </c>
      <c r="F104">
        <v>437</v>
      </c>
      <c r="G104">
        <f t="shared" si="102"/>
        <v>1581</v>
      </c>
      <c r="I104" s="4">
        <v>1999</v>
      </c>
      <c r="J104">
        <v>60</v>
      </c>
      <c r="K104">
        <v>73</v>
      </c>
      <c r="L104">
        <v>13</v>
      </c>
      <c r="M104">
        <v>64</v>
      </c>
      <c r="N104">
        <v>54</v>
      </c>
      <c r="O104">
        <f t="shared" si="103"/>
        <v>264</v>
      </c>
      <c r="Q104" s="4">
        <v>1999</v>
      </c>
      <c r="R104">
        <v>15</v>
      </c>
      <c r="S104">
        <v>12</v>
      </c>
      <c r="T104">
        <v>2</v>
      </c>
      <c r="U104">
        <v>5</v>
      </c>
      <c r="V104">
        <v>7</v>
      </c>
      <c r="W104">
        <f t="shared" si="104"/>
        <v>41</v>
      </c>
      <c r="Y104" s="4">
        <v>1999</v>
      </c>
      <c r="Z104">
        <v>3</v>
      </c>
      <c r="AA104">
        <v>5</v>
      </c>
      <c r="AB104">
        <v>1</v>
      </c>
      <c r="AC104">
        <v>2</v>
      </c>
      <c r="AD104">
        <v>3</v>
      </c>
      <c r="AE104">
        <f t="shared" si="105"/>
        <v>14</v>
      </c>
      <c r="AG104" s="4">
        <v>1999</v>
      </c>
      <c r="AH104">
        <v>26</v>
      </c>
      <c r="AI104">
        <v>10</v>
      </c>
      <c r="AJ104">
        <v>1</v>
      </c>
      <c r="AK104">
        <v>44</v>
      </c>
      <c r="AL104">
        <v>24</v>
      </c>
      <c r="AM104">
        <f t="shared" si="106"/>
        <v>105</v>
      </c>
      <c r="AO104" s="4">
        <v>1999</v>
      </c>
    </row>
    <row r="105" spans="1:47" ht="12.75">
      <c r="A105" s="4" t="s">
        <v>101</v>
      </c>
      <c r="B105" s="2">
        <f>SUM(B88:B104)</f>
        <v>960</v>
      </c>
      <c r="C105" s="2">
        <f>SUM(C88:C104)</f>
        <v>2143</v>
      </c>
      <c r="D105" s="2">
        <f>SUM(D88:D104)</f>
        <v>610</v>
      </c>
      <c r="E105" s="2">
        <f>SUM(E88:E104)</f>
        <v>637</v>
      </c>
      <c r="F105" s="2">
        <f>SUM(F88:F104)</f>
        <v>1401</v>
      </c>
      <c r="G105">
        <f>SUM(B105:F105)</f>
        <v>5751</v>
      </c>
      <c r="I105" s="4" t="s">
        <v>101</v>
      </c>
      <c r="J105" s="2">
        <f>SUM(J88:J104)</f>
        <v>195</v>
      </c>
      <c r="K105" s="2">
        <f>SUM(K88:K104)</f>
        <v>428</v>
      </c>
      <c r="L105" s="2">
        <f>SUM(L88:L104)</f>
        <v>83</v>
      </c>
      <c r="M105" s="2">
        <f>SUM(M88:M104)</f>
        <v>182</v>
      </c>
      <c r="N105" s="2">
        <f>SUM(N88:N104)</f>
        <v>186</v>
      </c>
      <c r="O105">
        <f>SUM(J105:N105)</f>
        <v>1074</v>
      </c>
      <c r="Q105" s="4" t="s">
        <v>101</v>
      </c>
      <c r="R105" s="2">
        <f>SUM(R88:R104)</f>
        <v>40</v>
      </c>
      <c r="S105" s="2">
        <f>SUM(S88:S104)</f>
        <v>55</v>
      </c>
      <c r="T105" s="2">
        <f>SUM(T88:T104)</f>
        <v>13</v>
      </c>
      <c r="U105" s="2">
        <f>SUM(U88:U104)</f>
        <v>12</v>
      </c>
      <c r="V105" s="2">
        <f>SUM(V88:V104)</f>
        <v>37</v>
      </c>
      <c r="W105">
        <f>SUM(R105:V105)</f>
        <v>157</v>
      </c>
      <c r="Y105" s="4" t="s">
        <v>101</v>
      </c>
      <c r="Z105" s="2">
        <f>SUM(Z88:Z104)</f>
        <v>9</v>
      </c>
      <c r="AA105" s="2">
        <f>SUM(AA88:AA104)</f>
        <v>7</v>
      </c>
      <c r="AB105" s="2">
        <f>SUM(AB88:AB104)</f>
        <v>5</v>
      </c>
      <c r="AC105" s="2">
        <f>SUM(AC88:AC104)</f>
        <v>6</v>
      </c>
      <c r="AD105" s="2">
        <f>SUM(AD88:AD104)</f>
        <v>9</v>
      </c>
      <c r="AE105">
        <f>SUM(Z105:AD105)</f>
        <v>36</v>
      </c>
      <c r="AG105" s="4" t="s">
        <v>101</v>
      </c>
      <c r="AH105" s="2">
        <f>SUM(AH88:AH104)</f>
        <v>102</v>
      </c>
      <c r="AI105" s="2">
        <f>SUM(AI88:AI104)</f>
        <v>84</v>
      </c>
      <c r="AJ105" s="2">
        <f>SUM(AJ88:AJ104)</f>
        <v>15</v>
      </c>
      <c r="AK105" s="2">
        <f>SUM(AK88:AK104)</f>
        <v>138</v>
      </c>
      <c r="AL105" s="2">
        <f>SUM(AL88:AL104)</f>
        <v>76</v>
      </c>
      <c r="AM105">
        <f>SUM(AH105:AL105)</f>
        <v>415</v>
      </c>
      <c r="AO105" s="4" t="s">
        <v>101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99</v>
      </c>
      <c r="I107" s="4" t="s">
        <v>100</v>
      </c>
      <c r="Q107" s="4" t="s">
        <v>116</v>
      </c>
      <c r="Y107" s="4" t="s">
        <v>117</v>
      </c>
      <c r="AG107" s="4" t="s">
        <v>114</v>
      </c>
      <c r="AO107" s="4" t="s">
        <v>115</v>
      </c>
    </row>
    <row r="108" spans="1:47" ht="12.75">
      <c r="A108" s="4" t="s">
        <v>96</v>
      </c>
      <c r="B108" s="12" t="s">
        <v>88</v>
      </c>
      <c r="C108" s="12" t="s">
        <v>93</v>
      </c>
      <c r="D108" s="12" t="s">
        <v>94</v>
      </c>
      <c r="E108" s="12" t="s">
        <v>89</v>
      </c>
      <c r="F108" s="12" t="s">
        <v>92</v>
      </c>
      <c r="G108" s="12" t="s">
        <v>101</v>
      </c>
      <c r="I108" s="4" t="s">
        <v>96</v>
      </c>
      <c r="J108" s="12" t="s">
        <v>88</v>
      </c>
      <c r="K108" s="12" t="s">
        <v>93</v>
      </c>
      <c r="L108" s="12" t="s">
        <v>94</v>
      </c>
      <c r="M108" s="12" t="s">
        <v>89</v>
      </c>
      <c r="N108" s="12" t="s">
        <v>92</v>
      </c>
      <c r="O108" s="12" t="s">
        <v>101</v>
      </c>
      <c r="Q108" s="4" t="s">
        <v>96</v>
      </c>
      <c r="R108" s="12" t="s">
        <v>88</v>
      </c>
      <c r="S108" s="12" t="s">
        <v>93</v>
      </c>
      <c r="T108" s="12" t="s">
        <v>94</v>
      </c>
      <c r="U108" s="12" t="s">
        <v>89</v>
      </c>
      <c r="V108" s="12" t="s">
        <v>92</v>
      </c>
      <c r="W108" s="12" t="s">
        <v>101</v>
      </c>
      <c r="Y108" s="4" t="s">
        <v>96</v>
      </c>
      <c r="Z108" s="12" t="s">
        <v>88</v>
      </c>
      <c r="AA108" s="12" t="s">
        <v>93</v>
      </c>
      <c r="AB108" s="12" t="s">
        <v>94</v>
      </c>
      <c r="AC108" s="12" t="s">
        <v>89</v>
      </c>
      <c r="AD108" s="12" t="s">
        <v>92</v>
      </c>
      <c r="AE108" s="12" t="s">
        <v>101</v>
      </c>
      <c r="AG108" s="4" t="s">
        <v>96</v>
      </c>
      <c r="AH108" s="12" t="s">
        <v>88</v>
      </c>
      <c r="AI108" s="12" t="s">
        <v>93</v>
      </c>
      <c r="AJ108" s="12" t="s">
        <v>94</v>
      </c>
      <c r="AK108" s="12" t="s">
        <v>89</v>
      </c>
      <c r="AL108" s="12" t="s">
        <v>92</v>
      </c>
      <c r="AM108" s="12" t="s">
        <v>101</v>
      </c>
      <c r="AO108" s="4" t="s">
        <v>96</v>
      </c>
      <c r="AP108" s="12" t="s">
        <v>88</v>
      </c>
      <c r="AQ108" s="12" t="s">
        <v>93</v>
      </c>
      <c r="AR108" s="12" t="s">
        <v>94</v>
      </c>
      <c r="AS108" s="12" t="s">
        <v>89</v>
      </c>
      <c r="AT108" s="12" t="s">
        <v>92</v>
      </c>
      <c r="AU108" s="12" t="s">
        <v>101</v>
      </c>
    </row>
    <row r="109" spans="1:47" ht="12.75">
      <c r="A109" s="4">
        <v>1983</v>
      </c>
      <c r="B109">
        <f aca="true" t="shared" si="107" ref="B109:G118">B88+B46+B25</f>
        <v>154</v>
      </c>
      <c r="C109">
        <f t="shared" si="107"/>
        <v>349</v>
      </c>
      <c r="D109">
        <f t="shared" si="107"/>
        <v>99</v>
      </c>
      <c r="E109">
        <f t="shared" si="107"/>
        <v>19</v>
      </c>
      <c r="F109">
        <f t="shared" si="107"/>
        <v>52</v>
      </c>
      <c r="G109">
        <f t="shared" si="107"/>
        <v>673</v>
      </c>
      <c r="I109" s="4">
        <v>1983</v>
      </c>
      <c r="J109">
        <f aca="true" t="shared" si="108" ref="J109:O118">J88+J46+J25</f>
        <v>21</v>
      </c>
      <c r="K109">
        <f t="shared" si="108"/>
        <v>40</v>
      </c>
      <c r="L109">
        <f t="shared" si="108"/>
        <v>19</v>
      </c>
      <c r="M109">
        <f t="shared" si="108"/>
        <v>2</v>
      </c>
      <c r="N109">
        <f t="shared" si="108"/>
        <v>2</v>
      </c>
      <c r="O109">
        <f t="shared" si="108"/>
        <v>84</v>
      </c>
      <c r="Q109" s="4">
        <v>1983</v>
      </c>
      <c r="R109">
        <f aca="true" t="shared" si="109" ref="R109:W118">R88+R46+R25</f>
        <v>8</v>
      </c>
      <c r="S109">
        <f t="shared" si="109"/>
        <v>9</v>
      </c>
      <c r="T109">
        <f t="shared" si="109"/>
        <v>4</v>
      </c>
      <c r="U109">
        <f t="shared" si="109"/>
        <v>0</v>
      </c>
      <c r="V109">
        <f t="shared" si="109"/>
        <v>10</v>
      </c>
      <c r="W109">
        <f t="shared" si="109"/>
        <v>31</v>
      </c>
      <c r="Y109" s="4">
        <v>1983</v>
      </c>
      <c r="Z109">
        <f aca="true" t="shared" si="110" ref="Z109:AE118">Z88+Z46+Z25</f>
        <v>1</v>
      </c>
      <c r="AA109">
        <f t="shared" si="110"/>
        <v>0</v>
      </c>
      <c r="AB109">
        <f t="shared" si="110"/>
        <v>1</v>
      </c>
      <c r="AC109">
        <f t="shared" si="110"/>
        <v>0</v>
      </c>
      <c r="AD109">
        <f t="shared" si="110"/>
        <v>0</v>
      </c>
      <c r="AE109">
        <f t="shared" si="110"/>
        <v>2</v>
      </c>
      <c r="AG109" s="4">
        <v>1983</v>
      </c>
      <c r="AH109">
        <f aca="true" t="shared" si="111" ref="AH109:AM118">AH88+AH46+AH25</f>
        <v>13</v>
      </c>
      <c r="AI109">
        <f t="shared" si="111"/>
        <v>12</v>
      </c>
      <c r="AJ109">
        <f t="shared" si="111"/>
        <v>1</v>
      </c>
      <c r="AK109">
        <f t="shared" si="111"/>
        <v>1</v>
      </c>
      <c r="AL109">
        <f t="shared" si="111"/>
        <v>4</v>
      </c>
      <c r="AM109">
        <f t="shared" si="111"/>
        <v>31</v>
      </c>
      <c r="AO109" s="4">
        <v>1983</v>
      </c>
      <c r="AP109">
        <f aca="true" t="shared" si="112" ref="AP109:AU118">AP88+AP46+AP25</f>
        <v>0</v>
      </c>
      <c r="AQ109">
        <f t="shared" si="112"/>
        <v>0</v>
      </c>
      <c r="AR109">
        <f t="shared" si="112"/>
        <v>0</v>
      </c>
      <c r="AS109">
        <f t="shared" si="112"/>
        <v>0</v>
      </c>
      <c r="AT109">
        <f t="shared" si="112"/>
        <v>0</v>
      </c>
      <c r="AU109">
        <f t="shared" si="112"/>
        <v>0</v>
      </c>
    </row>
    <row r="110" spans="1:47" ht="12.75">
      <c r="A110" s="4">
        <v>1984</v>
      </c>
      <c r="B110">
        <f t="shared" si="107"/>
        <v>85</v>
      </c>
      <c r="C110">
        <f t="shared" si="107"/>
        <v>356</v>
      </c>
      <c r="D110">
        <f t="shared" si="107"/>
        <v>161</v>
      </c>
      <c r="E110">
        <f t="shared" si="107"/>
        <v>54</v>
      </c>
      <c r="F110">
        <f t="shared" si="107"/>
        <v>131</v>
      </c>
      <c r="G110">
        <f t="shared" si="107"/>
        <v>787</v>
      </c>
      <c r="I110" s="4">
        <v>1984</v>
      </c>
      <c r="J110">
        <f t="shared" si="108"/>
        <v>12</v>
      </c>
      <c r="K110">
        <f t="shared" si="108"/>
        <v>43</v>
      </c>
      <c r="L110">
        <f t="shared" si="108"/>
        <v>18</v>
      </c>
      <c r="M110">
        <f t="shared" si="108"/>
        <v>2</v>
      </c>
      <c r="N110">
        <f t="shared" si="108"/>
        <v>20</v>
      </c>
      <c r="O110">
        <f t="shared" si="108"/>
        <v>95</v>
      </c>
      <c r="Q110" s="4">
        <v>1984</v>
      </c>
      <c r="R110">
        <f t="shared" si="109"/>
        <v>4</v>
      </c>
      <c r="S110">
        <f t="shared" si="109"/>
        <v>11</v>
      </c>
      <c r="T110">
        <f t="shared" si="109"/>
        <v>1</v>
      </c>
      <c r="U110">
        <f t="shared" si="109"/>
        <v>0</v>
      </c>
      <c r="V110">
        <f t="shared" si="109"/>
        <v>14</v>
      </c>
      <c r="W110">
        <f t="shared" si="109"/>
        <v>30</v>
      </c>
      <c r="Y110" s="4">
        <v>1984</v>
      </c>
      <c r="Z110">
        <f t="shared" si="110"/>
        <v>0</v>
      </c>
      <c r="AA110">
        <f t="shared" si="110"/>
        <v>0</v>
      </c>
      <c r="AB110">
        <f t="shared" si="110"/>
        <v>0</v>
      </c>
      <c r="AC110">
        <f t="shared" si="110"/>
        <v>1</v>
      </c>
      <c r="AD110">
        <f t="shared" si="110"/>
        <v>0</v>
      </c>
      <c r="AE110">
        <f t="shared" si="110"/>
        <v>1</v>
      </c>
      <c r="AG110" s="4">
        <v>1984</v>
      </c>
      <c r="AH110">
        <f t="shared" si="111"/>
        <v>5</v>
      </c>
      <c r="AI110">
        <f t="shared" si="111"/>
        <v>10</v>
      </c>
      <c r="AJ110">
        <f t="shared" si="111"/>
        <v>10</v>
      </c>
      <c r="AK110">
        <f t="shared" si="111"/>
        <v>1</v>
      </c>
      <c r="AL110">
        <f t="shared" si="111"/>
        <v>2</v>
      </c>
      <c r="AM110">
        <f t="shared" si="111"/>
        <v>28</v>
      </c>
      <c r="AO110" s="4">
        <v>1984</v>
      </c>
      <c r="AP110">
        <f t="shared" si="112"/>
        <v>0</v>
      </c>
      <c r="AQ110">
        <f t="shared" si="112"/>
        <v>0</v>
      </c>
      <c r="AR110">
        <f t="shared" si="112"/>
        <v>0</v>
      </c>
      <c r="AS110">
        <f t="shared" si="112"/>
        <v>0</v>
      </c>
      <c r="AT110">
        <f t="shared" si="112"/>
        <v>0</v>
      </c>
      <c r="AU110">
        <f t="shared" si="112"/>
        <v>0</v>
      </c>
    </row>
    <row r="111" spans="1:47" ht="12.75">
      <c r="A111" s="4">
        <v>1985</v>
      </c>
      <c r="B111">
        <f t="shared" si="107"/>
        <v>124</v>
      </c>
      <c r="C111">
        <f t="shared" si="107"/>
        <v>526</v>
      </c>
      <c r="D111">
        <f t="shared" si="107"/>
        <v>303</v>
      </c>
      <c r="E111">
        <f t="shared" si="107"/>
        <v>92</v>
      </c>
      <c r="F111">
        <f t="shared" si="107"/>
        <v>237</v>
      </c>
      <c r="G111">
        <f t="shared" si="107"/>
        <v>1282</v>
      </c>
      <c r="I111" s="4">
        <v>1985</v>
      </c>
      <c r="J111">
        <f t="shared" si="108"/>
        <v>13</v>
      </c>
      <c r="K111">
        <f t="shared" si="108"/>
        <v>90</v>
      </c>
      <c r="L111">
        <f t="shared" si="108"/>
        <v>45</v>
      </c>
      <c r="M111">
        <f t="shared" si="108"/>
        <v>10</v>
      </c>
      <c r="N111">
        <f t="shared" si="108"/>
        <v>43</v>
      </c>
      <c r="O111">
        <f t="shared" si="108"/>
        <v>201</v>
      </c>
      <c r="Q111" s="4">
        <v>1985</v>
      </c>
      <c r="R111">
        <f t="shared" si="109"/>
        <v>9</v>
      </c>
      <c r="S111">
        <f t="shared" si="109"/>
        <v>12</v>
      </c>
      <c r="T111">
        <f t="shared" si="109"/>
        <v>14</v>
      </c>
      <c r="U111">
        <f t="shared" si="109"/>
        <v>0</v>
      </c>
      <c r="V111">
        <f t="shared" si="109"/>
        <v>10</v>
      </c>
      <c r="W111">
        <f t="shared" si="109"/>
        <v>45</v>
      </c>
      <c r="Y111" s="4">
        <v>1985</v>
      </c>
      <c r="Z111">
        <f t="shared" si="110"/>
        <v>0</v>
      </c>
      <c r="AA111">
        <f t="shared" si="110"/>
        <v>0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0</v>
      </c>
      <c r="AG111" s="4">
        <v>1985</v>
      </c>
      <c r="AH111">
        <f t="shared" si="111"/>
        <v>12</v>
      </c>
      <c r="AI111">
        <f t="shared" si="111"/>
        <v>20</v>
      </c>
      <c r="AJ111">
        <f t="shared" si="111"/>
        <v>8</v>
      </c>
      <c r="AK111">
        <f t="shared" si="111"/>
        <v>10</v>
      </c>
      <c r="AL111">
        <f t="shared" si="111"/>
        <v>10</v>
      </c>
      <c r="AM111">
        <f t="shared" si="111"/>
        <v>60</v>
      </c>
      <c r="AO111" s="4">
        <v>1985</v>
      </c>
      <c r="AP111">
        <f t="shared" si="112"/>
        <v>0</v>
      </c>
      <c r="AQ111">
        <f t="shared" si="112"/>
        <v>0</v>
      </c>
      <c r="AR111">
        <f t="shared" si="112"/>
        <v>0</v>
      </c>
      <c r="AS111">
        <f t="shared" si="112"/>
        <v>0</v>
      </c>
      <c r="AT111">
        <f t="shared" si="112"/>
        <v>0</v>
      </c>
      <c r="AU111">
        <f t="shared" si="112"/>
        <v>0</v>
      </c>
    </row>
    <row r="112" spans="1:47" ht="12.75">
      <c r="A112" s="4">
        <v>1986</v>
      </c>
      <c r="B112">
        <f t="shared" si="107"/>
        <v>201</v>
      </c>
      <c r="C112">
        <f t="shared" si="107"/>
        <v>750</v>
      </c>
      <c r="D112">
        <f t="shared" si="107"/>
        <v>312</v>
      </c>
      <c r="E112">
        <f t="shared" si="107"/>
        <v>143</v>
      </c>
      <c r="F112">
        <f t="shared" si="107"/>
        <v>379</v>
      </c>
      <c r="G112">
        <f t="shared" si="107"/>
        <v>1785</v>
      </c>
      <c r="I112" s="4">
        <v>1986</v>
      </c>
      <c r="J112">
        <f t="shared" si="108"/>
        <v>27</v>
      </c>
      <c r="K112">
        <f t="shared" si="108"/>
        <v>109</v>
      </c>
      <c r="L112">
        <f t="shared" si="108"/>
        <v>62</v>
      </c>
      <c r="M112">
        <f t="shared" si="108"/>
        <v>23</v>
      </c>
      <c r="N112">
        <f t="shared" si="108"/>
        <v>50</v>
      </c>
      <c r="O112">
        <f t="shared" si="108"/>
        <v>271</v>
      </c>
      <c r="Q112" s="4">
        <v>1986</v>
      </c>
      <c r="R112">
        <f t="shared" si="109"/>
        <v>10</v>
      </c>
      <c r="S112">
        <f t="shared" si="109"/>
        <v>18</v>
      </c>
      <c r="T112">
        <f t="shared" si="109"/>
        <v>10</v>
      </c>
      <c r="U112">
        <f t="shared" si="109"/>
        <v>4</v>
      </c>
      <c r="V112">
        <f t="shared" si="109"/>
        <v>14</v>
      </c>
      <c r="W112">
        <f t="shared" si="109"/>
        <v>56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t="shared" si="111"/>
        <v>16</v>
      </c>
      <c r="AI112">
        <f t="shared" si="111"/>
        <v>23</v>
      </c>
      <c r="AJ112">
        <f t="shared" si="111"/>
        <v>8</v>
      </c>
      <c r="AK112">
        <f t="shared" si="111"/>
        <v>18</v>
      </c>
      <c r="AL112">
        <f t="shared" si="111"/>
        <v>12</v>
      </c>
      <c r="AM112">
        <f t="shared" si="111"/>
        <v>77</v>
      </c>
      <c r="AO112" s="4">
        <v>1986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</row>
    <row r="113" spans="1:47" ht="12.75">
      <c r="A113" s="4">
        <v>1987</v>
      </c>
      <c r="B113">
        <f t="shared" si="107"/>
        <v>220</v>
      </c>
      <c r="C113">
        <f t="shared" si="107"/>
        <v>745</v>
      </c>
      <c r="D113">
        <f t="shared" si="107"/>
        <v>328</v>
      </c>
      <c r="E113">
        <f t="shared" si="107"/>
        <v>185</v>
      </c>
      <c r="F113">
        <f t="shared" si="107"/>
        <v>569</v>
      </c>
      <c r="G113">
        <f t="shared" si="107"/>
        <v>2047</v>
      </c>
      <c r="I113" s="4">
        <v>1987</v>
      </c>
      <c r="J113">
        <f t="shared" si="108"/>
        <v>42</v>
      </c>
      <c r="K113">
        <f t="shared" si="108"/>
        <v>180</v>
      </c>
      <c r="L113">
        <f t="shared" si="108"/>
        <v>85</v>
      </c>
      <c r="M113">
        <f t="shared" si="108"/>
        <v>38</v>
      </c>
      <c r="N113">
        <f t="shared" si="108"/>
        <v>94</v>
      </c>
      <c r="O113">
        <f t="shared" si="108"/>
        <v>439</v>
      </c>
      <c r="Q113" s="4">
        <v>1987</v>
      </c>
      <c r="R113">
        <f t="shared" si="109"/>
        <v>18</v>
      </c>
      <c r="S113">
        <f t="shared" si="109"/>
        <v>14</v>
      </c>
      <c r="T113">
        <f t="shared" si="109"/>
        <v>3</v>
      </c>
      <c r="U113">
        <f t="shared" si="109"/>
        <v>2</v>
      </c>
      <c r="V113">
        <f t="shared" si="109"/>
        <v>19</v>
      </c>
      <c r="W113">
        <f t="shared" si="109"/>
        <v>56</v>
      </c>
      <c r="Y113" s="4">
        <v>1987</v>
      </c>
      <c r="Z113">
        <f t="shared" si="110"/>
        <v>0</v>
      </c>
      <c r="AA113">
        <f t="shared" si="110"/>
        <v>0</v>
      </c>
      <c r="AB113">
        <f t="shared" si="110"/>
        <v>0</v>
      </c>
      <c r="AC113">
        <f t="shared" si="110"/>
        <v>1</v>
      </c>
      <c r="AD113">
        <f t="shared" si="110"/>
        <v>0</v>
      </c>
      <c r="AE113">
        <f t="shared" si="110"/>
        <v>1</v>
      </c>
      <c r="AG113" s="4">
        <v>1987</v>
      </c>
      <c r="AH113">
        <f t="shared" si="111"/>
        <v>19</v>
      </c>
      <c r="AI113">
        <f t="shared" si="111"/>
        <v>29</v>
      </c>
      <c r="AJ113">
        <f t="shared" si="111"/>
        <v>5</v>
      </c>
      <c r="AK113">
        <f t="shared" si="111"/>
        <v>40</v>
      </c>
      <c r="AL113">
        <f t="shared" si="111"/>
        <v>24</v>
      </c>
      <c r="AM113">
        <f t="shared" si="111"/>
        <v>117</v>
      </c>
      <c r="AO113" s="4">
        <v>1987</v>
      </c>
      <c r="AP113">
        <f t="shared" si="112"/>
        <v>0</v>
      </c>
      <c r="AQ113">
        <f t="shared" si="112"/>
        <v>0</v>
      </c>
      <c r="AR113">
        <f t="shared" si="112"/>
        <v>0</v>
      </c>
      <c r="AS113">
        <f t="shared" si="112"/>
        <v>0</v>
      </c>
      <c r="AT113">
        <f t="shared" si="112"/>
        <v>0</v>
      </c>
      <c r="AU113">
        <f t="shared" si="112"/>
        <v>0</v>
      </c>
    </row>
    <row r="114" spans="1:47" ht="12.75">
      <c r="A114" s="4">
        <v>1988</v>
      </c>
      <c r="B114">
        <f t="shared" si="107"/>
        <v>246</v>
      </c>
      <c r="C114">
        <f t="shared" si="107"/>
        <v>799</v>
      </c>
      <c r="D114">
        <f t="shared" si="107"/>
        <v>311</v>
      </c>
      <c r="E114">
        <f t="shared" si="107"/>
        <v>288</v>
      </c>
      <c r="F114">
        <f t="shared" si="107"/>
        <v>634</v>
      </c>
      <c r="G114">
        <f t="shared" si="107"/>
        <v>2278</v>
      </c>
      <c r="I114" s="4">
        <v>1988</v>
      </c>
      <c r="J114">
        <f t="shared" si="108"/>
        <v>43</v>
      </c>
      <c r="K114">
        <f t="shared" si="108"/>
        <v>146</v>
      </c>
      <c r="L114">
        <f t="shared" si="108"/>
        <v>63</v>
      </c>
      <c r="M114">
        <f t="shared" si="108"/>
        <v>45</v>
      </c>
      <c r="N114">
        <f t="shared" si="108"/>
        <v>100</v>
      </c>
      <c r="O114">
        <f t="shared" si="108"/>
        <v>397</v>
      </c>
      <c r="Q114" s="4">
        <v>1988</v>
      </c>
      <c r="R114">
        <f t="shared" si="109"/>
        <v>13</v>
      </c>
      <c r="S114">
        <f t="shared" si="109"/>
        <v>23</v>
      </c>
      <c r="T114">
        <f t="shared" si="109"/>
        <v>9</v>
      </c>
      <c r="U114">
        <f t="shared" si="109"/>
        <v>3</v>
      </c>
      <c r="V114">
        <f t="shared" si="109"/>
        <v>24</v>
      </c>
      <c r="W114">
        <f t="shared" si="109"/>
        <v>72</v>
      </c>
      <c r="Y114" s="4">
        <v>1988</v>
      </c>
      <c r="Z114">
        <f t="shared" si="110"/>
        <v>2</v>
      </c>
      <c r="AA114">
        <f t="shared" si="110"/>
        <v>1</v>
      </c>
      <c r="AB114">
        <f t="shared" si="110"/>
        <v>1</v>
      </c>
      <c r="AC114">
        <f t="shared" si="110"/>
        <v>2</v>
      </c>
      <c r="AD114">
        <f t="shared" si="110"/>
        <v>0</v>
      </c>
      <c r="AE114">
        <f t="shared" si="110"/>
        <v>6</v>
      </c>
      <c r="AG114" s="4">
        <v>1988</v>
      </c>
      <c r="AH114">
        <f t="shared" si="111"/>
        <v>23</v>
      </c>
      <c r="AI114">
        <f t="shared" si="111"/>
        <v>41</v>
      </c>
      <c r="AJ114">
        <f t="shared" si="111"/>
        <v>14</v>
      </c>
      <c r="AK114">
        <f t="shared" si="111"/>
        <v>61</v>
      </c>
      <c r="AL114">
        <f t="shared" si="111"/>
        <v>18</v>
      </c>
      <c r="AM114">
        <f t="shared" si="111"/>
        <v>157</v>
      </c>
      <c r="AO114" s="4">
        <v>1988</v>
      </c>
      <c r="AP114">
        <f t="shared" si="112"/>
        <v>0</v>
      </c>
      <c r="AQ114">
        <f t="shared" si="112"/>
        <v>0</v>
      </c>
      <c r="AR114">
        <f t="shared" si="112"/>
        <v>0</v>
      </c>
      <c r="AS114">
        <f t="shared" si="112"/>
        <v>0</v>
      </c>
      <c r="AT114">
        <f t="shared" si="112"/>
        <v>0</v>
      </c>
      <c r="AU114">
        <f t="shared" si="112"/>
        <v>0</v>
      </c>
    </row>
    <row r="115" spans="1:47" ht="12.75">
      <c r="A115" s="4">
        <v>1989</v>
      </c>
      <c r="B115">
        <f t="shared" si="107"/>
        <v>245</v>
      </c>
      <c r="C115">
        <f t="shared" si="107"/>
        <v>892</v>
      </c>
      <c r="D115">
        <f t="shared" si="107"/>
        <v>369</v>
      </c>
      <c r="E115">
        <f t="shared" si="107"/>
        <v>6</v>
      </c>
      <c r="F115">
        <f t="shared" si="107"/>
        <v>543</v>
      </c>
      <c r="G115">
        <f t="shared" si="107"/>
        <v>2055</v>
      </c>
      <c r="I115" s="4">
        <v>1989</v>
      </c>
      <c r="J115">
        <f t="shared" si="108"/>
        <v>55</v>
      </c>
      <c r="K115">
        <f t="shared" si="108"/>
        <v>190</v>
      </c>
      <c r="L115">
        <f t="shared" si="108"/>
        <v>106</v>
      </c>
      <c r="M115">
        <f t="shared" si="108"/>
        <v>1</v>
      </c>
      <c r="N115">
        <f t="shared" si="108"/>
        <v>98</v>
      </c>
      <c r="O115">
        <f t="shared" si="108"/>
        <v>450</v>
      </c>
      <c r="Q115" s="4">
        <v>1989</v>
      </c>
      <c r="R115">
        <f t="shared" si="109"/>
        <v>12</v>
      </c>
      <c r="S115">
        <f t="shared" si="109"/>
        <v>25</v>
      </c>
      <c r="T115">
        <f t="shared" si="109"/>
        <v>14</v>
      </c>
      <c r="U115">
        <f t="shared" si="109"/>
        <v>0</v>
      </c>
      <c r="V115">
        <f t="shared" si="109"/>
        <v>20</v>
      </c>
      <c r="W115">
        <f t="shared" si="109"/>
        <v>71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0</v>
      </c>
      <c r="AC115">
        <f t="shared" si="110"/>
        <v>0</v>
      </c>
      <c r="AD115">
        <f t="shared" si="110"/>
        <v>1</v>
      </c>
      <c r="AE115">
        <f t="shared" si="110"/>
        <v>1</v>
      </c>
      <c r="AG115" s="4">
        <v>1989</v>
      </c>
      <c r="AH115">
        <f t="shared" si="111"/>
        <v>18</v>
      </c>
      <c r="AI115">
        <f t="shared" si="111"/>
        <v>41</v>
      </c>
      <c r="AJ115">
        <f t="shared" si="111"/>
        <v>19</v>
      </c>
      <c r="AK115">
        <f t="shared" si="111"/>
        <v>1</v>
      </c>
      <c r="AL115">
        <f t="shared" si="111"/>
        <v>39</v>
      </c>
      <c r="AM115">
        <f t="shared" si="111"/>
        <v>118</v>
      </c>
      <c r="AO115" s="4">
        <v>1989</v>
      </c>
      <c r="AP115">
        <f t="shared" si="112"/>
        <v>0</v>
      </c>
      <c r="AQ115">
        <f t="shared" si="112"/>
        <v>0</v>
      </c>
      <c r="AR115">
        <f t="shared" si="112"/>
        <v>0</v>
      </c>
      <c r="AS115">
        <f t="shared" si="112"/>
        <v>0</v>
      </c>
      <c r="AT115">
        <f t="shared" si="112"/>
        <v>0</v>
      </c>
      <c r="AU115">
        <f t="shared" si="112"/>
        <v>0</v>
      </c>
    </row>
    <row r="116" spans="1:47" ht="12.75">
      <c r="A116" s="4">
        <v>1990</v>
      </c>
      <c r="B116">
        <f t="shared" si="107"/>
        <v>377</v>
      </c>
      <c r="C116">
        <f t="shared" si="107"/>
        <v>1128</v>
      </c>
      <c r="D116">
        <f t="shared" si="107"/>
        <v>584</v>
      </c>
      <c r="E116">
        <f t="shared" si="107"/>
        <v>7</v>
      </c>
      <c r="F116">
        <f t="shared" si="107"/>
        <v>1333</v>
      </c>
      <c r="G116">
        <f t="shared" si="107"/>
        <v>3429</v>
      </c>
      <c r="I116" s="4">
        <v>1990</v>
      </c>
      <c r="J116">
        <f t="shared" si="108"/>
        <v>79</v>
      </c>
      <c r="K116">
        <f t="shared" si="108"/>
        <v>240</v>
      </c>
      <c r="L116">
        <f t="shared" si="108"/>
        <v>97</v>
      </c>
      <c r="M116">
        <f t="shared" si="108"/>
        <v>0</v>
      </c>
      <c r="N116">
        <f t="shared" si="108"/>
        <v>192</v>
      </c>
      <c r="O116">
        <f t="shared" si="108"/>
        <v>608</v>
      </c>
      <c r="Q116" s="4">
        <v>1990</v>
      </c>
      <c r="R116">
        <f t="shared" si="109"/>
        <v>26</v>
      </c>
      <c r="S116">
        <f t="shared" si="109"/>
        <v>37</v>
      </c>
      <c r="T116">
        <f t="shared" si="109"/>
        <v>8</v>
      </c>
      <c r="U116">
        <f t="shared" si="109"/>
        <v>0</v>
      </c>
      <c r="V116">
        <f t="shared" si="109"/>
        <v>38</v>
      </c>
      <c r="W116">
        <f t="shared" si="109"/>
        <v>109</v>
      </c>
      <c r="Y116" s="4">
        <v>1990</v>
      </c>
      <c r="Z116">
        <f t="shared" si="110"/>
        <v>1</v>
      </c>
      <c r="AA116">
        <f t="shared" si="110"/>
        <v>5</v>
      </c>
      <c r="AB116">
        <f t="shared" si="110"/>
        <v>2</v>
      </c>
      <c r="AC116">
        <f t="shared" si="110"/>
        <v>0</v>
      </c>
      <c r="AD116">
        <f t="shared" si="110"/>
        <v>2</v>
      </c>
      <c r="AE116">
        <f t="shared" si="110"/>
        <v>10</v>
      </c>
      <c r="AG116" s="4">
        <v>1990</v>
      </c>
      <c r="AH116">
        <f t="shared" si="111"/>
        <v>29</v>
      </c>
      <c r="AI116">
        <f t="shared" si="111"/>
        <v>55</v>
      </c>
      <c r="AJ116">
        <f t="shared" si="111"/>
        <v>24</v>
      </c>
      <c r="AK116">
        <f t="shared" si="111"/>
        <v>0</v>
      </c>
      <c r="AL116">
        <f t="shared" si="111"/>
        <v>149</v>
      </c>
      <c r="AM116">
        <f t="shared" si="111"/>
        <v>257</v>
      </c>
      <c r="AO116" s="4">
        <v>1990</v>
      </c>
      <c r="AP116">
        <f t="shared" si="112"/>
        <v>0</v>
      </c>
      <c r="AQ116">
        <f t="shared" si="112"/>
        <v>0</v>
      </c>
      <c r="AR116">
        <f t="shared" si="112"/>
        <v>0</v>
      </c>
      <c r="AS116">
        <f t="shared" si="112"/>
        <v>0</v>
      </c>
      <c r="AT116">
        <f t="shared" si="112"/>
        <v>0</v>
      </c>
      <c r="AU116">
        <f t="shared" si="112"/>
        <v>0</v>
      </c>
    </row>
    <row r="117" spans="1:47" ht="12.75">
      <c r="A117" s="4">
        <v>1991</v>
      </c>
      <c r="B117">
        <f t="shared" si="107"/>
        <v>472</v>
      </c>
      <c r="C117">
        <f t="shared" si="107"/>
        <v>1065</v>
      </c>
      <c r="D117">
        <f t="shared" si="107"/>
        <v>499</v>
      </c>
      <c r="E117">
        <f t="shared" si="107"/>
        <v>4</v>
      </c>
      <c r="F117">
        <f t="shared" si="107"/>
        <v>1178</v>
      </c>
      <c r="G117">
        <f t="shared" si="107"/>
        <v>3218</v>
      </c>
      <c r="I117" s="4">
        <v>1991</v>
      </c>
      <c r="J117">
        <f t="shared" si="108"/>
        <v>81</v>
      </c>
      <c r="K117">
        <f t="shared" si="108"/>
        <v>244</v>
      </c>
      <c r="L117">
        <f t="shared" si="108"/>
        <v>82</v>
      </c>
      <c r="M117">
        <f t="shared" si="108"/>
        <v>1</v>
      </c>
      <c r="N117">
        <f t="shared" si="108"/>
        <v>211</v>
      </c>
      <c r="O117">
        <f t="shared" si="108"/>
        <v>619</v>
      </c>
      <c r="Q117" s="4">
        <v>1991</v>
      </c>
      <c r="R117">
        <f t="shared" si="109"/>
        <v>20</v>
      </c>
      <c r="S117">
        <f t="shared" si="109"/>
        <v>49</v>
      </c>
      <c r="T117">
        <f t="shared" si="109"/>
        <v>10</v>
      </c>
      <c r="U117">
        <f t="shared" si="109"/>
        <v>0</v>
      </c>
      <c r="V117">
        <f t="shared" si="109"/>
        <v>31</v>
      </c>
      <c r="W117">
        <f t="shared" si="109"/>
        <v>110</v>
      </c>
      <c r="Y117" s="4">
        <v>1991</v>
      </c>
      <c r="Z117">
        <f t="shared" si="110"/>
        <v>4</v>
      </c>
      <c r="AA117">
        <f t="shared" si="110"/>
        <v>12</v>
      </c>
      <c r="AB117">
        <f t="shared" si="110"/>
        <v>2</v>
      </c>
      <c r="AC117">
        <f t="shared" si="110"/>
        <v>0</v>
      </c>
      <c r="AD117">
        <f t="shared" si="110"/>
        <v>8</v>
      </c>
      <c r="AE117">
        <f t="shared" si="110"/>
        <v>26</v>
      </c>
      <c r="AG117" s="4">
        <v>1991</v>
      </c>
      <c r="AH117">
        <f t="shared" si="111"/>
        <v>33</v>
      </c>
      <c r="AI117">
        <f t="shared" si="111"/>
        <v>40</v>
      </c>
      <c r="AJ117">
        <f t="shared" si="111"/>
        <v>18</v>
      </c>
      <c r="AK117">
        <f t="shared" si="111"/>
        <v>0</v>
      </c>
      <c r="AL117">
        <f t="shared" si="111"/>
        <v>143</v>
      </c>
      <c r="AM117">
        <f t="shared" si="111"/>
        <v>234</v>
      </c>
      <c r="AO117" s="4">
        <v>1991</v>
      </c>
      <c r="AP117">
        <f t="shared" si="112"/>
        <v>0</v>
      </c>
      <c r="AQ117">
        <f t="shared" si="112"/>
        <v>0</v>
      </c>
      <c r="AR117">
        <f t="shared" si="112"/>
        <v>0</v>
      </c>
      <c r="AS117">
        <f t="shared" si="112"/>
        <v>0</v>
      </c>
      <c r="AT117">
        <f t="shared" si="112"/>
        <v>0</v>
      </c>
      <c r="AU117">
        <f t="shared" si="112"/>
        <v>0</v>
      </c>
    </row>
    <row r="118" spans="1:47" ht="12.75">
      <c r="A118" s="4">
        <v>1992</v>
      </c>
      <c r="B118">
        <f t="shared" si="107"/>
        <v>442</v>
      </c>
      <c r="C118">
        <f t="shared" si="107"/>
        <v>936</v>
      </c>
      <c r="D118">
        <f t="shared" si="107"/>
        <v>424</v>
      </c>
      <c r="E118">
        <f t="shared" si="107"/>
        <v>393</v>
      </c>
      <c r="F118">
        <f t="shared" si="107"/>
        <v>545</v>
      </c>
      <c r="G118">
        <f t="shared" si="107"/>
        <v>2740</v>
      </c>
      <c r="I118" s="4">
        <v>1992</v>
      </c>
      <c r="J118">
        <f t="shared" si="108"/>
        <v>105</v>
      </c>
      <c r="K118">
        <f t="shared" si="108"/>
        <v>226</v>
      </c>
      <c r="L118">
        <f t="shared" si="108"/>
        <v>65</v>
      </c>
      <c r="M118">
        <f t="shared" si="108"/>
        <v>148</v>
      </c>
      <c r="N118">
        <f t="shared" si="108"/>
        <v>76</v>
      </c>
      <c r="O118">
        <f t="shared" si="108"/>
        <v>620</v>
      </c>
      <c r="Q118" s="4">
        <v>1992</v>
      </c>
      <c r="R118">
        <f t="shared" si="109"/>
        <v>28</v>
      </c>
      <c r="S118">
        <f t="shared" si="109"/>
        <v>36</v>
      </c>
      <c r="T118">
        <f t="shared" si="109"/>
        <v>8</v>
      </c>
      <c r="U118">
        <f t="shared" si="109"/>
        <v>8</v>
      </c>
      <c r="V118">
        <f t="shared" si="109"/>
        <v>12</v>
      </c>
      <c r="W118">
        <f t="shared" si="109"/>
        <v>92</v>
      </c>
      <c r="Y118" s="4">
        <v>1992</v>
      </c>
      <c r="Z118">
        <f t="shared" si="110"/>
        <v>7</v>
      </c>
      <c r="AA118">
        <f t="shared" si="110"/>
        <v>5</v>
      </c>
      <c r="AB118">
        <f t="shared" si="110"/>
        <v>4</v>
      </c>
      <c r="AC118">
        <f t="shared" si="110"/>
        <v>2</v>
      </c>
      <c r="AD118">
        <f t="shared" si="110"/>
        <v>0</v>
      </c>
      <c r="AE118">
        <f t="shared" si="110"/>
        <v>18</v>
      </c>
      <c r="AG118" s="4">
        <v>1992</v>
      </c>
      <c r="AH118">
        <f t="shared" si="111"/>
        <v>36</v>
      </c>
      <c r="AI118">
        <f t="shared" si="111"/>
        <v>44</v>
      </c>
      <c r="AJ118">
        <f t="shared" si="111"/>
        <v>23</v>
      </c>
      <c r="AK118">
        <f t="shared" si="111"/>
        <v>93</v>
      </c>
      <c r="AL118">
        <f t="shared" si="111"/>
        <v>33</v>
      </c>
      <c r="AM118">
        <f t="shared" si="111"/>
        <v>229</v>
      </c>
      <c r="AO118" s="4">
        <v>1992</v>
      </c>
      <c r="AP118">
        <f t="shared" si="112"/>
        <v>0</v>
      </c>
      <c r="AQ118">
        <f t="shared" si="112"/>
        <v>0</v>
      </c>
      <c r="AR118">
        <f t="shared" si="112"/>
        <v>0</v>
      </c>
      <c r="AS118">
        <f t="shared" si="112"/>
        <v>0</v>
      </c>
      <c r="AT118">
        <f t="shared" si="112"/>
        <v>0</v>
      </c>
      <c r="AU118">
        <f t="shared" si="112"/>
        <v>0</v>
      </c>
    </row>
    <row r="119" spans="1:47" ht="12.75">
      <c r="A119" s="4">
        <v>1993</v>
      </c>
      <c r="B119">
        <f aca="true" t="shared" si="113" ref="B119:G125">B98+B56+B35</f>
        <v>371</v>
      </c>
      <c r="C119">
        <f t="shared" si="113"/>
        <v>769</v>
      </c>
      <c r="D119">
        <f t="shared" si="113"/>
        <v>283</v>
      </c>
      <c r="E119">
        <f t="shared" si="113"/>
        <v>288</v>
      </c>
      <c r="F119">
        <f t="shared" si="113"/>
        <v>409</v>
      </c>
      <c r="G119">
        <f t="shared" si="113"/>
        <v>2120</v>
      </c>
      <c r="I119" s="4">
        <v>1993</v>
      </c>
      <c r="J119">
        <f aca="true" t="shared" si="114" ref="J119:O125">J98+J56+J35</f>
        <v>83</v>
      </c>
      <c r="K119">
        <f t="shared" si="114"/>
        <v>206</v>
      </c>
      <c r="L119">
        <f t="shared" si="114"/>
        <v>50</v>
      </c>
      <c r="M119">
        <f t="shared" si="114"/>
        <v>94</v>
      </c>
      <c r="N119">
        <f t="shared" si="114"/>
        <v>56</v>
      </c>
      <c r="O119">
        <f t="shared" si="114"/>
        <v>489</v>
      </c>
      <c r="Q119" s="4">
        <v>1993</v>
      </c>
      <c r="R119">
        <f aca="true" t="shared" si="115" ref="R119:W125">R98+R56+R35</f>
        <v>14</v>
      </c>
      <c r="S119">
        <f t="shared" si="115"/>
        <v>27</v>
      </c>
      <c r="T119">
        <f t="shared" si="115"/>
        <v>3</v>
      </c>
      <c r="U119">
        <f t="shared" si="115"/>
        <v>5</v>
      </c>
      <c r="V119">
        <f t="shared" si="115"/>
        <v>14</v>
      </c>
      <c r="W119">
        <f t="shared" si="115"/>
        <v>63</v>
      </c>
      <c r="Y119" s="4">
        <v>1993</v>
      </c>
      <c r="Z119">
        <f aca="true" t="shared" si="116" ref="Z119:AE125">Z98+Z56+Z35</f>
        <v>3</v>
      </c>
      <c r="AA119">
        <f t="shared" si="116"/>
        <v>2</v>
      </c>
      <c r="AB119">
        <f t="shared" si="116"/>
        <v>3</v>
      </c>
      <c r="AC119">
        <f t="shared" si="116"/>
        <v>2</v>
      </c>
      <c r="AD119">
        <f t="shared" si="116"/>
        <v>0</v>
      </c>
      <c r="AE119">
        <f t="shared" si="116"/>
        <v>10</v>
      </c>
      <c r="AG119" s="4">
        <v>1993</v>
      </c>
      <c r="AH119">
        <f aca="true" t="shared" si="117" ref="AH119:AM125">AH98+AH56+AH35</f>
        <v>47</v>
      </c>
      <c r="AI119">
        <f t="shared" si="117"/>
        <v>41</v>
      </c>
      <c r="AJ119">
        <f t="shared" si="117"/>
        <v>13</v>
      </c>
      <c r="AK119">
        <f t="shared" si="117"/>
        <v>105</v>
      </c>
      <c r="AL119">
        <f t="shared" si="117"/>
        <v>17</v>
      </c>
      <c r="AM119">
        <f t="shared" si="117"/>
        <v>223</v>
      </c>
      <c r="AO119" s="4">
        <v>1993</v>
      </c>
      <c r="AP119">
        <f aca="true" t="shared" si="118" ref="AP119:AU125">AP98+AP56+AP35</f>
        <v>0</v>
      </c>
      <c r="AQ119">
        <f t="shared" si="118"/>
        <v>0</v>
      </c>
      <c r="AR119">
        <f t="shared" si="118"/>
        <v>0</v>
      </c>
      <c r="AS119">
        <f t="shared" si="118"/>
        <v>0</v>
      </c>
      <c r="AT119">
        <f t="shared" si="118"/>
        <v>0</v>
      </c>
      <c r="AU119">
        <f t="shared" si="118"/>
        <v>0</v>
      </c>
    </row>
    <row r="120" spans="1:47" ht="12.75">
      <c r="A120" s="4">
        <v>1994</v>
      </c>
      <c r="B120">
        <f t="shared" si="113"/>
        <v>411</v>
      </c>
      <c r="C120">
        <f t="shared" si="113"/>
        <v>634</v>
      </c>
      <c r="D120">
        <f t="shared" si="113"/>
        <v>214</v>
      </c>
      <c r="E120">
        <f t="shared" si="113"/>
        <v>194</v>
      </c>
      <c r="F120">
        <f t="shared" si="113"/>
        <v>300</v>
      </c>
      <c r="G120">
        <f t="shared" si="113"/>
        <v>1753</v>
      </c>
      <c r="I120" s="4">
        <v>1994</v>
      </c>
      <c r="J120">
        <f t="shared" si="114"/>
        <v>91</v>
      </c>
      <c r="K120">
        <f t="shared" si="114"/>
        <v>167</v>
      </c>
      <c r="L120">
        <f t="shared" si="114"/>
        <v>32</v>
      </c>
      <c r="M120">
        <f t="shared" si="114"/>
        <v>62</v>
      </c>
      <c r="N120">
        <f t="shared" si="114"/>
        <v>31</v>
      </c>
      <c r="O120">
        <f t="shared" si="114"/>
        <v>383</v>
      </c>
      <c r="Q120" s="4">
        <v>1994</v>
      </c>
      <c r="R120">
        <f t="shared" si="115"/>
        <v>19</v>
      </c>
      <c r="S120">
        <f t="shared" si="115"/>
        <v>25</v>
      </c>
      <c r="T120">
        <f t="shared" si="115"/>
        <v>3</v>
      </c>
      <c r="U120">
        <f t="shared" si="115"/>
        <v>12</v>
      </c>
      <c r="V120">
        <f t="shared" si="115"/>
        <v>7</v>
      </c>
      <c r="W120">
        <f t="shared" si="115"/>
        <v>66</v>
      </c>
      <c r="Y120" s="4">
        <v>1994</v>
      </c>
      <c r="Z120">
        <f t="shared" si="116"/>
        <v>5</v>
      </c>
      <c r="AA120">
        <f t="shared" si="116"/>
        <v>7</v>
      </c>
      <c r="AB120">
        <f t="shared" si="116"/>
        <v>2</v>
      </c>
      <c r="AC120">
        <f t="shared" si="116"/>
        <v>0</v>
      </c>
      <c r="AD120">
        <f t="shared" si="116"/>
        <v>4</v>
      </c>
      <c r="AE120">
        <f t="shared" si="116"/>
        <v>18</v>
      </c>
      <c r="AG120" s="4">
        <v>1994</v>
      </c>
      <c r="AH120">
        <f t="shared" si="117"/>
        <v>40</v>
      </c>
      <c r="AI120">
        <f t="shared" si="117"/>
        <v>27</v>
      </c>
      <c r="AJ120">
        <f t="shared" si="117"/>
        <v>7</v>
      </c>
      <c r="AK120">
        <f t="shared" si="117"/>
        <v>63</v>
      </c>
      <c r="AL120">
        <f t="shared" si="117"/>
        <v>15</v>
      </c>
      <c r="AM120">
        <f t="shared" si="117"/>
        <v>152</v>
      </c>
      <c r="AO120" s="4">
        <v>1994</v>
      </c>
      <c r="AP120">
        <f t="shared" si="118"/>
        <v>0</v>
      </c>
      <c r="AQ120">
        <f t="shared" si="118"/>
        <v>0</v>
      </c>
      <c r="AR120">
        <f t="shared" si="118"/>
        <v>0</v>
      </c>
      <c r="AS120">
        <f t="shared" si="118"/>
        <v>0</v>
      </c>
      <c r="AT120">
        <f t="shared" si="118"/>
        <v>0</v>
      </c>
      <c r="AU120">
        <f t="shared" si="118"/>
        <v>0</v>
      </c>
    </row>
    <row r="121" spans="1:47" ht="12.75">
      <c r="A121" s="4">
        <v>1995</v>
      </c>
      <c r="B121">
        <f t="shared" si="113"/>
        <v>571</v>
      </c>
      <c r="C121">
        <f t="shared" si="113"/>
        <v>752</v>
      </c>
      <c r="D121">
        <f t="shared" si="113"/>
        <v>226</v>
      </c>
      <c r="E121">
        <f t="shared" si="113"/>
        <v>239</v>
      </c>
      <c r="F121">
        <f t="shared" si="113"/>
        <v>352</v>
      </c>
      <c r="G121">
        <f t="shared" si="113"/>
        <v>2140</v>
      </c>
      <c r="I121" s="4">
        <v>1995</v>
      </c>
      <c r="J121">
        <f t="shared" si="114"/>
        <v>146</v>
      </c>
      <c r="K121">
        <f t="shared" si="114"/>
        <v>214</v>
      </c>
      <c r="L121">
        <f t="shared" si="114"/>
        <v>45</v>
      </c>
      <c r="M121">
        <f t="shared" si="114"/>
        <v>76</v>
      </c>
      <c r="N121">
        <f t="shared" si="114"/>
        <v>64</v>
      </c>
      <c r="O121">
        <f t="shared" si="114"/>
        <v>545</v>
      </c>
      <c r="Q121" s="4">
        <v>1995</v>
      </c>
      <c r="R121">
        <f t="shared" si="115"/>
        <v>36</v>
      </c>
      <c r="S121">
        <f t="shared" si="115"/>
        <v>16</v>
      </c>
      <c r="T121">
        <f t="shared" si="115"/>
        <v>2</v>
      </c>
      <c r="U121">
        <f t="shared" si="115"/>
        <v>8</v>
      </c>
      <c r="V121">
        <f t="shared" si="115"/>
        <v>13</v>
      </c>
      <c r="W121">
        <f t="shared" si="115"/>
        <v>75</v>
      </c>
      <c r="Y121" s="4">
        <v>1995</v>
      </c>
      <c r="Z121">
        <f t="shared" si="116"/>
        <v>7</v>
      </c>
      <c r="AA121">
        <f t="shared" si="116"/>
        <v>7</v>
      </c>
      <c r="AB121">
        <f t="shared" si="116"/>
        <v>0</v>
      </c>
      <c r="AC121">
        <f t="shared" si="116"/>
        <v>1</v>
      </c>
      <c r="AD121">
        <f t="shared" si="116"/>
        <v>4</v>
      </c>
      <c r="AE121">
        <f t="shared" si="116"/>
        <v>19</v>
      </c>
      <c r="AG121" s="4">
        <v>1995</v>
      </c>
      <c r="AH121">
        <f t="shared" si="117"/>
        <v>48</v>
      </c>
      <c r="AI121">
        <f t="shared" si="117"/>
        <v>43</v>
      </c>
      <c r="AJ121">
        <f t="shared" si="117"/>
        <v>5</v>
      </c>
      <c r="AK121">
        <f t="shared" si="117"/>
        <v>55</v>
      </c>
      <c r="AL121">
        <f t="shared" si="117"/>
        <v>27</v>
      </c>
      <c r="AM121">
        <f t="shared" si="117"/>
        <v>178</v>
      </c>
      <c r="AO121" s="4">
        <v>1995</v>
      </c>
      <c r="AP121">
        <f t="shared" si="118"/>
        <v>0</v>
      </c>
      <c r="AQ121">
        <f t="shared" si="118"/>
        <v>0</v>
      </c>
      <c r="AR121">
        <f t="shared" si="118"/>
        <v>0</v>
      </c>
      <c r="AS121">
        <f t="shared" si="118"/>
        <v>0</v>
      </c>
      <c r="AT121">
        <f t="shared" si="118"/>
        <v>0</v>
      </c>
      <c r="AU121">
        <f t="shared" si="118"/>
        <v>0</v>
      </c>
    </row>
    <row r="122" spans="1:47" ht="12.75">
      <c r="A122" s="4">
        <v>1996</v>
      </c>
      <c r="B122">
        <f t="shared" si="113"/>
        <v>561</v>
      </c>
      <c r="C122">
        <f t="shared" si="113"/>
        <v>727</v>
      </c>
      <c r="D122">
        <f t="shared" si="113"/>
        <v>199</v>
      </c>
      <c r="E122">
        <f t="shared" si="113"/>
        <v>230</v>
      </c>
      <c r="F122">
        <f t="shared" si="113"/>
        <v>335</v>
      </c>
      <c r="G122">
        <f t="shared" si="113"/>
        <v>2052</v>
      </c>
      <c r="I122" s="4">
        <v>1996</v>
      </c>
      <c r="J122">
        <f t="shared" si="114"/>
        <v>132</v>
      </c>
      <c r="K122">
        <f t="shared" si="114"/>
        <v>179</v>
      </c>
      <c r="L122">
        <f t="shared" si="114"/>
        <v>32</v>
      </c>
      <c r="M122">
        <f t="shared" si="114"/>
        <v>72</v>
      </c>
      <c r="N122">
        <f t="shared" si="114"/>
        <v>54</v>
      </c>
      <c r="O122">
        <f t="shared" si="114"/>
        <v>469</v>
      </c>
      <c r="Q122" s="4">
        <v>1996</v>
      </c>
      <c r="R122">
        <f t="shared" si="115"/>
        <v>28</v>
      </c>
      <c r="S122">
        <f t="shared" si="115"/>
        <v>19</v>
      </c>
      <c r="T122">
        <f t="shared" si="115"/>
        <v>3</v>
      </c>
      <c r="U122">
        <f t="shared" si="115"/>
        <v>6</v>
      </c>
      <c r="V122">
        <f t="shared" si="115"/>
        <v>7</v>
      </c>
      <c r="W122">
        <f t="shared" si="115"/>
        <v>63</v>
      </c>
      <c r="Y122" s="4">
        <v>1996</v>
      </c>
      <c r="Z122">
        <f t="shared" si="116"/>
        <v>5</v>
      </c>
      <c r="AA122">
        <f t="shared" si="116"/>
        <v>7</v>
      </c>
      <c r="AB122">
        <f t="shared" si="116"/>
        <v>2</v>
      </c>
      <c r="AC122">
        <f t="shared" si="116"/>
        <v>1</v>
      </c>
      <c r="AD122">
        <f t="shared" si="116"/>
        <v>4</v>
      </c>
      <c r="AE122">
        <f t="shared" si="116"/>
        <v>19</v>
      </c>
      <c r="AG122" s="4">
        <v>1996</v>
      </c>
      <c r="AH122">
        <f t="shared" si="117"/>
        <v>57</v>
      </c>
      <c r="AI122">
        <f t="shared" si="117"/>
        <v>38</v>
      </c>
      <c r="AJ122">
        <f t="shared" si="117"/>
        <v>7</v>
      </c>
      <c r="AK122">
        <f t="shared" si="117"/>
        <v>50</v>
      </c>
      <c r="AL122">
        <f t="shared" si="117"/>
        <v>21</v>
      </c>
      <c r="AM122">
        <f t="shared" si="117"/>
        <v>173</v>
      </c>
      <c r="AO122" s="4">
        <v>1996</v>
      </c>
      <c r="AP122">
        <f t="shared" si="118"/>
        <v>0</v>
      </c>
      <c r="AQ122">
        <f t="shared" si="118"/>
        <v>0</v>
      </c>
      <c r="AR122">
        <f t="shared" si="118"/>
        <v>0</v>
      </c>
      <c r="AS122">
        <f t="shared" si="118"/>
        <v>0</v>
      </c>
      <c r="AT122">
        <f t="shared" si="118"/>
        <v>0</v>
      </c>
      <c r="AU122">
        <f t="shared" si="118"/>
        <v>0</v>
      </c>
    </row>
    <row r="123" spans="1:47" ht="12.75">
      <c r="A123" s="4">
        <v>1997</v>
      </c>
      <c r="B123">
        <f t="shared" si="113"/>
        <v>359</v>
      </c>
      <c r="C123">
        <f t="shared" si="113"/>
        <v>471</v>
      </c>
      <c r="D123">
        <f t="shared" si="113"/>
        <v>92</v>
      </c>
      <c r="E123">
        <f t="shared" si="113"/>
        <v>179</v>
      </c>
      <c r="F123">
        <f t="shared" si="113"/>
        <v>501</v>
      </c>
      <c r="G123">
        <f t="shared" si="113"/>
        <v>1602</v>
      </c>
      <c r="I123" s="4">
        <v>1997</v>
      </c>
      <c r="J123">
        <f t="shared" si="114"/>
        <v>75</v>
      </c>
      <c r="K123">
        <f t="shared" si="114"/>
        <v>115</v>
      </c>
      <c r="L123">
        <f t="shared" si="114"/>
        <v>17</v>
      </c>
      <c r="M123">
        <f t="shared" si="114"/>
        <v>45</v>
      </c>
      <c r="N123">
        <f t="shared" si="114"/>
        <v>106</v>
      </c>
      <c r="O123">
        <f t="shared" si="114"/>
        <v>358</v>
      </c>
      <c r="Q123" s="4">
        <v>1997</v>
      </c>
      <c r="R123">
        <f t="shared" si="115"/>
        <v>10</v>
      </c>
      <c r="S123">
        <f t="shared" si="115"/>
        <v>6</v>
      </c>
      <c r="T123">
        <f t="shared" si="115"/>
        <v>1</v>
      </c>
      <c r="U123">
        <f t="shared" si="115"/>
        <v>2</v>
      </c>
      <c r="V123">
        <f t="shared" si="115"/>
        <v>12</v>
      </c>
      <c r="W123">
        <f t="shared" si="115"/>
        <v>31</v>
      </c>
      <c r="Y123" s="4">
        <v>1997</v>
      </c>
      <c r="Z123">
        <f t="shared" si="116"/>
        <v>2</v>
      </c>
      <c r="AA123">
        <f t="shared" si="116"/>
        <v>5</v>
      </c>
      <c r="AB123">
        <f t="shared" si="116"/>
        <v>0</v>
      </c>
      <c r="AC123">
        <f t="shared" si="116"/>
        <v>1</v>
      </c>
      <c r="AD123">
        <f t="shared" si="116"/>
        <v>6</v>
      </c>
      <c r="AE123">
        <f t="shared" si="116"/>
        <v>14</v>
      </c>
      <c r="AG123" s="4">
        <v>1997</v>
      </c>
      <c r="AH123">
        <f t="shared" si="117"/>
        <v>32</v>
      </c>
      <c r="AI123">
        <f t="shared" si="117"/>
        <v>27</v>
      </c>
      <c r="AJ123">
        <f t="shared" si="117"/>
        <v>7</v>
      </c>
      <c r="AK123">
        <f t="shared" si="117"/>
        <v>42</v>
      </c>
      <c r="AL123">
        <f t="shared" si="117"/>
        <v>49</v>
      </c>
      <c r="AM123">
        <f t="shared" si="117"/>
        <v>157</v>
      </c>
      <c r="AO123" s="4">
        <v>1997</v>
      </c>
      <c r="AP123">
        <f t="shared" si="118"/>
        <v>0</v>
      </c>
      <c r="AQ123">
        <f t="shared" si="118"/>
        <v>0</v>
      </c>
      <c r="AR123">
        <f t="shared" si="118"/>
        <v>0</v>
      </c>
      <c r="AS123">
        <f t="shared" si="118"/>
        <v>0</v>
      </c>
      <c r="AT123">
        <f t="shared" si="118"/>
        <v>0</v>
      </c>
      <c r="AU123">
        <f t="shared" si="118"/>
        <v>0</v>
      </c>
    </row>
    <row r="124" spans="1:47" ht="12.75">
      <c r="A124" s="4">
        <v>1998</v>
      </c>
      <c r="B124">
        <f t="shared" si="113"/>
        <v>296</v>
      </c>
      <c r="C124">
        <f t="shared" si="113"/>
        <v>496</v>
      </c>
      <c r="D124">
        <f t="shared" si="113"/>
        <v>134</v>
      </c>
      <c r="E124">
        <f t="shared" si="113"/>
        <v>250</v>
      </c>
      <c r="F124">
        <f t="shared" si="113"/>
        <v>533</v>
      </c>
      <c r="G124">
        <f t="shared" si="113"/>
        <v>1709</v>
      </c>
      <c r="I124" s="4">
        <v>1998</v>
      </c>
      <c r="J124">
        <f t="shared" si="114"/>
        <v>62</v>
      </c>
      <c r="K124">
        <f t="shared" si="114"/>
        <v>140</v>
      </c>
      <c r="L124">
        <f t="shared" si="114"/>
        <v>11</v>
      </c>
      <c r="M124">
        <f t="shared" si="114"/>
        <v>102</v>
      </c>
      <c r="N124">
        <f t="shared" si="114"/>
        <v>68</v>
      </c>
      <c r="O124">
        <f t="shared" si="114"/>
        <v>383</v>
      </c>
      <c r="Q124" s="4">
        <v>1998</v>
      </c>
      <c r="R124">
        <f t="shared" si="115"/>
        <v>7</v>
      </c>
      <c r="S124">
        <f t="shared" si="115"/>
        <v>11</v>
      </c>
      <c r="T124">
        <f t="shared" si="115"/>
        <v>0</v>
      </c>
      <c r="U124">
        <f t="shared" si="115"/>
        <v>7</v>
      </c>
      <c r="V124">
        <f t="shared" si="115"/>
        <v>11</v>
      </c>
      <c r="W124">
        <f t="shared" si="115"/>
        <v>36</v>
      </c>
      <c r="Y124" s="4">
        <v>1998</v>
      </c>
      <c r="Z124">
        <f t="shared" si="116"/>
        <v>4</v>
      </c>
      <c r="AA124">
        <f t="shared" si="116"/>
        <v>2</v>
      </c>
      <c r="AB124">
        <f t="shared" si="116"/>
        <v>3</v>
      </c>
      <c r="AC124">
        <f t="shared" si="116"/>
        <v>4</v>
      </c>
      <c r="AD124">
        <f t="shared" si="116"/>
        <v>5</v>
      </c>
      <c r="AE124">
        <f t="shared" si="116"/>
        <v>18</v>
      </c>
      <c r="AG124" s="4">
        <v>1998</v>
      </c>
      <c r="AH124">
        <f t="shared" si="117"/>
        <v>32</v>
      </c>
      <c r="AI124">
        <f t="shared" si="117"/>
        <v>18</v>
      </c>
      <c r="AJ124">
        <f t="shared" si="117"/>
        <v>0</v>
      </c>
      <c r="AK124">
        <f t="shared" si="117"/>
        <v>48</v>
      </c>
      <c r="AL124">
        <f t="shared" si="117"/>
        <v>29</v>
      </c>
      <c r="AM124">
        <f t="shared" si="117"/>
        <v>127</v>
      </c>
      <c r="AO124" s="4">
        <v>1998</v>
      </c>
      <c r="AP124">
        <f t="shared" si="118"/>
        <v>0</v>
      </c>
      <c r="AQ124">
        <f t="shared" si="118"/>
        <v>0</v>
      </c>
      <c r="AR124">
        <f t="shared" si="118"/>
        <v>0</v>
      </c>
      <c r="AS124">
        <f t="shared" si="118"/>
        <v>0</v>
      </c>
      <c r="AT124">
        <f t="shared" si="118"/>
        <v>0</v>
      </c>
      <c r="AU124">
        <f t="shared" si="118"/>
        <v>0</v>
      </c>
    </row>
    <row r="125" spans="1:47" ht="12.75">
      <c r="A125" s="4">
        <v>1999</v>
      </c>
      <c r="B125">
        <f t="shared" si="113"/>
        <v>317</v>
      </c>
      <c r="C125">
        <f t="shared" si="113"/>
        <v>435</v>
      </c>
      <c r="D125">
        <f t="shared" si="113"/>
        <v>125</v>
      </c>
      <c r="E125">
        <f t="shared" si="113"/>
        <v>267</v>
      </c>
      <c r="F125">
        <f t="shared" si="113"/>
        <v>483</v>
      </c>
      <c r="G125">
        <f t="shared" si="113"/>
        <v>1627</v>
      </c>
      <c r="I125" s="4">
        <v>1999</v>
      </c>
      <c r="J125">
        <f t="shared" si="114"/>
        <v>60</v>
      </c>
      <c r="K125">
        <f t="shared" si="114"/>
        <v>73</v>
      </c>
      <c r="L125">
        <f t="shared" si="114"/>
        <v>13</v>
      </c>
      <c r="M125">
        <f t="shared" si="114"/>
        <v>64</v>
      </c>
      <c r="N125">
        <f t="shared" si="114"/>
        <v>54</v>
      </c>
      <c r="O125">
        <f t="shared" si="114"/>
        <v>264</v>
      </c>
      <c r="Q125" s="4">
        <v>1999</v>
      </c>
      <c r="R125">
        <f t="shared" si="115"/>
        <v>15</v>
      </c>
      <c r="S125">
        <f t="shared" si="115"/>
        <v>12</v>
      </c>
      <c r="T125">
        <f t="shared" si="115"/>
        <v>2</v>
      </c>
      <c r="U125">
        <f t="shared" si="115"/>
        <v>5</v>
      </c>
      <c r="V125">
        <f t="shared" si="115"/>
        <v>7</v>
      </c>
      <c r="W125">
        <f t="shared" si="115"/>
        <v>41</v>
      </c>
      <c r="Y125" s="4">
        <v>1999</v>
      </c>
      <c r="Z125">
        <f t="shared" si="116"/>
        <v>3</v>
      </c>
      <c r="AA125">
        <f t="shared" si="116"/>
        <v>5</v>
      </c>
      <c r="AB125">
        <f t="shared" si="116"/>
        <v>1</v>
      </c>
      <c r="AC125">
        <f t="shared" si="116"/>
        <v>2</v>
      </c>
      <c r="AD125">
        <f t="shared" si="116"/>
        <v>3</v>
      </c>
      <c r="AE125">
        <f t="shared" si="116"/>
        <v>14</v>
      </c>
      <c r="AG125" s="4">
        <v>1999</v>
      </c>
      <c r="AH125">
        <f t="shared" si="117"/>
        <v>26</v>
      </c>
      <c r="AI125">
        <f t="shared" si="117"/>
        <v>10</v>
      </c>
      <c r="AJ125">
        <f t="shared" si="117"/>
        <v>1</v>
      </c>
      <c r="AK125">
        <f t="shared" si="117"/>
        <v>44</v>
      </c>
      <c r="AL125">
        <f t="shared" si="117"/>
        <v>24</v>
      </c>
      <c r="AM125">
        <f t="shared" si="117"/>
        <v>105</v>
      </c>
      <c r="AO125" s="4">
        <v>1999</v>
      </c>
      <c r="AP125">
        <f t="shared" si="118"/>
        <v>0</v>
      </c>
      <c r="AQ125">
        <f t="shared" si="118"/>
        <v>0</v>
      </c>
      <c r="AR125">
        <f t="shared" si="118"/>
        <v>0</v>
      </c>
      <c r="AS125">
        <f t="shared" si="118"/>
        <v>0</v>
      </c>
      <c r="AT125">
        <f t="shared" si="118"/>
        <v>0</v>
      </c>
      <c r="AU125">
        <f t="shared" si="118"/>
        <v>0</v>
      </c>
    </row>
    <row r="126" spans="1:47" ht="12.75">
      <c r="A126" s="4" t="s">
        <v>101</v>
      </c>
      <c r="B126" s="2">
        <f>SUM(B109:B125)</f>
        <v>5452</v>
      </c>
      <c r="C126" s="2">
        <f>SUM(C109:C125)</f>
        <v>11830</v>
      </c>
      <c r="D126" s="2">
        <f>SUM(D109:D125)</f>
        <v>4663</v>
      </c>
      <c r="E126" s="2">
        <f>SUM(E109:E125)</f>
        <v>2838</v>
      </c>
      <c r="F126" s="2">
        <f>SUM(F109:F125)</f>
        <v>8514</v>
      </c>
      <c r="G126">
        <f>SUM(B126:F126)</f>
        <v>33297</v>
      </c>
      <c r="I126" s="4" t="s">
        <v>101</v>
      </c>
      <c r="J126" s="2">
        <f>SUM(J109:J125)</f>
        <v>1127</v>
      </c>
      <c r="K126" s="2">
        <f>SUM(K109:K125)</f>
        <v>2602</v>
      </c>
      <c r="L126" s="2">
        <f>SUM(L109:L125)</f>
        <v>842</v>
      </c>
      <c r="M126" s="2">
        <f>SUM(M109:M125)</f>
        <v>785</v>
      </c>
      <c r="N126" s="2">
        <f>SUM(N109:N125)</f>
        <v>1319</v>
      </c>
      <c r="O126">
        <f>SUM(J126:N126)</f>
        <v>6675</v>
      </c>
      <c r="Q126" s="4" t="s">
        <v>101</v>
      </c>
      <c r="R126" s="2">
        <f>SUM(R109:R125)</f>
        <v>277</v>
      </c>
      <c r="S126" s="2">
        <f>SUM(S109:S125)</f>
        <v>350</v>
      </c>
      <c r="T126" s="2">
        <f>SUM(T109:T125)</f>
        <v>95</v>
      </c>
      <c r="U126" s="2">
        <f>SUM(U109:U125)</f>
        <v>62</v>
      </c>
      <c r="V126" s="2">
        <f>SUM(V109:V125)</f>
        <v>263</v>
      </c>
      <c r="W126">
        <f>SUM(R126:V126)</f>
        <v>1047</v>
      </c>
      <c r="Y126" s="4" t="s">
        <v>101</v>
      </c>
      <c r="Z126" s="2">
        <f>SUM(Z109:Z125)</f>
        <v>44</v>
      </c>
      <c r="AA126" s="2">
        <f>SUM(AA109:AA125)</f>
        <v>58</v>
      </c>
      <c r="AB126" s="2">
        <f>SUM(AB109:AB125)</f>
        <v>21</v>
      </c>
      <c r="AC126" s="2">
        <f>SUM(AC109:AC125)</f>
        <v>17</v>
      </c>
      <c r="AD126" s="2">
        <f>SUM(AD109:AD125)</f>
        <v>37</v>
      </c>
      <c r="AE126">
        <f>SUM(Z126:AD126)</f>
        <v>177</v>
      </c>
      <c r="AG126" s="4" t="s">
        <v>101</v>
      </c>
      <c r="AH126" s="2">
        <f>SUM(AH109:AH125)</f>
        <v>486</v>
      </c>
      <c r="AI126" s="2">
        <f>SUM(AI109:AI125)</f>
        <v>519</v>
      </c>
      <c r="AJ126" s="2">
        <f>SUM(AJ109:AJ125)</f>
        <v>170</v>
      </c>
      <c r="AK126" s="2">
        <f>SUM(AK109:AK125)</f>
        <v>632</v>
      </c>
      <c r="AL126" s="2">
        <f>SUM(AL109:AL125)</f>
        <v>616</v>
      </c>
      <c r="AM126">
        <f>SUM(AH126:AL126)</f>
        <v>2423</v>
      </c>
      <c r="AO126" s="4" t="s">
        <v>101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99</v>
      </c>
      <c r="I128" s="4" t="s">
        <v>100</v>
      </c>
      <c r="Q128" s="4" t="s">
        <v>116</v>
      </c>
      <c r="Y128" s="4" t="s">
        <v>117</v>
      </c>
      <c r="AG128" s="4" t="s">
        <v>114</v>
      </c>
      <c r="AO128" s="4" t="s">
        <v>115</v>
      </c>
    </row>
    <row r="129" spans="1:47" ht="12.75">
      <c r="A129" s="4" t="s">
        <v>98</v>
      </c>
      <c r="B129" s="12" t="s">
        <v>88</v>
      </c>
      <c r="C129" s="12" t="s">
        <v>93</v>
      </c>
      <c r="D129" s="12" t="s">
        <v>94</v>
      </c>
      <c r="E129" s="12" t="s">
        <v>89</v>
      </c>
      <c r="F129" s="12" t="s">
        <v>92</v>
      </c>
      <c r="G129" s="12" t="s">
        <v>101</v>
      </c>
      <c r="I129" s="4" t="s">
        <v>98</v>
      </c>
      <c r="J129" s="12" t="s">
        <v>88</v>
      </c>
      <c r="K129" s="12" t="s">
        <v>93</v>
      </c>
      <c r="L129" s="12" t="s">
        <v>94</v>
      </c>
      <c r="M129" s="12" t="s">
        <v>89</v>
      </c>
      <c r="N129" s="12" t="s">
        <v>92</v>
      </c>
      <c r="O129" s="12" t="s">
        <v>101</v>
      </c>
      <c r="Q129" s="4" t="s">
        <v>98</v>
      </c>
      <c r="R129" s="12" t="s">
        <v>88</v>
      </c>
      <c r="S129" s="12" t="s">
        <v>93</v>
      </c>
      <c r="T129" s="12" t="s">
        <v>94</v>
      </c>
      <c r="U129" s="12" t="s">
        <v>89</v>
      </c>
      <c r="V129" s="12" t="s">
        <v>92</v>
      </c>
      <c r="W129" s="12" t="s">
        <v>101</v>
      </c>
      <c r="Y129" s="4" t="s">
        <v>98</v>
      </c>
      <c r="Z129" s="12" t="s">
        <v>88</v>
      </c>
      <c r="AA129" s="12" t="s">
        <v>93</v>
      </c>
      <c r="AB129" s="12" t="s">
        <v>94</v>
      </c>
      <c r="AC129" s="12" t="s">
        <v>89</v>
      </c>
      <c r="AD129" s="12" t="s">
        <v>92</v>
      </c>
      <c r="AE129" s="12" t="s">
        <v>101</v>
      </c>
      <c r="AG129" s="4" t="s">
        <v>98</v>
      </c>
      <c r="AH129" s="12" t="s">
        <v>88</v>
      </c>
      <c r="AI129" s="12" t="s">
        <v>93</v>
      </c>
      <c r="AJ129" s="12" t="s">
        <v>94</v>
      </c>
      <c r="AK129" s="12" t="s">
        <v>89</v>
      </c>
      <c r="AL129" s="12" t="s">
        <v>92</v>
      </c>
      <c r="AM129" s="12" t="s">
        <v>101</v>
      </c>
      <c r="AO129" s="4" t="s">
        <v>98</v>
      </c>
      <c r="AP129" s="12" t="s">
        <v>88</v>
      </c>
      <c r="AQ129" s="12" t="s">
        <v>93</v>
      </c>
      <c r="AR129" s="12" t="s">
        <v>94</v>
      </c>
      <c r="AS129" s="12" t="s">
        <v>89</v>
      </c>
      <c r="AT129" s="12" t="s">
        <v>92</v>
      </c>
      <c r="AU129" s="12" t="s">
        <v>101</v>
      </c>
    </row>
    <row r="130" spans="1:47" ht="12.75">
      <c r="A130" s="4">
        <v>1983</v>
      </c>
      <c r="B130">
        <f aca="true" t="shared" si="119" ref="B130:G139">B4+B25+B46+B88</f>
        <v>563</v>
      </c>
      <c r="C130">
        <f t="shared" si="119"/>
        <v>744</v>
      </c>
      <c r="D130">
        <f t="shared" si="119"/>
        <v>211</v>
      </c>
      <c r="E130">
        <f t="shared" si="119"/>
        <v>38</v>
      </c>
      <c r="F130">
        <f t="shared" si="119"/>
        <v>98</v>
      </c>
      <c r="G130">
        <f t="shared" si="119"/>
        <v>1654</v>
      </c>
      <c r="I130" s="4">
        <v>1983</v>
      </c>
      <c r="J130">
        <f aca="true" t="shared" si="120" ref="J130:O130">J4+J25+J46+J88</f>
        <v>64</v>
      </c>
      <c r="K130">
        <f t="shared" si="120"/>
        <v>94</v>
      </c>
      <c r="L130">
        <f t="shared" si="120"/>
        <v>40</v>
      </c>
      <c r="M130">
        <f t="shared" si="120"/>
        <v>3</v>
      </c>
      <c r="N130">
        <f t="shared" si="120"/>
        <v>9</v>
      </c>
      <c r="O130">
        <f t="shared" si="120"/>
        <v>210</v>
      </c>
      <c r="Q130" s="4">
        <v>1983</v>
      </c>
      <c r="R130">
        <f aca="true" t="shared" si="121" ref="R130:W130">R4+R25+R46+R88</f>
        <v>20</v>
      </c>
      <c r="S130">
        <f t="shared" si="121"/>
        <v>16</v>
      </c>
      <c r="T130">
        <f t="shared" si="121"/>
        <v>5</v>
      </c>
      <c r="U130">
        <f t="shared" si="121"/>
        <v>1</v>
      </c>
      <c r="V130">
        <f t="shared" si="121"/>
        <v>14</v>
      </c>
      <c r="W130">
        <f t="shared" si="121"/>
        <v>56</v>
      </c>
      <c r="Y130" s="4">
        <v>1983</v>
      </c>
      <c r="Z130">
        <f aca="true" t="shared" si="122" ref="Z130:AE130">Z4+Z25+Z46+Z88</f>
        <v>1</v>
      </c>
      <c r="AA130">
        <f t="shared" si="122"/>
        <v>1</v>
      </c>
      <c r="AB130">
        <f t="shared" si="122"/>
        <v>2</v>
      </c>
      <c r="AC130">
        <f t="shared" si="122"/>
        <v>0</v>
      </c>
      <c r="AD130">
        <f t="shared" si="122"/>
        <v>0</v>
      </c>
      <c r="AE130">
        <f t="shared" si="122"/>
        <v>4</v>
      </c>
      <c r="AG130" s="4">
        <v>1983</v>
      </c>
      <c r="AH130">
        <f aca="true" t="shared" si="123" ref="AH130:AM130">AH4+AH25+AH46+AH88</f>
        <v>37</v>
      </c>
      <c r="AI130">
        <f t="shared" si="123"/>
        <v>35</v>
      </c>
      <c r="AJ130">
        <f t="shared" si="123"/>
        <v>5</v>
      </c>
      <c r="AK130">
        <f t="shared" si="123"/>
        <v>2</v>
      </c>
      <c r="AL130">
        <f t="shared" si="123"/>
        <v>8</v>
      </c>
      <c r="AM130">
        <f t="shared" si="123"/>
        <v>87</v>
      </c>
      <c r="AO130" s="4">
        <v>1983</v>
      </c>
      <c r="AP130">
        <f aca="true" t="shared" si="124" ref="AP130:AU130">AP4+AP25+AP46+AP88</f>
        <v>0</v>
      </c>
      <c r="AQ130">
        <f t="shared" si="124"/>
        <v>0</v>
      </c>
      <c r="AR130">
        <f t="shared" si="124"/>
        <v>0</v>
      </c>
      <c r="AS130">
        <f t="shared" si="124"/>
        <v>0</v>
      </c>
      <c r="AT130">
        <f t="shared" si="124"/>
        <v>0</v>
      </c>
      <c r="AU130">
        <f t="shared" si="124"/>
        <v>0</v>
      </c>
    </row>
    <row r="131" spans="1:47" ht="12.75">
      <c r="A131" s="4">
        <v>1984</v>
      </c>
      <c r="B131">
        <f t="shared" si="119"/>
        <v>382</v>
      </c>
      <c r="C131">
        <f t="shared" si="119"/>
        <v>673</v>
      </c>
      <c r="D131">
        <f t="shared" si="119"/>
        <v>306</v>
      </c>
      <c r="E131">
        <f t="shared" si="119"/>
        <v>86</v>
      </c>
      <c r="F131">
        <f t="shared" si="119"/>
        <v>250</v>
      </c>
      <c r="G131">
        <f t="shared" si="119"/>
        <v>1697</v>
      </c>
      <c r="I131" s="4">
        <v>1984</v>
      </c>
      <c r="J131">
        <f aca="true" t="shared" si="125" ref="J131:O131">J5+J26+J47+J89</f>
        <v>35</v>
      </c>
      <c r="K131">
        <f t="shared" si="125"/>
        <v>84</v>
      </c>
      <c r="L131">
        <f t="shared" si="125"/>
        <v>44</v>
      </c>
      <c r="M131">
        <f t="shared" si="125"/>
        <v>8</v>
      </c>
      <c r="N131">
        <f t="shared" si="125"/>
        <v>30</v>
      </c>
      <c r="O131">
        <f t="shared" si="125"/>
        <v>201</v>
      </c>
      <c r="Q131" s="4">
        <v>1984</v>
      </c>
      <c r="R131">
        <f aca="true" t="shared" si="126" ref="R131:W131">R5+R26+R47+R89</f>
        <v>9</v>
      </c>
      <c r="S131">
        <f t="shared" si="126"/>
        <v>21</v>
      </c>
      <c r="T131">
        <f t="shared" si="126"/>
        <v>7</v>
      </c>
      <c r="U131">
        <f t="shared" si="126"/>
        <v>0</v>
      </c>
      <c r="V131">
        <f t="shared" si="126"/>
        <v>21</v>
      </c>
      <c r="W131">
        <f t="shared" si="126"/>
        <v>58</v>
      </c>
      <c r="Y131" s="4">
        <v>1984</v>
      </c>
      <c r="Z131">
        <f aca="true" t="shared" si="127" ref="Z131:AE131">Z5+Z26+Z47+Z89</f>
        <v>1</v>
      </c>
      <c r="AA131">
        <f t="shared" si="127"/>
        <v>0</v>
      </c>
      <c r="AB131">
        <f t="shared" si="127"/>
        <v>0</v>
      </c>
      <c r="AC131">
        <f t="shared" si="127"/>
        <v>1</v>
      </c>
      <c r="AD131">
        <f t="shared" si="127"/>
        <v>0</v>
      </c>
      <c r="AE131">
        <f t="shared" si="127"/>
        <v>2</v>
      </c>
      <c r="AG131" s="4">
        <v>1984</v>
      </c>
      <c r="AH131">
        <f aca="true" t="shared" si="128" ref="AH131:AM131">AH5+AH26+AH47+AH89</f>
        <v>27</v>
      </c>
      <c r="AI131">
        <f t="shared" si="128"/>
        <v>30</v>
      </c>
      <c r="AJ131">
        <f t="shared" si="128"/>
        <v>18</v>
      </c>
      <c r="AK131">
        <f t="shared" si="128"/>
        <v>13</v>
      </c>
      <c r="AL131">
        <f t="shared" si="128"/>
        <v>6</v>
      </c>
      <c r="AM131">
        <f t="shared" si="128"/>
        <v>94</v>
      </c>
      <c r="AO131" s="4">
        <v>1984</v>
      </c>
      <c r="AP131">
        <f aca="true" t="shared" si="129" ref="AP131:AU131">AP5+AP26+AP47+AP89</f>
        <v>0</v>
      </c>
      <c r="AQ131">
        <f t="shared" si="129"/>
        <v>0</v>
      </c>
      <c r="AR131">
        <f t="shared" si="129"/>
        <v>0</v>
      </c>
      <c r="AS131">
        <f t="shared" si="129"/>
        <v>0</v>
      </c>
      <c r="AT131">
        <f t="shared" si="129"/>
        <v>0</v>
      </c>
      <c r="AU131">
        <f t="shared" si="129"/>
        <v>0</v>
      </c>
    </row>
    <row r="132" spans="1:47" ht="12.75">
      <c r="A132" s="4">
        <v>1985</v>
      </c>
      <c r="B132">
        <f t="shared" si="119"/>
        <v>408</v>
      </c>
      <c r="C132">
        <f t="shared" si="119"/>
        <v>882</v>
      </c>
      <c r="D132">
        <f t="shared" si="119"/>
        <v>499</v>
      </c>
      <c r="E132">
        <f t="shared" si="119"/>
        <v>189</v>
      </c>
      <c r="F132">
        <f t="shared" si="119"/>
        <v>374</v>
      </c>
      <c r="G132">
        <f t="shared" si="119"/>
        <v>2352</v>
      </c>
      <c r="I132" s="4">
        <v>1985</v>
      </c>
      <c r="J132">
        <f aca="true" t="shared" si="130" ref="J132:O132">J6+J27+J48+J90</f>
        <v>29</v>
      </c>
      <c r="K132">
        <f t="shared" si="130"/>
        <v>157</v>
      </c>
      <c r="L132">
        <f t="shared" si="130"/>
        <v>85</v>
      </c>
      <c r="M132">
        <f t="shared" si="130"/>
        <v>18</v>
      </c>
      <c r="N132">
        <f t="shared" si="130"/>
        <v>66</v>
      </c>
      <c r="O132">
        <f t="shared" si="130"/>
        <v>355</v>
      </c>
      <c r="Q132" s="4">
        <v>1985</v>
      </c>
      <c r="R132">
        <f aca="true" t="shared" si="131" ref="R132:W132">R6+R27+R48+R90</f>
        <v>20</v>
      </c>
      <c r="S132">
        <f t="shared" si="131"/>
        <v>24</v>
      </c>
      <c r="T132">
        <f t="shared" si="131"/>
        <v>17</v>
      </c>
      <c r="U132">
        <f t="shared" si="131"/>
        <v>1</v>
      </c>
      <c r="V132">
        <f t="shared" si="131"/>
        <v>21</v>
      </c>
      <c r="W132">
        <f t="shared" si="131"/>
        <v>83</v>
      </c>
      <c r="Y132" s="4">
        <v>1985</v>
      </c>
      <c r="Z132">
        <f aca="true" t="shared" si="132" ref="Z132:AE132">Z6+Z27+Z48+Z90</f>
        <v>1</v>
      </c>
      <c r="AA132">
        <f t="shared" si="132"/>
        <v>0</v>
      </c>
      <c r="AB132">
        <f t="shared" si="132"/>
        <v>0</v>
      </c>
      <c r="AC132">
        <f t="shared" si="132"/>
        <v>0</v>
      </c>
      <c r="AD132">
        <f t="shared" si="132"/>
        <v>0</v>
      </c>
      <c r="AE132">
        <f t="shared" si="132"/>
        <v>1</v>
      </c>
      <c r="AG132" s="4">
        <v>1985</v>
      </c>
      <c r="AH132">
        <f aca="true" t="shared" si="133" ref="AH132:AM132">AH6+AH27+AH48+AH90</f>
        <v>34</v>
      </c>
      <c r="AI132">
        <f t="shared" si="133"/>
        <v>36</v>
      </c>
      <c r="AJ132">
        <f t="shared" si="133"/>
        <v>10</v>
      </c>
      <c r="AK132">
        <f t="shared" si="133"/>
        <v>23</v>
      </c>
      <c r="AL132">
        <f t="shared" si="133"/>
        <v>19</v>
      </c>
      <c r="AM132">
        <f t="shared" si="133"/>
        <v>122</v>
      </c>
      <c r="AO132" s="4">
        <v>1985</v>
      </c>
      <c r="AP132">
        <f aca="true" t="shared" si="134" ref="AP132:AU132">AP6+AP27+AP48+AP90</f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4"/>
        <v>0</v>
      </c>
      <c r="AU132">
        <f t="shared" si="134"/>
        <v>0</v>
      </c>
    </row>
    <row r="133" spans="1:47" ht="12.75">
      <c r="A133" s="4">
        <v>1986</v>
      </c>
      <c r="B133">
        <f t="shared" si="119"/>
        <v>483</v>
      </c>
      <c r="C133">
        <f t="shared" si="119"/>
        <v>1023</v>
      </c>
      <c r="D133">
        <f t="shared" si="119"/>
        <v>432</v>
      </c>
      <c r="E133">
        <f t="shared" si="119"/>
        <v>239</v>
      </c>
      <c r="F133">
        <f t="shared" si="119"/>
        <v>559</v>
      </c>
      <c r="G133">
        <f t="shared" si="119"/>
        <v>2736</v>
      </c>
      <c r="I133" s="4">
        <v>1986</v>
      </c>
      <c r="J133">
        <f aca="true" t="shared" si="135" ref="J133:O133">J7+J28+J49+J91</f>
        <v>55</v>
      </c>
      <c r="K133">
        <f t="shared" si="135"/>
        <v>173</v>
      </c>
      <c r="L133">
        <f t="shared" si="135"/>
        <v>87</v>
      </c>
      <c r="M133">
        <f t="shared" si="135"/>
        <v>40</v>
      </c>
      <c r="N133">
        <f t="shared" si="135"/>
        <v>66</v>
      </c>
      <c r="O133">
        <f t="shared" si="135"/>
        <v>421</v>
      </c>
      <c r="Q133" s="4">
        <v>1986</v>
      </c>
      <c r="R133">
        <f aca="true" t="shared" si="136" ref="R133:W133">R7+R28+R49+R91</f>
        <v>18</v>
      </c>
      <c r="S133">
        <f t="shared" si="136"/>
        <v>31</v>
      </c>
      <c r="T133">
        <f t="shared" si="136"/>
        <v>13</v>
      </c>
      <c r="U133">
        <f t="shared" si="136"/>
        <v>6</v>
      </c>
      <c r="V133">
        <f t="shared" si="136"/>
        <v>21</v>
      </c>
      <c r="W133">
        <f t="shared" si="136"/>
        <v>89</v>
      </c>
      <c r="Y133" s="4">
        <v>1986</v>
      </c>
      <c r="Z133">
        <f aca="true" t="shared" si="137" ref="Z133:AE133">Z7+Z28+Z49+Z91</f>
        <v>1</v>
      </c>
      <c r="AA133">
        <f t="shared" si="137"/>
        <v>2</v>
      </c>
      <c r="AB133">
        <f t="shared" si="137"/>
        <v>1</v>
      </c>
      <c r="AC133">
        <f t="shared" si="137"/>
        <v>0</v>
      </c>
      <c r="AD133">
        <f t="shared" si="137"/>
        <v>0</v>
      </c>
      <c r="AE133">
        <f t="shared" si="137"/>
        <v>4</v>
      </c>
      <c r="AG133" s="4">
        <v>1986</v>
      </c>
      <c r="AH133">
        <f aca="true" t="shared" si="138" ref="AH133:AM133">AH7+AH28+AH49+AH91</f>
        <v>36</v>
      </c>
      <c r="AI133">
        <f t="shared" si="138"/>
        <v>41</v>
      </c>
      <c r="AJ133">
        <f t="shared" si="138"/>
        <v>13</v>
      </c>
      <c r="AK133">
        <f t="shared" si="138"/>
        <v>43</v>
      </c>
      <c r="AL133">
        <f t="shared" si="138"/>
        <v>19</v>
      </c>
      <c r="AM133">
        <f t="shared" si="138"/>
        <v>152</v>
      </c>
      <c r="AO133" s="4">
        <v>1986</v>
      </c>
      <c r="AP133">
        <f aca="true" t="shared" si="139" ref="AP133:AU133">AP7+AP28+AP49+AP91</f>
        <v>0</v>
      </c>
      <c r="AQ133">
        <f t="shared" si="139"/>
        <v>0</v>
      </c>
      <c r="AR133">
        <f t="shared" si="139"/>
        <v>0</v>
      </c>
      <c r="AS133">
        <f t="shared" si="139"/>
        <v>0</v>
      </c>
      <c r="AT133">
        <f t="shared" si="139"/>
        <v>0</v>
      </c>
      <c r="AU133">
        <f t="shared" si="139"/>
        <v>0</v>
      </c>
    </row>
    <row r="134" spans="1:47" ht="12.75">
      <c r="A134" s="4">
        <v>1987</v>
      </c>
      <c r="B134">
        <f t="shared" si="119"/>
        <v>502</v>
      </c>
      <c r="C134">
        <f t="shared" si="119"/>
        <v>1043</v>
      </c>
      <c r="D134">
        <f t="shared" si="119"/>
        <v>473</v>
      </c>
      <c r="E134">
        <f t="shared" si="119"/>
        <v>336</v>
      </c>
      <c r="F134">
        <f t="shared" si="119"/>
        <v>766</v>
      </c>
      <c r="G134">
        <f t="shared" si="119"/>
        <v>3120</v>
      </c>
      <c r="I134" s="4">
        <v>1987</v>
      </c>
      <c r="J134">
        <f aca="true" t="shared" si="140" ref="J134:O134">J8+J29+J50+J92</f>
        <v>85</v>
      </c>
      <c r="K134">
        <f t="shared" si="140"/>
        <v>242</v>
      </c>
      <c r="L134">
        <f t="shared" si="140"/>
        <v>101</v>
      </c>
      <c r="M134">
        <f t="shared" si="140"/>
        <v>60</v>
      </c>
      <c r="N134">
        <f t="shared" si="140"/>
        <v>120</v>
      </c>
      <c r="O134">
        <f t="shared" si="140"/>
        <v>608</v>
      </c>
      <c r="Q134" s="4">
        <v>1987</v>
      </c>
      <c r="R134">
        <f aca="true" t="shared" si="141" ref="R134:W134">R8+R29+R50+R92</f>
        <v>23</v>
      </c>
      <c r="S134">
        <f t="shared" si="141"/>
        <v>14</v>
      </c>
      <c r="T134">
        <f t="shared" si="141"/>
        <v>4</v>
      </c>
      <c r="U134">
        <f t="shared" si="141"/>
        <v>10</v>
      </c>
      <c r="V134">
        <f t="shared" si="141"/>
        <v>26</v>
      </c>
      <c r="W134">
        <f t="shared" si="141"/>
        <v>77</v>
      </c>
      <c r="Y134" s="4">
        <v>1987</v>
      </c>
      <c r="Z134">
        <f aca="true" t="shared" si="142" ref="Z134:AE134">Z8+Z29+Z50+Z92</f>
        <v>1</v>
      </c>
      <c r="AA134">
        <f t="shared" si="142"/>
        <v>0</v>
      </c>
      <c r="AB134">
        <f t="shared" si="142"/>
        <v>0</v>
      </c>
      <c r="AC134">
        <f t="shared" si="142"/>
        <v>1</v>
      </c>
      <c r="AD134">
        <f t="shared" si="142"/>
        <v>0</v>
      </c>
      <c r="AE134">
        <f t="shared" si="142"/>
        <v>2</v>
      </c>
      <c r="AG134" s="4">
        <v>1987</v>
      </c>
      <c r="AH134">
        <f aca="true" t="shared" si="143" ref="AH134:AM134">AH8+AH29+AH50+AH92</f>
        <v>40</v>
      </c>
      <c r="AI134">
        <f t="shared" si="143"/>
        <v>42</v>
      </c>
      <c r="AJ134">
        <f t="shared" si="143"/>
        <v>6</v>
      </c>
      <c r="AK134">
        <f t="shared" si="143"/>
        <v>74</v>
      </c>
      <c r="AL134">
        <f t="shared" si="143"/>
        <v>27</v>
      </c>
      <c r="AM134">
        <f t="shared" si="143"/>
        <v>189</v>
      </c>
      <c r="AO134" s="4">
        <v>1987</v>
      </c>
      <c r="AP134">
        <f aca="true" t="shared" si="144" ref="AP134:AU134">AP8+AP29+AP50+AP92</f>
        <v>0</v>
      </c>
      <c r="AQ134">
        <f t="shared" si="144"/>
        <v>0</v>
      </c>
      <c r="AR134">
        <f t="shared" si="144"/>
        <v>0</v>
      </c>
      <c r="AS134">
        <f t="shared" si="144"/>
        <v>0</v>
      </c>
      <c r="AT134">
        <f t="shared" si="144"/>
        <v>0</v>
      </c>
      <c r="AU134">
        <f t="shared" si="144"/>
        <v>0</v>
      </c>
    </row>
    <row r="135" spans="1:47" ht="12.75">
      <c r="A135" s="4">
        <v>1988</v>
      </c>
      <c r="B135">
        <f t="shared" si="119"/>
        <v>517</v>
      </c>
      <c r="C135">
        <f t="shared" si="119"/>
        <v>1042</v>
      </c>
      <c r="D135">
        <f t="shared" si="119"/>
        <v>406</v>
      </c>
      <c r="E135">
        <f t="shared" si="119"/>
        <v>502</v>
      </c>
      <c r="F135">
        <f t="shared" si="119"/>
        <v>843</v>
      </c>
      <c r="G135">
        <f t="shared" si="119"/>
        <v>3310</v>
      </c>
      <c r="I135" s="4">
        <v>1988</v>
      </c>
      <c r="J135">
        <f aca="true" t="shared" si="145" ref="J135:O135">J9+J30+J51+J93</f>
        <v>72</v>
      </c>
      <c r="K135">
        <f t="shared" si="145"/>
        <v>187</v>
      </c>
      <c r="L135">
        <f t="shared" si="145"/>
        <v>79</v>
      </c>
      <c r="M135">
        <f t="shared" si="145"/>
        <v>79</v>
      </c>
      <c r="N135">
        <f t="shared" si="145"/>
        <v>118</v>
      </c>
      <c r="O135">
        <f t="shared" si="145"/>
        <v>535</v>
      </c>
      <c r="Q135" s="4">
        <v>1988</v>
      </c>
      <c r="R135">
        <f aca="true" t="shared" si="146" ref="R135:W135">R9+R30+R51+R93</f>
        <v>21</v>
      </c>
      <c r="S135">
        <f t="shared" si="146"/>
        <v>30</v>
      </c>
      <c r="T135">
        <f t="shared" si="146"/>
        <v>11</v>
      </c>
      <c r="U135">
        <f t="shared" si="146"/>
        <v>7</v>
      </c>
      <c r="V135">
        <f t="shared" si="146"/>
        <v>30</v>
      </c>
      <c r="W135">
        <f t="shared" si="146"/>
        <v>99</v>
      </c>
      <c r="Y135" s="4">
        <v>1988</v>
      </c>
      <c r="Z135">
        <f aca="true" t="shared" si="147" ref="Z135:AE135">Z9+Z30+Z51+Z93</f>
        <v>3</v>
      </c>
      <c r="AA135">
        <f t="shared" si="147"/>
        <v>2</v>
      </c>
      <c r="AB135">
        <f t="shared" si="147"/>
        <v>2</v>
      </c>
      <c r="AC135">
        <f t="shared" si="147"/>
        <v>2</v>
      </c>
      <c r="AD135">
        <f t="shared" si="147"/>
        <v>0</v>
      </c>
      <c r="AE135">
        <f t="shared" si="147"/>
        <v>9</v>
      </c>
      <c r="AG135" s="4">
        <v>1988</v>
      </c>
      <c r="AH135">
        <f aca="true" t="shared" si="148" ref="AH135:AM135">AH9+AH30+AH51+AH93</f>
        <v>53</v>
      </c>
      <c r="AI135">
        <f t="shared" si="148"/>
        <v>60</v>
      </c>
      <c r="AJ135">
        <f t="shared" si="148"/>
        <v>16</v>
      </c>
      <c r="AK135">
        <f t="shared" si="148"/>
        <v>123</v>
      </c>
      <c r="AL135">
        <f t="shared" si="148"/>
        <v>27</v>
      </c>
      <c r="AM135">
        <f t="shared" si="148"/>
        <v>279</v>
      </c>
      <c r="AO135" s="4">
        <v>1988</v>
      </c>
      <c r="AP135">
        <f aca="true" t="shared" si="149" ref="AP135:AU135">AP9+AP30+AP51+AP93</f>
        <v>0</v>
      </c>
      <c r="AQ135">
        <f t="shared" si="149"/>
        <v>0</v>
      </c>
      <c r="AR135">
        <f t="shared" si="149"/>
        <v>0</v>
      </c>
      <c r="AS135">
        <f t="shared" si="149"/>
        <v>0</v>
      </c>
      <c r="AT135">
        <f t="shared" si="149"/>
        <v>0</v>
      </c>
      <c r="AU135">
        <f t="shared" si="149"/>
        <v>0</v>
      </c>
    </row>
    <row r="136" spans="1:47" ht="12.75">
      <c r="A136" s="4">
        <v>1989</v>
      </c>
      <c r="B136">
        <f t="shared" si="119"/>
        <v>678</v>
      </c>
      <c r="C136">
        <f t="shared" si="119"/>
        <v>1429</v>
      </c>
      <c r="D136">
        <f t="shared" si="119"/>
        <v>654</v>
      </c>
      <c r="E136">
        <f t="shared" si="119"/>
        <v>9</v>
      </c>
      <c r="F136">
        <f t="shared" si="119"/>
        <v>1330</v>
      </c>
      <c r="G136">
        <f t="shared" si="119"/>
        <v>4100</v>
      </c>
      <c r="I136" s="4">
        <v>1989</v>
      </c>
      <c r="J136">
        <f aca="true" t="shared" si="150" ref="J136:O136">J10+J31+J52+J94</f>
        <v>130</v>
      </c>
      <c r="K136">
        <f t="shared" si="150"/>
        <v>309</v>
      </c>
      <c r="L136">
        <f t="shared" si="150"/>
        <v>154</v>
      </c>
      <c r="M136">
        <f t="shared" si="150"/>
        <v>1</v>
      </c>
      <c r="N136">
        <f t="shared" si="150"/>
        <v>205</v>
      </c>
      <c r="O136">
        <f t="shared" si="150"/>
        <v>799</v>
      </c>
      <c r="Q136" s="4">
        <v>1989</v>
      </c>
      <c r="R136">
        <f aca="true" t="shared" si="151" ref="R136:W136">R10+R31+R52+R94</f>
        <v>30</v>
      </c>
      <c r="S136">
        <f t="shared" si="151"/>
        <v>39</v>
      </c>
      <c r="T136">
        <f t="shared" si="151"/>
        <v>20</v>
      </c>
      <c r="U136">
        <f t="shared" si="151"/>
        <v>0</v>
      </c>
      <c r="V136">
        <f t="shared" si="151"/>
        <v>40</v>
      </c>
      <c r="W136">
        <f t="shared" si="151"/>
        <v>129</v>
      </c>
      <c r="Y136" s="4">
        <v>1989</v>
      </c>
      <c r="Z136">
        <f aca="true" t="shared" si="152" ref="Z136:AE136">Z10+Z31+Z52+Z94</f>
        <v>4</v>
      </c>
      <c r="AA136">
        <f t="shared" si="152"/>
        <v>5</v>
      </c>
      <c r="AB136">
        <f t="shared" si="152"/>
        <v>2</v>
      </c>
      <c r="AC136">
        <f t="shared" si="152"/>
        <v>0</v>
      </c>
      <c r="AD136">
        <f t="shared" si="152"/>
        <v>10</v>
      </c>
      <c r="AE136">
        <f t="shared" si="152"/>
        <v>21</v>
      </c>
      <c r="AG136" s="4">
        <v>1989</v>
      </c>
      <c r="AH136">
        <f aca="true" t="shared" si="153" ref="AH136:AM136">AH10+AH31+AH52+AH94</f>
        <v>58</v>
      </c>
      <c r="AI136">
        <f t="shared" si="153"/>
        <v>72</v>
      </c>
      <c r="AJ136">
        <f t="shared" si="153"/>
        <v>30</v>
      </c>
      <c r="AK136">
        <f t="shared" si="153"/>
        <v>1</v>
      </c>
      <c r="AL136">
        <f t="shared" si="153"/>
        <v>172</v>
      </c>
      <c r="AM136">
        <f t="shared" si="153"/>
        <v>333</v>
      </c>
      <c r="AO136" s="4">
        <v>1989</v>
      </c>
      <c r="AP136">
        <f aca="true" t="shared" si="154" ref="AP136:AU136">AP10+AP31+AP52+AP94</f>
        <v>0</v>
      </c>
      <c r="AQ136">
        <f t="shared" si="154"/>
        <v>0</v>
      </c>
      <c r="AR136">
        <f t="shared" si="154"/>
        <v>0</v>
      </c>
      <c r="AS136">
        <f t="shared" si="154"/>
        <v>0</v>
      </c>
      <c r="AT136">
        <f t="shared" si="154"/>
        <v>0</v>
      </c>
      <c r="AU136">
        <f t="shared" si="154"/>
        <v>0</v>
      </c>
    </row>
    <row r="137" spans="1:47" ht="12.75">
      <c r="A137" s="4">
        <v>1990</v>
      </c>
      <c r="B137">
        <f t="shared" si="119"/>
        <v>676</v>
      </c>
      <c r="C137">
        <f t="shared" si="119"/>
        <v>1271</v>
      </c>
      <c r="D137">
        <f t="shared" si="119"/>
        <v>619</v>
      </c>
      <c r="E137">
        <f t="shared" si="119"/>
        <v>8</v>
      </c>
      <c r="F137">
        <f t="shared" si="119"/>
        <v>1594</v>
      </c>
      <c r="G137">
        <f t="shared" si="119"/>
        <v>4168</v>
      </c>
      <c r="I137" s="4">
        <v>1990</v>
      </c>
      <c r="J137">
        <f aca="true" t="shared" si="155" ref="J137:O137">J11+J32+J53+J95</f>
        <v>127</v>
      </c>
      <c r="K137">
        <f t="shared" si="155"/>
        <v>277</v>
      </c>
      <c r="L137">
        <f t="shared" si="155"/>
        <v>103</v>
      </c>
      <c r="M137">
        <f t="shared" si="155"/>
        <v>1</v>
      </c>
      <c r="N137">
        <f t="shared" si="155"/>
        <v>221</v>
      </c>
      <c r="O137">
        <f t="shared" si="155"/>
        <v>729</v>
      </c>
      <c r="Q137" s="4">
        <v>1990</v>
      </c>
      <c r="R137">
        <f aca="true" t="shared" si="156" ref="R137:W137">R11+R32+R53+R95</f>
        <v>34</v>
      </c>
      <c r="S137">
        <f t="shared" si="156"/>
        <v>44</v>
      </c>
      <c r="T137">
        <f t="shared" si="156"/>
        <v>8</v>
      </c>
      <c r="U137">
        <f t="shared" si="156"/>
        <v>0</v>
      </c>
      <c r="V137">
        <f t="shared" si="156"/>
        <v>42</v>
      </c>
      <c r="W137">
        <f t="shared" si="156"/>
        <v>128</v>
      </c>
      <c r="Y137" s="4">
        <v>1990</v>
      </c>
      <c r="Z137">
        <f aca="true" t="shared" si="157" ref="Z137:AE137">Z11+Z32+Z53+Z95</f>
        <v>5</v>
      </c>
      <c r="AA137">
        <f t="shared" si="157"/>
        <v>9</v>
      </c>
      <c r="AB137">
        <f t="shared" si="157"/>
        <v>2</v>
      </c>
      <c r="AC137">
        <f t="shared" si="157"/>
        <v>0</v>
      </c>
      <c r="AD137">
        <f t="shared" si="157"/>
        <v>4</v>
      </c>
      <c r="AE137">
        <f t="shared" si="157"/>
        <v>20</v>
      </c>
      <c r="AG137" s="4">
        <v>1990</v>
      </c>
      <c r="AH137">
        <f aca="true" t="shared" si="158" ref="AH137:AM137">AH11+AH32+AH53+AH95</f>
        <v>86</v>
      </c>
      <c r="AI137">
        <f t="shared" si="158"/>
        <v>76</v>
      </c>
      <c r="AJ137">
        <f t="shared" si="158"/>
        <v>27</v>
      </c>
      <c r="AK137">
        <f t="shared" si="158"/>
        <v>0</v>
      </c>
      <c r="AL137">
        <f t="shared" si="158"/>
        <v>304</v>
      </c>
      <c r="AM137">
        <f t="shared" si="158"/>
        <v>493</v>
      </c>
      <c r="AO137" s="4">
        <v>1990</v>
      </c>
      <c r="AP137">
        <f aca="true" t="shared" si="159" ref="AP137:AU137">AP11+AP32+AP53+AP95</f>
        <v>0</v>
      </c>
      <c r="AQ137">
        <f t="shared" si="159"/>
        <v>0</v>
      </c>
      <c r="AR137">
        <f t="shared" si="159"/>
        <v>0</v>
      </c>
      <c r="AS137">
        <f t="shared" si="159"/>
        <v>0</v>
      </c>
      <c r="AT137">
        <f t="shared" si="159"/>
        <v>0</v>
      </c>
      <c r="AU137">
        <f t="shared" si="159"/>
        <v>0</v>
      </c>
    </row>
    <row r="138" spans="1:47" ht="12.75">
      <c r="A138" s="4">
        <v>1991</v>
      </c>
      <c r="B138">
        <f t="shared" si="119"/>
        <v>854</v>
      </c>
      <c r="C138">
        <f t="shared" si="119"/>
        <v>1209</v>
      </c>
      <c r="D138">
        <f t="shared" si="119"/>
        <v>530</v>
      </c>
      <c r="E138">
        <f t="shared" si="119"/>
        <v>4</v>
      </c>
      <c r="F138">
        <f t="shared" si="119"/>
        <v>1321</v>
      </c>
      <c r="G138">
        <f t="shared" si="119"/>
        <v>3918</v>
      </c>
      <c r="I138" s="4">
        <v>1991</v>
      </c>
      <c r="J138">
        <f aca="true" t="shared" si="160" ref="J138:O138">J12+J33+J54+J96</f>
        <v>124</v>
      </c>
      <c r="K138">
        <f t="shared" si="160"/>
        <v>281</v>
      </c>
      <c r="L138">
        <f t="shared" si="160"/>
        <v>83</v>
      </c>
      <c r="M138">
        <f t="shared" si="160"/>
        <v>1</v>
      </c>
      <c r="N138">
        <f t="shared" si="160"/>
        <v>228</v>
      </c>
      <c r="O138">
        <f t="shared" si="160"/>
        <v>717</v>
      </c>
      <c r="Q138" s="4">
        <v>1991</v>
      </c>
      <c r="R138">
        <f aca="true" t="shared" si="161" ref="R138:W138">R12+R33+R54+R96</f>
        <v>35</v>
      </c>
      <c r="S138">
        <f t="shared" si="161"/>
        <v>55</v>
      </c>
      <c r="T138">
        <f t="shared" si="161"/>
        <v>10</v>
      </c>
      <c r="U138">
        <f t="shared" si="161"/>
        <v>0</v>
      </c>
      <c r="V138">
        <f t="shared" si="161"/>
        <v>32</v>
      </c>
      <c r="W138">
        <f t="shared" si="161"/>
        <v>132</v>
      </c>
      <c r="Y138" s="4">
        <v>1991</v>
      </c>
      <c r="Z138">
        <f aca="true" t="shared" si="162" ref="Z138:AE138">Z12+Z33+Z54+Z96</f>
        <v>11</v>
      </c>
      <c r="AA138">
        <f t="shared" si="162"/>
        <v>18</v>
      </c>
      <c r="AB138">
        <f t="shared" si="162"/>
        <v>2</v>
      </c>
      <c r="AC138">
        <f t="shared" si="162"/>
        <v>0</v>
      </c>
      <c r="AD138">
        <f t="shared" si="162"/>
        <v>9</v>
      </c>
      <c r="AE138">
        <f t="shared" si="162"/>
        <v>40</v>
      </c>
      <c r="AG138" s="4">
        <v>1991</v>
      </c>
      <c r="AH138">
        <f aca="true" t="shared" si="163" ref="AH138:AM138">AH12+AH33+AH54+AH96</f>
        <v>75</v>
      </c>
      <c r="AI138">
        <f t="shared" si="163"/>
        <v>48</v>
      </c>
      <c r="AJ138">
        <f t="shared" si="163"/>
        <v>18</v>
      </c>
      <c r="AK138">
        <f t="shared" si="163"/>
        <v>1</v>
      </c>
      <c r="AL138">
        <f t="shared" si="163"/>
        <v>191</v>
      </c>
      <c r="AM138">
        <f t="shared" si="163"/>
        <v>333</v>
      </c>
      <c r="AO138" s="4">
        <v>1991</v>
      </c>
      <c r="AP138">
        <f aca="true" t="shared" si="164" ref="AP138:AU138">AP12+AP33+AP54+AP96</f>
        <v>0</v>
      </c>
      <c r="AQ138">
        <f t="shared" si="164"/>
        <v>0</v>
      </c>
      <c r="AR138">
        <f t="shared" si="164"/>
        <v>0</v>
      </c>
      <c r="AS138">
        <f t="shared" si="164"/>
        <v>0</v>
      </c>
      <c r="AT138">
        <f t="shared" si="164"/>
        <v>0</v>
      </c>
      <c r="AU138">
        <f t="shared" si="164"/>
        <v>0</v>
      </c>
    </row>
    <row r="139" spans="1:47" ht="12.75">
      <c r="A139" s="4">
        <v>1992</v>
      </c>
      <c r="B139">
        <f t="shared" si="119"/>
        <v>841</v>
      </c>
      <c r="C139">
        <f t="shared" si="119"/>
        <v>1064</v>
      </c>
      <c r="D139">
        <f t="shared" si="119"/>
        <v>435</v>
      </c>
      <c r="E139">
        <f t="shared" si="119"/>
        <v>472</v>
      </c>
      <c r="F139">
        <f t="shared" si="119"/>
        <v>616</v>
      </c>
      <c r="G139">
        <f t="shared" si="119"/>
        <v>3428</v>
      </c>
      <c r="I139" s="4">
        <v>1992</v>
      </c>
      <c r="J139">
        <f aca="true" t="shared" si="165" ref="J139:O139">J13+J34+J55+J97</f>
        <v>161</v>
      </c>
      <c r="K139">
        <f t="shared" si="165"/>
        <v>270</v>
      </c>
      <c r="L139">
        <f t="shared" si="165"/>
        <v>66</v>
      </c>
      <c r="M139">
        <f t="shared" si="165"/>
        <v>154</v>
      </c>
      <c r="N139">
        <f t="shared" si="165"/>
        <v>91</v>
      </c>
      <c r="O139">
        <f t="shared" si="165"/>
        <v>742</v>
      </c>
      <c r="Q139" s="4">
        <v>1992</v>
      </c>
      <c r="R139">
        <f aca="true" t="shared" si="166" ref="R139:W139">R13+R34+R55+R97</f>
        <v>32</v>
      </c>
      <c r="S139">
        <f t="shared" si="166"/>
        <v>40</v>
      </c>
      <c r="T139">
        <f t="shared" si="166"/>
        <v>8</v>
      </c>
      <c r="U139">
        <f t="shared" si="166"/>
        <v>8</v>
      </c>
      <c r="V139">
        <f t="shared" si="166"/>
        <v>13</v>
      </c>
      <c r="W139">
        <f t="shared" si="166"/>
        <v>101</v>
      </c>
      <c r="Y139" s="4">
        <v>1992</v>
      </c>
      <c r="Z139">
        <f aca="true" t="shared" si="167" ref="Z139:AE139">Z13+Z34+Z55+Z97</f>
        <v>16</v>
      </c>
      <c r="AA139">
        <f t="shared" si="167"/>
        <v>8</v>
      </c>
      <c r="AB139">
        <f t="shared" si="167"/>
        <v>4</v>
      </c>
      <c r="AC139">
        <f t="shared" si="167"/>
        <v>2</v>
      </c>
      <c r="AD139">
        <f t="shared" si="167"/>
        <v>0</v>
      </c>
      <c r="AE139">
        <f t="shared" si="167"/>
        <v>30</v>
      </c>
      <c r="AG139" s="4">
        <v>1992</v>
      </c>
      <c r="AH139">
        <f aca="true" t="shared" si="168" ref="AH139:AM139">AH13+AH34+AH55+AH97</f>
        <v>92</v>
      </c>
      <c r="AI139">
        <f t="shared" si="168"/>
        <v>55</v>
      </c>
      <c r="AJ139">
        <f t="shared" si="168"/>
        <v>23</v>
      </c>
      <c r="AK139">
        <f t="shared" si="168"/>
        <v>154</v>
      </c>
      <c r="AL139">
        <f t="shared" si="168"/>
        <v>38</v>
      </c>
      <c r="AM139">
        <f t="shared" si="168"/>
        <v>362</v>
      </c>
      <c r="AO139" s="4">
        <v>1992</v>
      </c>
      <c r="AP139">
        <f aca="true" t="shared" si="169" ref="AP139:AU139">AP13+AP34+AP55+AP97</f>
        <v>0</v>
      </c>
      <c r="AQ139">
        <f t="shared" si="169"/>
        <v>0</v>
      </c>
      <c r="AR139">
        <f t="shared" si="169"/>
        <v>0</v>
      </c>
      <c r="AS139">
        <f t="shared" si="169"/>
        <v>0</v>
      </c>
      <c r="AT139">
        <f t="shared" si="169"/>
        <v>0</v>
      </c>
      <c r="AU139">
        <f t="shared" si="169"/>
        <v>0</v>
      </c>
    </row>
    <row r="140" spans="1:47" ht="12.75">
      <c r="A140" s="4">
        <v>1993</v>
      </c>
      <c r="B140">
        <f aca="true" t="shared" si="170" ref="B140:G145">B14+B35+B56+B98</f>
        <v>763</v>
      </c>
      <c r="C140">
        <f t="shared" si="170"/>
        <v>876</v>
      </c>
      <c r="D140">
        <f t="shared" si="170"/>
        <v>287</v>
      </c>
      <c r="E140">
        <f t="shared" si="170"/>
        <v>369</v>
      </c>
      <c r="F140">
        <f t="shared" si="170"/>
        <v>466</v>
      </c>
      <c r="G140">
        <f t="shared" si="170"/>
        <v>2761</v>
      </c>
      <c r="I140" s="4">
        <v>1993</v>
      </c>
      <c r="J140">
        <f aca="true" t="shared" si="171" ref="J140:O140">J14+J35+J56+J98</f>
        <v>134</v>
      </c>
      <c r="K140">
        <f t="shared" si="171"/>
        <v>234</v>
      </c>
      <c r="L140">
        <f t="shared" si="171"/>
        <v>51</v>
      </c>
      <c r="M140">
        <f t="shared" si="171"/>
        <v>99</v>
      </c>
      <c r="N140">
        <f t="shared" si="171"/>
        <v>68</v>
      </c>
      <c r="O140">
        <f t="shared" si="171"/>
        <v>586</v>
      </c>
      <c r="Q140" s="4">
        <v>1993</v>
      </c>
      <c r="R140">
        <f aca="true" t="shared" si="172" ref="R140:W140">R14+R35+R56+R98</f>
        <v>27</v>
      </c>
      <c r="S140">
        <f t="shared" si="172"/>
        <v>30</v>
      </c>
      <c r="T140">
        <f t="shared" si="172"/>
        <v>3</v>
      </c>
      <c r="U140">
        <f t="shared" si="172"/>
        <v>6</v>
      </c>
      <c r="V140">
        <f t="shared" si="172"/>
        <v>16</v>
      </c>
      <c r="W140">
        <f t="shared" si="172"/>
        <v>82</v>
      </c>
      <c r="Y140" s="4">
        <v>1993</v>
      </c>
      <c r="Z140">
        <f aca="true" t="shared" si="173" ref="Z140:AE140">Z14+Z35+Z56+Z98</f>
        <v>16</v>
      </c>
      <c r="AA140">
        <f t="shared" si="173"/>
        <v>6</v>
      </c>
      <c r="AB140">
        <f t="shared" si="173"/>
        <v>3</v>
      </c>
      <c r="AC140">
        <f t="shared" si="173"/>
        <v>3</v>
      </c>
      <c r="AD140">
        <f t="shared" si="173"/>
        <v>4</v>
      </c>
      <c r="AE140">
        <f t="shared" si="173"/>
        <v>32</v>
      </c>
      <c r="AG140" s="4">
        <v>1993</v>
      </c>
      <c r="AH140">
        <f aca="true" t="shared" si="174" ref="AH140:AM140">AH14+AH35+AH56+AH98</f>
        <v>108</v>
      </c>
      <c r="AI140">
        <f t="shared" si="174"/>
        <v>59</v>
      </c>
      <c r="AJ140">
        <f t="shared" si="174"/>
        <v>13</v>
      </c>
      <c r="AK140">
        <f t="shared" si="174"/>
        <v>174</v>
      </c>
      <c r="AL140">
        <f t="shared" si="174"/>
        <v>27</v>
      </c>
      <c r="AM140">
        <f t="shared" si="174"/>
        <v>381</v>
      </c>
      <c r="AO140" s="4">
        <v>1993</v>
      </c>
      <c r="AP140">
        <f aca="true" t="shared" si="175" ref="AP140:AU140">AP14+AP35+AP56+AP98</f>
        <v>0</v>
      </c>
      <c r="AQ140">
        <f t="shared" si="175"/>
        <v>0</v>
      </c>
      <c r="AR140">
        <f t="shared" si="175"/>
        <v>0</v>
      </c>
      <c r="AS140">
        <f t="shared" si="175"/>
        <v>0</v>
      </c>
      <c r="AT140">
        <f t="shared" si="175"/>
        <v>0</v>
      </c>
      <c r="AU140">
        <f t="shared" si="175"/>
        <v>0</v>
      </c>
    </row>
    <row r="141" spans="1:47" ht="12.75">
      <c r="A141" s="4">
        <v>1994</v>
      </c>
      <c r="B141">
        <f t="shared" si="170"/>
        <v>783</v>
      </c>
      <c r="C141">
        <f t="shared" si="170"/>
        <v>767</v>
      </c>
      <c r="D141">
        <f t="shared" si="170"/>
        <v>220</v>
      </c>
      <c r="E141">
        <f t="shared" si="170"/>
        <v>272</v>
      </c>
      <c r="F141">
        <f t="shared" si="170"/>
        <v>391</v>
      </c>
      <c r="G141">
        <f t="shared" si="170"/>
        <v>2433</v>
      </c>
      <c r="I141" s="4">
        <v>1994</v>
      </c>
      <c r="J141">
        <f aca="true" t="shared" si="176" ref="J141:O141">J15+J36+J57+J99</f>
        <v>148</v>
      </c>
      <c r="K141">
        <f t="shared" si="176"/>
        <v>194</v>
      </c>
      <c r="L141">
        <f t="shared" si="176"/>
        <v>32</v>
      </c>
      <c r="M141">
        <f t="shared" si="176"/>
        <v>72</v>
      </c>
      <c r="N141">
        <f t="shared" si="176"/>
        <v>41</v>
      </c>
      <c r="O141">
        <f t="shared" si="176"/>
        <v>487</v>
      </c>
      <c r="Q141" s="4">
        <v>1994</v>
      </c>
      <c r="R141">
        <f aca="true" t="shared" si="177" ref="R141:W141">R15+R36+R57+R99</f>
        <v>26</v>
      </c>
      <c r="S141">
        <f t="shared" si="177"/>
        <v>30</v>
      </c>
      <c r="T141">
        <f t="shared" si="177"/>
        <v>3</v>
      </c>
      <c r="U141">
        <f t="shared" si="177"/>
        <v>12</v>
      </c>
      <c r="V141">
        <f t="shared" si="177"/>
        <v>11</v>
      </c>
      <c r="W141">
        <f t="shared" si="177"/>
        <v>82</v>
      </c>
      <c r="Y141" s="4">
        <v>1994</v>
      </c>
      <c r="Z141">
        <f aca="true" t="shared" si="178" ref="Z141:AE141">Z15+Z36+Z57+Z99</f>
        <v>13</v>
      </c>
      <c r="AA141">
        <f t="shared" si="178"/>
        <v>14</v>
      </c>
      <c r="AB141">
        <f t="shared" si="178"/>
        <v>4</v>
      </c>
      <c r="AC141">
        <f t="shared" si="178"/>
        <v>0</v>
      </c>
      <c r="AD141">
        <f t="shared" si="178"/>
        <v>5</v>
      </c>
      <c r="AE141">
        <f t="shared" si="178"/>
        <v>36</v>
      </c>
      <c r="AG141" s="4">
        <v>1994</v>
      </c>
      <c r="AH141">
        <f aca="true" t="shared" si="179" ref="AH141:AM141">AH15+AH36+AH57+AH99</f>
        <v>96</v>
      </c>
      <c r="AI141">
        <f t="shared" si="179"/>
        <v>42</v>
      </c>
      <c r="AJ141">
        <f t="shared" si="179"/>
        <v>7</v>
      </c>
      <c r="AK141">
        <f t="shared" si="179"/>
        <v>112</v>
      </c>
      <c r="AL141">
        <f t="shared" si="179"/>
        <v>28</v>
      </c>
      <c r="AM141">
        <f t="shared" si="179"/>
        <v>285</v>
      </c>
      <c r="AO141" s="4">
        <v>1994</v>
      </c>
      <c r="AP141">
        <f aca="true" t="shared" si="180" ref="AP141:AU141">AP15+AP36+AP57+AP99</f>
        <v>0</v>
      </c>
      <c r="AQ141">
        <f t="shared" si="180"/>
        <v>0</v>
      </c>
      <c r="AR141">
        <f t="shared" si="180"/>
        <v>0</v>
      </c>
      <c r="AS141">
        <f t="shared" si="180"/>
        <v>0</v>
      </c>
      <c r="AT141">
        <f t="shared" si="180"/>
        <v>0</v>
      </c>
      <c r="AU141">
        <f t="shared" si="180"/>
        <v>0</v>
      </c>
    </row>
    <row r="142" spans="1:47" ht="12.75">
      <c r="A142" s="4">
        <v>1995</v>
      </c>
      <c r="B142">
        <f t="shared" si="170"/>
        <v>1001</v>
      </c>
      <c r="C142">
        <f t="shared" si="170"/>
        <v>921</v>
      </c>
      <c r="D142">
        <f t="shared" si="170"/>
        <v>232</v>
      </c>
      <c r="E142">
        <f t="shared" si="170"/>
        <v>362</v>
      </c>
      <c r="F142">
        <f t="shared" si="170"/>
        <v>433</v>
      </c>
      <c r="G142">
        <f t="shared" si="170"/>
        <v>2949</v>
      </c>
      <c r="I142" s="4">
        <v>1995</v>
      </c>
      <c r="J142">
        <f aca="true" t="shared" si="181" ref="J142:O142">J16+J37+J58+J100</f>
        <v>188</v>
      </c>
      <c r="K142">
        <f t="shared" si="181"/>
        <v>245</v>
      </c>
      <c r="L142">
        <f t="shared" si="181"/>
        <v>46</v>
      </c>
      <c r="M142">
        <f t="shared" si="181"/>
        <v>87</v>
      </c>
      <c r="N142">
        <f t="shared" si="181"/>
        <v>82</v>
      </c>
      <c r="O142">
        <f t="shared" si="181"/>
        <v>648</v>
      </c>
      <c r="Q142" s="4">
        <v>1995</v>
      </c>
      <c r="R142">
        <f aca="true" t="shared" si="182" ref="R142:W142">R16+R37+R58+R100</f>
        <v>47</v>
      </c>
      <c r="S142">
        <f t="shared" si="182"/>
        <v>19</v>
      </c>
      <c r="T142">
        <f t="shared" si="182"/>
        <v>2</v>
      </c>
      <c r="U142">
        <f t="shared" si="182"/>
        <v>9</v>
      </c>
      <c r="V142">
        <f t="shared" si="182"/>
        <v>15</v>
      </c>
      <c r="W142">
        <f t="shared" si="182"/>
        <v>92</v>
      </c>
      <c r="Y142" s="4">
        <v>1995</v>
      </c>
      <c r="Z142">
        <f aca="true" t="shared" si="183" ref="Z142:AE142">Z16+Z37+Z58+Z100</f>
        <v>12</v>
      </c>
      <c r="AA142">
        <f t="shared" si="183"/>
        <v>15</v>
      </c>
      <c r="AB142">
        <f t="shared" si="183"/>
        <v>0</v>
      </c>
      <c r="AC142">
        <f t="shared" si="183"/>
        <v>1</v>
      </c>
      <c r="AD142">
        <f t="shared" si="183"/>
        <v>6</v>
      </c>
      <c r="AE142">
        <f t="shared" si="183"/>
        <v>34</v>
      </c>
      <c r="AG142" s="4">
        <v>1995</v>
      </c>
      <c r="AH142">
        <f aca="true" t="shared" si="184" ref="AH142:AM142">AH16+AH37+AH58+AH100</f>
        <v>107</v>
      </c>
      <c r="AI142">
        <f t="shared" si="184"/>
        <v>72</v>
      </c>
      <c r="AJ142">
        <f t="shared" si="184"/>
        <v>5</v>
      </c>
      <c r="AK142">
        <f t="shared" si="184"/>
        <v>115</v>
      </c>
      <c r="AL142">
        <f t="shared" si="184"/>
        <v>32</v>
      </c>
      <c r="AM142">
        <f t="shared" si="184"/>
        <v>331</v>
      </c>
      <c r="AO142" s="4">
        <v>1995</v>
      </c>
      <c r="AP142">
        <f aca="true" t="shared" si="185" ref="AP142:AU142">AP16+AP37+AP58+AP100</f>
        <v>0</v>
      </c>
      <c r="AQ142">
        <f t="shared" si="185"/>
        <v>0</v>
      </c>
      <c r="AR142">
        <f t="shared" si="185"/>
        <v>0</v>
      </c>
      <c r="AS142">
        <f t="shared" si="185"/>
        <v>0</v>
      </c>
      <c r="AT142">
        <f t="shared" si="185"/>
        <v>0</v>
      </c>
      <c r="AU142">
        <f t="shared" si="185"/>
        <v>0</v>
      </c>
    </row>
    <row r="143" spans="1:47" ht="12.75">
      <c r="A143" s="4">
        <v>1996</v>
      </c>
      <c r="B143">
        <f t="shared" si="170"/>
        <v>1123</v>
      </c>
      <c r="C143">
        <f t="shared" si="170"/>
        <v>936</v>
      </c>
      <c r="D143">
        <f t="shared" si="170"/>
        <v>211</v>
      </c>
      <c r="E143">
        <f t="shared" si="170"/>
        <v>351</v>
      </c>
      <c r="F143">
        <f t="shared" si="170"/>
        <v>434</v>
      </c>
      <c r="G143">
        <f t="shared" si="170"/>
        <v>3055</v>
      </c>
      <c r="I143" s="4">
        <v>1996</v>
      </c>
      <c r="J143">
        <f aca="true" t="shared" si="186" ref="J143:O143">J17+J38+J59+J101</f>
        <v>190</v>
      </c>
      <c r="K143">
        <f t="shared" si="186"/>
        <v>216</v>
      </c>
      <c r="L143">
        <f t="shared" si="186"/>
        <v>32</v>
      </c>
      <c r="M143">
        <f t="shared" si="186"/>
        <v>86</v>
      </c>
      <c r="N143">
        <f t="shared" si="186"/>
        <v>68</v>
      </c>
      <c r="O143">
        <f t="shared" si="186"/>
        <v>592</v>
      </c>
      <c r="Q143" s="4">
        <v>1996</v>
      </c>
      <c r="R143">
        <f aca="true" t="shared" si="187" ref="R143:W143">R17+R38+R59+R101</f>
        <v>43</v>
      </c>
      <c r="S143">
        <f t="shared" si="187"/>
        <v>24</v>
      </c>
      <c r="T143">
        <f t="shared" si="187"/>
        <v>3</v>
      </c>
      <c r="U143">
        <f t="shared" si="187"/>
        <v>7</v>
      </c>
      <c r="V143">
        <f t="shared" si="187"/>
        <v>10</v>
      </c>
      <c r="W143">
        <f t="shared" si="187"/>
        <v>87</v>
      </c>
      <c r="Y143" s="4">
        <v>1996</v>
      </c>
      <c r="Z143">
        <f aca="true" t="shared" si="188" ref="Z143:AE143">Z17+Z38+Z59+Z101</f>
        <v>18</v>
      </c>
      <c r="AA143">
        <f t="shared" si="188"/>
        <v>17</v>
      </c>
      <c r="AB143">
        <f t="shared" si="188"/>
        <v>2</v>
      </c>
      <c r="AC143">
        <f t="shared" si="188"/>
        <v>2</v>
      </c>
      <c r="AD143">
        <f t="shared" si="188"/>
        <v>5</v>
      </c>
      <c r="AE143">
        <f t="shared" si="188"/>
        <v>44</v>
      </c>
      <c r="AG143" s="4">
        <v>1996</v>
      </c>
      <c r="AH143">
        <f aca="true" t="shared" si="189" ref="AH143:AM143">AH17+AH38+AH59+AH101</f>
        <v>160</v>
      </c>
      <c r="AI143">
        <f t="shared" si="189"/>
        <v>76</v>
      </c>
      <c r="AJ143">
        <f t="shared" si="189"/>
        <v>8</v>
      </c>
      <c r="AK143">
        <f t="shared" si="189"/>
        <v>146</v>
      </c>
      <c r="AL143">
        <f t="shared" si="189"/>
        <v>41</v>
      </c>
      <c r="AM143">
        <f t="shared" si="189"/>
        <v>431</v>
      </c>
      <c r="AO143" s="4">
        <v>1996</v>
      </c>
      <c r="AP143">
        <f aca="true" t="shared" si="190" ref="AP143:AU143">AP17+AP38+AP59+AP101</f>
        <v>0</v>
      </c>
      <c r="AQ143">
        <f t="shared" si="190"/>
        <v>0</v>
      </c>
      <c r="AR143">
        <f t="shared" si="190"/>
        <v>0</v>
      </c>
      <c r="AS143">
        <f t="shared" si="190"/>
        <v>0</v>
      </c>
      <c r="AT143">
        <f t="shared" si="190"/>
        <v>0</v>
      </c>
      <c r="AU143">
        <f t="shared" si="190"/>
        <v>0</v>
      </c>
    </row>
    <row r="144" spans="1:47" ht="12.75">
      <c r="A144" s="4">
        <v>1997</v>
      </c>
      <c r="B144">
        <f t="shared" si="170"/>
        <v>871</v>
      </c>
      <c r="C144">
        <f t="shared" si="170"/>
        <v>712</v>
      </c>
      <c r="D144">
        <f t="shared" si="170"/>
        <v>110</v>
      </c>
      <c r="E144">
        <f t="shared" si="170"/>
        <v>305</v>
      </c>
      <c r="F144">
        <f t="shared" si="170"/>
        <v>683</v>
      </c>
      <c r="G144">
        <f t="shared" si="170"/>
        <v>2681</v>
      </c>
      <c r="I144" s="4">
        <v>1997</v>
      </c>
      <c r="J144">
        <f aca="true" t="shared" si="191" ref="J144:O144">J18+J39+J60+J102</f>
        <v>139</v>
      </c>
      <c r="K144">
        <f t="shared" si="191"/>
        <v>178</v>
      </c>
      <c r="L144">
        <f t="shared" si="191"/>
        <v>18</v>
      </c>
      <c r="M144">
        <f t="shared" si="191"/>
        <v>80</v>
      </c>
      <c r="N144">
        <f t="shared" si="191"/>
        <v>136</v>
      </c>
      <c r="O144">
        <f t="shared" si="191"/>
        <v>551</v>
      </c>
      <c r="Q144" s="4">
        <v>1997</v>
      </c>
      <c r="R144">
        <f aca="true" t="shared" si="192" ref="R144:W144">R18+R39+R60+R102</f>
        <v>26</v>
      </c>
      <c r="S144">
        <f t="shared" si="192"/>
        <v>13</v>
      </c>
      <c r="T144">
        <f t="shared" si="192"/>
        <v>1</v>
      </c>
      <c r="U144">
        <f t="shared" si="192"/>
        <v>5</v>
      </c>
      <c r="V144">
        <f t="shared" si="192"/>
        <v>15</v>
      </c>
      <c r="W144">
        <f t="shared" si="192"/>
        <v>60</v>
      </c>
      <c r="Y144" s="4">
        <v>1997</v>
      </c>
      <c r="Z144">
        <f aca="true" t="shared" si="193" ref="Z144:AE144">Z18+Z39+Z60+Z102</f>
        <v>11</v>
      </c>
      <c r="AA144">
        <f t="shared" si="193"/>
        <v>14</v>
      </c>
      <c r="AB144">
        <f t="shared" si="193"/>
        <v>0</v>
      </c>
      <c r="AC144">
        <f t="shared" si="193"/>
        <v>2</v>
      </c>
      <c r="AD144">
        <f t="shared" si="193"/>
        <v>7</v>
      </c>
      <c r="AE144">
        <f t="shared" si="193"/>
        <v>34</v>
      </c>
      <c r="AG144" s="4">
        <v>1997</v>
      </c>
      <c r="AH144">
        <f aca="true" t="shared" si="194" ref="AH144:AM144">AH18+AH39+AH60+AH102</f>
        <v>139</v>
      </c>
      <c r="AI144">
        <f t="shared" si="194"/>
        <v>51</v>
      </c>
      <c r="AJ144">
        <f t="shared" si="194"/>
        <v>7</v>
      </c>
      <c r="AK144">
        <f t="shared" si="194"/>
        <v>138</v>
      </c>
      <c r="AL144">
        <f t="shared" si="194"/>
        <v>110</v>
      </c>
      <c r="AM144">
        <f t="shared" si="194"/>
        <v>445</v>
      </c>
      <c r="AO144" s="4">
        <v>1997</v>
      </c>
      <c r="AP144">
        <f aca="true" t="shared" si="195" ref="AP144:AU144">AP18+AP39+AP60+AP102</f>
        <v>0</v>
      </c>
      <c r="AQ144">
        <f t="shared" si="195"/>
        <v>0</v>
      </c>
      <c r="AR144">
        <f t="shared" si="195"/>
        <v>0</v>
      </c>
      <c r="AS144">
        <f t="shared" si="195"/>
        <v>0</v>
      </c>
      <c r="AT144">
        <f t="shared" si="195"/>
        <v>0</v>
      </c>
      <c r="AU144">
        <f t="shared" si="195"/>
        <v>0</v>
      </c>
    </row>
    <row r="145" spans="1:47" ht="12.75">
      <c r="A145" s="4">
        <v>1998</v>
      </c>
      <c r="B145">
        <f t="shared" si="170"/>
        <v>885</v>
      </c>
      <c r="C145">
        <f t="shared" si="170"/>
        <v>800</v>
      </c>
      <c r="D145">
        <f t="shared" si="170"/>
        <v>160</v>
      </c>
      <c r="E145">
        <f t="shared" si="170"/>
        <v>385</v>
      </c>
      <c r="F145">
        <f t="shared" si="170"/>
        <v>742</v>
      </c>
      <c r="G145">
        <f t="shared" si="170"/>
        <v>2972</v>
      </c>
      <c r="I145" s="4">
        <v>1998</v>
      </c>
      <c r="J145">
        <f aca="true" t="shared" si="196" ref="J145:O145">J19+J40+J61+J103</f>
        <v>114</v>
      </c>
      <c r="K145">
        <f t="shared" si="196"/>
        <v>198</v>
      </c>
      <c r="L145">
        <f t="shared" si="196"/>
        <v>16</v>
      </c>
      <c r="M145">
        <f t="shared" si="196"/>
        <v>138</v>
      </c>
      <c r="N145">
        <f t="shared" si="196"/>
        <v>96</v>
      </c>
      <c r="O145">
        <f t="shared" si="196"/>
        <v>562</v>
      </c>
      <c r="Q145" s="4">
        <v>1998</v>
      </c>
      <c r="R145">
        <f aca="true" t="shared" si="197" ref="R145:W145">R19+R40+R61+R103</f>
        <v>20</v>
      </c>
      <c r="S145">
        <f t="shared" si="197"/>
        <v>20</v>
      </c>
      <c r="T145">
        <f t="shared" si="197"/>
        <v>0</v>
      </c>
      <c r="U145">
        <f t="shared" si="197"/>
        <v>9</v>
      </c>
      <c r="V145">
        <f t="shared" si="197"/>
        <v>14</v>
      </c>
      <c r="W145">
        <f t="shared" si="197"/>
        <v>63</v>
      </c>
      <c r="Y145" s="4">
        <v>1998</v>
      </c>
      <c r="Z145">
        <f aca="true" t="shared" si="198" ref="Z145:AE145">Z19+Z40+Z61+Z103</f>
        <v>21</v>
      </c>
      <c r="AA145">
        <f t="shared" si="198"/>
        <v>6</v>
      </c>
      <c r="AB145">
        <f t="shared" si="198"/>
        <v>5</v>
      </c>
      <c r="AC145">
        <f t="shared" si="198"/>
        <v>4</v>
      </c>
      <c r="AD145">
        <f t="shared" si="198"/>
        <v>9</v>
      </c>
      <c r="AE145">
        <f t="shared" si="198"/>
        <v>45</v>
      </c>
      <c r="AG145" s="4">
        <v>1998</v>
      </c>
      <c r="AH145">
        <f aca="true" t="shared" si="199" ref="AH145:AM145">AH19+AH40+AH61+AH103</f>
        <v>160</v>
      </c>
      <c r="AI145">
        <f t="shared" si="199"/>
        <v>48</v>
      </c>
      <c r="AJ145">
        <f t="shared" si="199"/>
        <v>0</v>
      </c>
      <c r="AK145">
        <f t="shared" si="199"/>
        <v>133</v>
      </c>
      <c r="AL145">
        <f t="shared" si="199"/>
        <v>64</v>
      </c>
      <c r="AM145">
        <f t="shared" si="199"/>
        <v>405</v>
      </c>
      <c r="AO145" s="4">
        <v>1998</v>
      </c>
      <c r="AP145">
        <f aca="true" t="shared" si="200" ref="AP145:AU145">AP19+AP40+AP61+AP103</f>
        <v>0</v>
      </c>
      <c r="AQ145">
        <f t="shared" si="200"/>
        <v>0</v>
      </c>
      <c r="AR145">
        <f t="shared" si="200"/>
        <v>0</v>
      </c>
      <c r="AS145">
        <f t="shared" si="200"/>
        <v>0</v>
      </c>
      <c r="AT145">
        <f t="shared" si="200"/>
        <v>0</v>
      </c>
      <c r="AU145">
        <f t="shared" si="200"/>
        <v>0</v>
      </c>
    </row>
    <row r="146" spans="1:47" ht="12.75">
      <c r="A146" s="4">
        <v>1999</v>
      </c>
      <c r="B146">
        <f aca="true" t="shared" si="201" ref="B146:G146">B20+B41+B62+B104</f>
        <v>972</v>
      </c>
      <c r="C146">
        <f t="shared" si="201"/>
        <v>734</v>
      </c>
      <c r="D146">
        <f t="shared" si="201"/>
        <v>175</v>
      </c>
      <c r="E146">
        <f t="shared" si="201"/>
        <v>414</v>
      </c>
      <c r="F146">
        <f t="shared" si="201"/>
        <v>678</v>
      </c>
      <c r="G146">
        <f t="shared" si="201"/>
        <v>2973</v>
      </c>
      <c r="I146" s="4">
        <v>1999</v>
      </c>
      <c r="J146">
        <f aca="true" t="shared" si="202" ref="J146:O146">J20+J41+J62+J104</f>
        <v>112</v>
      </c>
      <c r="K146">
        <f t="shared" si="202"/>
        <v>128</v>
      </c>
      <c r="L146">
        <f t="shared" si="202"/>
        <v>18</v>
      </c>
      <c r="M146">
        <f t="shared" si="202"/>
        <v>92</v>
      </c>
      <c r="N146">
        <f t="shared" si="202"/>
        <v>75</v>
      </c>
      <c r="O146">
        <f t="shared" si="202"/>
        <v>425</v>
      </c>
      <c r="Q146" s="4">
        <v>1999</v>
      </c>
      <c r="R146">
        <f aca="true" t="shared" si="203" ref="R146:W146">R20+R41+R62+R104</f>
        <v>38</v>
      </c>
      <c r="S146">
        <f t="shared" si="203"/>
        <v>23</v>
      </c>
      <c r="T146">
        <f t="shared" si="203"/>
        <v>3</v>
      </c>
      <c r="U146">
        <f t="shared" si="203"/>
        <v>9</v>
      </c>
      <c r="V146">
        <f t="shared" si="203"/>
        <v>10</v>
      </c>
      <c r="W146">
        <f t="shared" si="203"/>
        <v>83</v>
      </c>
      <c r="Y146" s="4">
        <v>1999</v>
      </c>
      <c r="Z146">
        <f aca="true" t="shared" si="204" ref="Z146:AE146">Z20+Z41+Z62+Z104</f>
        <v>14</v>
      </c>
      <c r="AA146">
        <f t="shared" si="204"/>
        <v>9</v>
      </c>
      <c r="AB146">
        <f t="shared" si="204"/>
        <v>2</v>
      </c>
      <c r="AC146">
        <f t="shared" si="204"/>
        <v>2</v>
      </c>
      <c r="AD146">
        <f t="shared" si="204"/>
        <v>6</v>
      </c>
      <c r="AE146">
        <f t="shared" si="204"/>
        <v>33</v>
      </c>
      <c r="AG146" s="4">
        <v>1999</v>
      </c>
      <c r="AH146">
        <f aca="true" t="shared" si="205" ref="AH146:AM146">AH20+AH41+AH62+AH104</f>
        <v>153</v>
      </c>
      <c r="AI146">
        <f t="shared" si="205"/>
        <v>34</v>
      </c>
      <c r="AJ146">
        <f t="shared" si="205"/>
        <v>2</v>
      </c>
      <c r="AK146">
        <f t="shared" si="205"/>
        <v>138</v>
      </c>
      <c r="AL146">
        <f t="shared" si="205"/>
        <v>60</v>
      </c>
      <c r="AM146">
        <f t="shared" si="205"/>
        <v>387</v>
      </c>
      <c r="AO146" s="4">
        <v>1999</v>
      </c>
      <c r="AP146">
        <f aca="true" t="shared" si="206" ref="AP146:AU146">AP20+AP41+AP62+AP104</f>
        <v>0</v>
      </c>
      <c r="AQ146">
        <f t="shared" si="206"/>
        <v>0</v>
      </c>
      <c r="AR146">
        <f t="shared" si="206"/>
        <v>0</v>
      </c>
      <c r="AS146">
        <f t="shared" si="206"/>
        <v>0</v>
      </c>
      <c r="AT146">
        <f t="shared" si="206"/>
        <v>0</v>
      </c>
      <c r="AU146">
        <f t="shared" si="206"/>
        <v>0</v>
      </c>
    </row>
    <row r="147" spans="1:47" ht="12.75">
      <c r="A147" s="4" t="s">
        <v>101</v>
      </c>
      <c r="B147" s="2">
        <f>SUM(B130:B146)</f>
        <v>12302</v>
      </c>
      <c r="C147" s="2">
        <f>SUM(C130:C146)</f>
        <v>16126</v>
      </c>
      <c r="D147" s="2">
        <f>SUM(D130:D146)</f>
        <v>5960</v>
      </c>
      <c r="E147" s="2">
        <f>SUM(E130:E146)</f>
        <v>4341</v>
      </c>
      <c r="F147" s="2">
        <f>SUM(F130:F146)</f>
        <v>11578</v>
      </c>
      <c r="G147">
        <f>SUM(B147:F147)</f>
        <v>50307</v>
      </c>
      <c r="I147" s="4" t="s">
        <v>101</v>
      </c>
      <c r="J147" s="2">
        <f>SUM(J130:J146)</f>
        <v>1907</v>
      </c>
      <c r="K147" s="2">
        <f>SUM(K130:K146)</f>
        <v>3467</v>
      </c>
      <c r="L147" s="2">
        <f>SUM(L130:L146)</f>
        <v>1055</v>
      </c>
      <c r="M147" s="2">
        <f>SUM(M130:M146)</f>
        <v>1019</v>
      </c>
      <c r="N147" s="2">
        <f>SUM(N130:N146)</f>
        <v>1720</v>
      </c>
      <c r="O147">
        <f>SUM(J147:N147)</f>
        <v>9168</v>
      </c>
      <c r="Q147" s="4" t="s">
        <v>101</v>
      </c>
      <c r="R147" s="2">
        <f>SUM(R130:R146)</f>
        <v>469</v>
      </c>
      <c r="S147" s="2">
        <f>SUM(S130:S146)</f>
        <v>473</v>
      </c>
      <c r="T147" s="2">
        <f>SUM(T130:T146)</f>
        <v>118</v>
      </c>
      <c r="U147" s="2">
        <f>SUM(U130:U146)</f>
        <v>90</v>
      </c>
      <c r="V147" s="2">
        <f>SUM(V130:V146)</f>
        <v>351</v>
      </c>
      <c r="W147">
        <f>SUM(R147:V147)</f>
        <v>1501</v>
      </c>
      <c r="Y147" s="4" t="s">
        <v>101</v>
      </c>
      <c r="Z147" s="2">
        <f>SUM(Z130:Z146)</f>
        <v>149</v>
      </c>
      <c r="AA147" s="2">
        <f>SUM(AA130:AA146)</f>
        <v>126</v>
      </c>
      <c r="AB147" s="2">
        <f>SUM(AB130:AB146)</f>
        <v>31</v>
      </c>
      <c r="AC147" s="2">
        <f>SUM(AC130:AC146)</f>
        <v>20</v>
      </c>
      <c r="AD147" s="2">
        <f>SUM(AD130:AD146)</f>
        <v>65</v>
      </c>
      <c r="AE147">
        <f>SUM(Z147:AD147)</f>
        <v>391</v>
      </c>
      <c r="AG147" s="4" t="s">
        <v>101</v>
      </c>
      <c r="AH147" s="2">
        <f>SUM(AH130:AH146)</f>
        <v>1461</v>
      </c>
      <c r="AI147" s="2">
        <f>SUM(AI130:AI146)</f>
        <v>877</v>
      </c>
      <c r="AJ147" s="2">
        <f>SUM(AJ130:AJ146)</f>
        <v>208</v>
      </c>
      <c r="AK147" s="2">
        <f>SUM(AK130:AK146)</f>
        <v>1390</v>
      </c>
      <c r="AL147" s="2">
        <f>SUM(AL130:AL146)</f>
        <v>1173</v>
      </c>
      <c r="AM147">
        <f>SUM(AH147:AL147)</f>
        <v>5109</v>
      </c>
      <c r="AO147" s="4" t="s">
        <v>101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1"/>
  <sheetViews>
    <sheetView workbookViewId="0" topLeftCell="A1110">
      <selection activeCell="B1122" sqref="B1122:F1138"/>
    </sheetView>
  </sheetViews>
  <sheetFormatPr defaultColWidth="9.140625" defaultRowHeight="12.75"/>
  <sheetData>
    <row r="1" spans="1:19" ht="12.75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</row>
    <row r="2" spans="1:19" ht="12.7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</row>
    <row r="3" spans="1:19" ht="12.75">
      <c r="A3" s="2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" ht="12.75">
      <c r="A4" t="s">
        <v>82</v>
      </c>
      <c r="C4" s="2"/>
      <c r="F4" s="2"/>
    </row>
    <row r="5" spans="1:6" ht="12.75">
      <c r="A5" t="s">
        <v>135</v>
      </c>
      <c r="B5" s="2"/>
      <c r="C5" s="2"/>
      <c r="D5" s="2"/>
      <c r="E5" s="2"/>
      <c r="F5" s="2"/>
    </row>
    <row r="6" spans="1:6" ht="12.75">
      <c r="A6" t="s">
        <v>135</v>
      </c>
      <c r="B6" s="2"/>
      <c r="C6" s="2"/>
      <c r="D6" s="2"/>
      <c r="E6" s="2"/>
      <c r="F6" s="2"/>
    </row>
    <row r="7" ht="12.75">
      <c r="A7" t="s">
        <v>12</v>
      </c>
    </row>
    <row r="8" ht="12.75">
      <c r="A8" t="s">
        <v>135</v>
      </c>
    </row>
    <row r="9" ht="12.75">
      <c r="A9" t="s">
        <v>135</v>
      </c>
    </row>
    <row r="10" ht="12.75">
      <c r="A10" t="s">
        <v>136</v>
      </c>
    </row>
    <row r="11" ht="12.75">
      <c r="A11" t="s">
        <v>136</v>
      </c>
    </row>
    <row r="12" ht="12.75">
      <c r="A12" t="s">
        <v>13</v>
      </c>
    </row>
    <row r="13" spans="1:7" ht="12.75">
      <c r="A13" t="s">
        <v>137</v>
      </c>
      <c r="B13" s="2"/>
      <c r="C13" s="2"/>
      <c r="D13" s="2"/>
      <c r="G13" s="2"/>
    </row>
    <row r="14" spans="2:7" ht="12.75">
      <c r="B14" s="2"/>
      <c r="C14" s="2"/>
      <c r="D14" s="2"/>
      <c r="G14" s="2"/>
    </row>
    <row r="15" spans="1:7" ht="12.75">
      <c r="A15" t="s">
        <v>138</v>
      </c>
      <c r="B15" s="2"/>
      <c r="C15" s="2"/>
      <c r="D15" s="2"/>
      <c r="G15" s="2"/>
    </row>
    <row r="16" spans="1:7" ht="12.75">
      <c r="A16" t="s">
        <v>139</v>
      </c>
      <c r="B16" s="2"/>
      <c r="C16" s="2"/>
      <c r="D16" s="2"/>
      <c r="G16" s="2"/>
    </row>
    <row r="17" spans="1:7" ht="12.75">
      <c r="A17" t="s">
        <v>140</v>
      </c>
      <c r="B17" s="2"/>
      <c r="C17" s="2"/>
      <c r="D17" s="2"/>
      <c r="G17" s="2"/>
    </row>
    <row r="18" spans="1:7" ht="12.75">
      <c r="A18" t="s">
        <v>141</v>
      </c>
      <c r="B18" s="2"/>
      <c r="C18" s="2"/>
      <c r="D18" s="2"/>
      <c r="G18" s="2"/>
    </row>
    <row r="19" spans="1:7" ht="12.75">
      <c r="A19" t="s">
        <v>142</v>
      </c>
      <c r="B19" s="2"/>
      <c r="C19" s="2"/>
      <c r="D19" s="2"/>
      <c r="G19" s="2"/>
    </row>
    <row r="20" spans="1:8" ht="12.75">
      <c r="A20">
        <v>1983</v>
      </c>
      <c r="B20" s="2" t="s">
        <v>17</v>
      </c>
      <c r="C20" s="2">
        <v>410</v>
      </c>
      <c r="D20" s="2">
        <v>43</v>
      </c>
      <c r="E20">
        <v>453</v>
      </c>
      <c r="F20">
        <v>398</v>
      </c>
      <c r="G20" s="2">
        <v>55</v>
      </c>
      <c r="H20">
        <v>453</v>
      </c>
    </row>
    <row r="21" spans="1:8" ht="12.75">
      <c r="A21">
        <v>1984</v>
      </c>
      <c r="B21" s="2" t="s">
        <v>17</v>
      </c>
      <c r="C21" s="2">
        <v>297</v>
      </c>
      <c r="D21" s="2">
        <v>23</v>
      </c>
      <c r="E21" s="2">
        <v>320</v>
      </c>
      <c r="F21" s="2">
        <v>318</v>
      </c>
      <c r="G21" s="2">
        <v>41</v>
      </c>
      <c r="H21">
        <v>359</v>
      </c>
    </row>
    <row r="22" spans="1:8" ht="12.75">
      <c r="A22">
        <v>1985</v>
      </c>
      <c r="B22" s="2" t="s">
        <v>17</v>
      </c>
      <c r="C22" s="2">
        <v>284</v>
      </c>
      <c r="D22" s="2">
        <v>16</v>
      </c>
      <c r="E22" s="2">
        <v>300</v>
      </c>
      <c r="F22" s="2">
        <v>356</v>
      </c>
      <c r="G22" s="2">
        <v>68</v>
      </c>
      <c r="H22">
        <v>424</v>
      </c>
    </row>
    <row r="23" spans="1:8" ht="12.75">
      <c r="A23">
        <v>1986</v>
      </c>
      <c r="B23" s="2" t="s">
        <v>17</v>
      </c>
      <c r="C23" s="2">
        <v>282</v>
      </c>
      <c r="D23" s="2">
        <v>28</v>
      </c>
      <c r="E23" s="2">
        <v>310</v>
      </c>
      <c r="F23" s="2">
        <v>273</v>
      </c>
      <c r="G23" s="2">
        <v>64</v>
      </c>
      <c r="H23">
        <v>337</v>
      </c>
    </row>
    <row r="24" spans="1:8" ht="12.75">
      <c r="A24">
        <v>1987</v>
      </c>
      <c r="B24" s="2" t="s">
        <v>17</v>
      </c>
      <c r="C24" s="2">
        <v>282</v>
      </c>
      <c r="D24" s="2">
        <v>43</v>
      </c>
      <c r="E24" s="2">
        <v>325</v>
      </c>
      <c r="F24" s="2">
        <v>298</v>
      </c>
      <c r="G24" s="2">
        <v>62</v>
      </c>
      <c r="H24">
        <v>360</v>
      </c>
    </row>
    <row r="25" spans="1:8" ht="12.75">
      <c r="A25">
        <v>1988</v>
      </c>
      <c r="B25" s="2" t="s">
        <v>17</v>
      </c>
      <c r="C25" s="2">
        <v>271</v>
      </c>
      <c r="D25" s="2">
        <v>29</v>
      </c>
      <c r="E25" s="2">
        <v>300</v>
      </c>
      <c r="F25" s="2">
        <v>244</v>
      </c>
      <c r="G25" s="2">
        <v>41</v>
      </c>
      <c r="H25">
        <v>285</v>
      </c>
    </row>
    <row r="26" spans="1:8" ht="12.75">
      <c r="A26">
        <v>1989</v>
      </c>
      <c r="B26" s="2" t="s">
        <v>17</v>
      </c>
      <c r="C26" s="2">
        <v>433</v>
      </c>
      <c r="D26" s="2">
        <v>75</v>
      </c>
      <c r="E26" s="2">
        <v>508</v>
      </c>
      <c r="F26" s="2">
        <v>538</v>
      </c>
      <c r="G26" s="2">
        <v>119</v>
      </c>
      <c r="H26">
        <v>657</v>
      </c>
    </row>
    <row r="27" spans="1:8" ht="12.75">
      <c r="A27">
        <v>1990</v>
      </c>
      <c r="B27" s="2" t="s">
        <v>17</v>
      </c>
      <c r="C27" s="2">
        <v>304</v>
      </c>
      <c r="D27" s="2">
        <v>48</v>
      </c>
      <c r="E27" s="2">
        <v>352</v>
      </c>
      <c r="F27" s="2">
        <v>146</v>
      </c>
      <c r="G27" s="2">
        <v>37</v>
      </c>
      <c r="H27">
        <v>183</v>
      </c>
    </row>
    <row r="28" spans="1:8" ht="12.75">
      <c r="A28">
        <v>1991</v>
      </c>
      <c r="B28" s="2" t="s">
        <v>17</v>
      </c>
      <c r="C28" s="2">
        <v>390</v>
      </c>
      <c r="D28" s="2">
        <v>45</v>
      </c>
      <c r="E28" s="2">
        <v>435</v>
      </c>
      <c r="F28" s="2">
        <v>165</v>
      </c>
      <c r="G28" s="2">
        <v>40</v>
      </c>
      <c r="H28" s="2">
        <v>205</v>
      </c>
    </row>
    <row r="29" spans="1:8" ht="12.75">
      <c r="A29">
        <v>1992</v>
      </c>
      <c r="B29" s="2" t="s">
        <v>17</v>
      </c>
      <c r="C29" s="2">
        <v>412</v>
      </c>
      <c r="D29" s="2">
        <v>61</v>
      </c>
      <c r="E29" s="2">
        <v>473</v>
      </c>
      <c r="F29" s="2">
        <v>156</v>
      </c>
      <c r="G29" s="2">
        <v>48</v>
      </c>
      <c r="H29" s="2">
        <v>204</v>
      </c>
    </row>
    <row r="30" spans="1:8" ht="12.75">
      <c r="A30">
        <v>1993</v>
      </c>
      <c r="B30" s="2" t="s">
        <v>17</v>
      </c>
      <c r="C30" s="2">
        <v>407</v>
      </c>
      <c r="D30" s="2">
        <v>52</v>
      </c>
      <c r="E30" s="2">
        <v>459</v>
      </c>
      <c r="F30" s="2">
        <v>125</v>
      </c>
      <c r="G30" s="2">
        <v>34</v>
      </c>
      <c r="H30">
        <v>159</v>
      </c>
    </row>
    <row r="31" spans="1:8" ht="12.75">
      <c r="A31">
        <v>1994</v>
      </c>
      <c r="B31" s="2" t="s">
        <v>17</v>
      </c>
      <c r="C31" s="2">
        <v>387</v>
      </c>
      <c r="D31" s="2">
        <v>61</v>
      </c>
      <c r="E31" s="2">
        <v>448</v>
      </c>
      <c r="F31" s="2">
        <v>148</v>
      </c>
      <c r="G31" s="2">
        <v>36</v>
      </c>
      <c r="H31">
        <v>184</v>
      </c>
    </row>
    <row r="32" spans="1:8" ht="12.75">
      <c r="A32">
        <v>1995</v>
      </c>
      <c r="B32" s="2" t="s">
        <v>17</v>
      </c>
      <c r="C32" s="2">
        <v>456</v>
      </c>
      <c r="D32" s="2">
        <v>49</v>
      </c>
      <c r="E32" s="2">
        <v>505</v>
      </c>
      <c r="F32" s="2">
        <v>218</v>
      </c>
      <c r="G32" s="2">
        <v>41</v>
      </c>
      <c r="H32">
        <v>259</v>
      </c>
    </row>
    <row r="33" spans="1:8" ht="12.75">
      <c r="A33">
        <v>1996</v>
      </c>
      <c r="B33" s="2" t="s">
        <v>17</v>
      </c>
      <c r="C33" s="2">
        <v>592</v>
      </c>
      <c r="D33" s="2">
        <v>63</v>
      </c>
      <c r="E33" s="2">
        <v>655</v>
      </c>
      <c r="F33" s="2">
        <v>247</v>
      </c>
      <c r="G33" s="2">
        <v>44</v>
      </c>
      <c r="H33">
        <v>291</v>
      </c>
    </row>
    <row r="34" spans="1:8" ht="12.75">
      <c r="A34">
        <v>1997</v>
      </c>
      <c r="B34" s="2" t="s">
        <v>17</v>
      </c>
      <c r="C34" s="2">
        <v>519</v>
      </c>
      <c r="D34" s="2">
        <v>65</v>
      </c>
      <c r="E34" s="2">
        <v>584</v>
      </c>
      <c r="F34" s="2">
        <v>245</v>
      </c>
      <c r="G34" s="2">
        <v>64</v>
      </c>
      <c r="H34">
        <v>309</v>
      </c>
    </row>
    <row r="35" spans="1:8" ht="12.75">
      <c r="A35">
        <v>1998</v>
      </c>
      <c r="B35" s="2" t="s">
        <v>17</v>
      </c>
      <c r="C35" s="2">
        <v>591</v>
      </c>
      <c r="D35" s="2">
        <v>54</v>
      </c>
      <c r="E35" s="2">
        <v>645</v>
      </c>
      <c r="F35" s="2">
        <v>310</v>
      </c>
      <c r="G35" s="2">
        <v>63</v>
      </c>
      <c r="H35">
        <v>373</v>
      </c>
    </row>
    <row r="36" spans="1:8" ht="12.75">
      <c r="A36">
        <v>1999</v>
      </c>
      <c r="B36" s="2" t="s">
        <v>17</v>
      </c>
      <c r="C36" s="2">
        <v>656</v>
      </c>
      <c r="D36" s="2">
        <v>52</v>
      </c>
      <c r="E36" s="2">
        <v>708</v>
      </c>
      <c r="F36" s="2">
        <v>306</v>
      </c>
      <c r="G36" s="2">
        <v>57</v>
      </c>
      <c r="H36">
        <v>363</v>
      </c>
    </row>
    <row r="37" spans="1:8" ht="12.75">
      <c r="A37" t="s">
        <v>15</v>
      </c>
      <c r="B37" t="s">
        <v>18</v>
      </c>
      <c r="C37" t="s">
        <v>125</v>
      </c>
      <c r="D37" t="s">
        <v>126</v>
      </c>
      <c r="E37" t="s">
        <v>126</v>
      </c>
      <c r="F37" t="s">
        <v>127</v>
      </c>
      <c r="G37" t="s">
        <v>126</v>
      </c>
      <c r="H37" t="s">
        <v>126</v>
      </c>
    </row>
    <row r="39" spans="1:8" ht="12.75">
      <c r="A39" t="s">
        <v>15</v>
      </c>
      <c r="B39" t="s">
        <v>18</v>
      </c>
      <c r="C39" t="s">
        <v>125</v>
      </c>
      <c r="D39" t="s">
        <v>126</v>
      </c>
      <c r="E39" t="s">
        <v>126</v>
      </c>
      <c r="F39" t="s">
        <v>127</v>
      </c>
      <c r="G39" s="2" t="s">
        <v>126</v>
      </c>
      <c r="H39" t="s">
        <v>126</v>
      </c>
    </row>
    <row r="40" spans="2:8" ht="12.75">
      <c r="B40" t="s">
        <v>17</v>
      </c>
      <c r="D40" t="s">
        <v>19</v>
      </c>
      <c r="E40" t="s">
        <v>20</v>
      </c>
      <c r="F40" t="s">
        <v>21</v>
      </c>
      <c r="G40" s="2" t="s">
        <v>22</v>
      </c>
      <c r="H40" t="s">
        <v>23</v>
      </c>
    </row>
    <row r="41" spans="2:8" ht="12.75">
      <c r="B41" t="s">
        <v>17</v>
      </c>
      <c r="C41" s="2" t="s">
        <v>24</v>
      </c>
      <c r="D41" t="s">
        <v>25</v>
      </c>
      <c r="E41" t="s">
        <v>26</v>
      </c>
      <c r="F41" t="s">
        <v>15</v>
      </c>
      <c r="G41" s="2" t="s">
        <v>27</v>
      </c>
      <c r="H41" t="s">
        <v>126</v>
      </c>
    </row>
    <row r="42" spans="1:8" ht="12.75">
      <c r="A42" t="s">
        <v>113</v>
      </c>
      <c r="B42" t="s">
        <v>17</v>
      </c>
      <c r="C42" s="2" t="s">
        <v>99</v>
      </c>
      <c r="D42" s="2" t="s">
        <v>100</v>
      </c>
      <c r="E42" t="s">
        <v>101</v>
      </c>
      <c r="F42" t="s">
        <v>99</v>
      </c>
      <c r="G42" s="2" t="s">
        <v>100</v>
      </c>
      <c r="H42" t="s">
        <v>101</v>
      </c>
    </row>
    <row r="43" spans="1:8" ht="12.75">
      <c r="A43" t="s">
        <v>15</v>
      </c>
      <c r="B43" t="s">
        <v>16</v>
      </c>
      <c r="C43" t="s">
        <v>125</v>
      </c>
      <c r="D43" s="2" t="s">
        <v>126</v>
      </c>
      <c r="E43" t="s">
        <v>126</v>
      </c>
      <c r="F43" t="s">
        <v>127</v>
      </c>
      <c r="G43" s="2" t="s">
        <v>126</v>
      </c>
      <c r="H43" t="s">
        <v>126</v>
      </c>
    </row>
    <row r="44" spans="1:8" ht="12.75">
      <c r="A44">
        <v>1983</v>
      </c>
      <c r="B44" t="s">
        <v>17</v>
      </c>
      <c r="C44" s="2">
        <v>114</v>
      </c>
      <c r="D44" s="2">
        <v>21</v>
      </c>
      <c r="E44" s="2">
        <v>135</v>
      </c>
      <c r="F44">
        <v>19</v>
      </c>
      <c r="G44" s="2">
        <v>1</v>
      </c>
      <c r="H44">
        <v>20</v>
      </c>
    </row>
    <row r="45" spans="1:8" ht="12.75">
      <c r="A45">
        <v>1984</v>
      </c>
      <c r="B45" t="s">
        <v>17</v>
      </c>
      <c r="C45" s="2">
        <v>145</v>
      </c>
      <c r="D45" s="2">
        <v>26</v>
      </c>
      <c r="E45" s="2">
        <v>171</v>
      </c>
      <c r="F45">
        <v>32</v>
      </c>
      <c r="G45" s="2">
        <v>6</v>
      </c>
      <c r="H45">
        <v>38</v>
      </c>
    </row>
    <row r="46" spans="1:8" ht="12.75">
      <c r="A46">
        <v>1985</v>
      </c>
      <c r="B46" s="2" t="s">
        <v>17</v>
      </c>
      <c r="C46" s="2">
        <v>196</v>
      </c>
      <c r="D46" s="2">
        <v>40</v>
      </c>
      <c r="E46" s="2">
        <v>236</v>
      </c>
      <c r="F46">
        <v>99</v>
      </c>
      <c r="G46" s="2">
        <v>8</v>
      </c>
      <c r="H46">
        <v>107</v>
      </c>
    </row>
    <row r="47" spans="1:8" ht="12.75">
      <c r="A47">
        <v>1986</v>
      </c>
      <c r="B47" s="2" t="s">
        <v>17</v>
      </c>
      <c r="C47" s="2">
        <v>120</v>
      </c>
      <c r="D47" s="2">
        <v>25</v>
      </c>
      <c r="E47" s="2">
        <v>145</v>
      </c>
      <c r="F47" s="2">
        <v>96</v>
      </c>
      <c r="G47" s="2">
        <v>17</v>
      </c>
      <c r="H47">
        <v>113</v>
      </c>
    </row>
    <row r="48" spans="1:8" ht="12.75">
      <c r="A48">
        <v>1987</v>
      </c>
      <c r="B48" s="2" t="s">
        <v>17</v>
      </c>
      <c r="C48" s="2">
        <v>148</v>
      </c>
      <c r="D48" s="2">
        <v>16</v>
      </c>
      <c r="E48" s="2">
        <v>164</v>
      </c>
      <c r="F48">
        <v>151</v>
      </c>
      <c r="G48" s="2">
        <v>22</v>
      </c>
      <c r="H48">
        <v>173</v>
      </c>
    </row>
    <row r="49" spans="1:8" ht="12.75">
      <c r="A49">
        <v>1988</v>
      </c>
      <c r="B49" s="2" t="s">
        <v>17</v>
      </c>
      <c r="C49" s="2">
        <v>95</v>
      </c>
      <c r="D49" s="2">
        <v>16</v>
      </c>
      <c r="E49" s="2">
        <v>111</v>
      </c>
      <c r="F49" s="2">
        <v>215</v>
      </c>
      <c r="G49" s="2">
        <v>36</v>
      </c>
      <c r="H49" s="2">
        <v>251</v>
      </c>
    </row>
    <row r="50" spans="1:8" ht="12.75">
      <c r="A50">
        <v>1989</v>
      </c>
      <c r="B50" s="2" t="s">
        <v>17</v>
      </c>
      <c r="C50" s="2">
        <v>287</v>
      </c>
      <c r="D50" s="2">
        <v>48</v>
      </c>
      <c r="E50" s="2">
        <v>335</v>
      </c>
      <c r="F50" s="2">
        <v>4</v>
      </c>
      <c r="G50" s="2"/>
      <c r="H50" s="2">
        <v>4</v>
      </c>
    </row>
    <row r="51" spans="1:8" ht="12.75">
      <c r="A51">
        <v>1990</v>
      </c>
      <c r="B51" s="2" t="s">
        <v>17</v>
      </c>
      <c r="C51" s="2">
        <v>37</v>
      </c>
      <c r="D51" s="2">
        <v>7</v>
      </c>
      <c r="E51" s="2">
        <v>44</v>
      </c>
      <c r="F51" s="2">
        <v>1</v>
      </c>
      <c r="G51" s="2">
        <v>1</v>
      </c>
      <c r="H51" s="2">
        <v>2</v>
      </c>
    </row>
    <row r="52" spans="1:8" ht="12.75">
      <c r="A52">
        <v>1991</v>
      </c>
      <c r="B52" s="2" t="s">
        <v>17</v>
      </c>
      <c r="C52" s="2">
        <v>44</v>
      </c>
      <c r="D52" s="2">
        <v>2</v>
      </c>
      <c r="E52" s="2">
        <v>46</v>
      </c>
      <c r="F52" s="2"/>
      <c r="G52" s="2"/>
      <c r="H52" s="2"/>
    </row>
    <row r="53" spans="1:8" ht="12.75">
      <c r="A53">
        <v>1992</v>
      </c>
      <c r="B53" s="2" t="s">
        <v>17</v>
      </c>
      <c r="C53" s="2">
        <v>22</v>
      </c>
      <c r="D53" s="2">
        <v>3</v>
      </c>
      <c r="E53" s="2">
        <v>25</v>
      </c>
      <c r="F53" s="2">
        <v>112</v>
      </c>
      <c r="G53" s="2">
        <v>9</v>
      </c>
      <c r="H53" s="2">
        <v>121</v>
      </c>
    </row>
    <row r="54" spans="1:8" ht="12.75">
      <c r="A54">
        <v>1993</v>
      </c>
      <c r="B54" s="2" t="s">
        <v>17</v>
      </c>
      <c r="C54" s="2">
        <v>15</v>
      </c>
      <c r="D54" s="2">
        <v>4</v>
      </c>
      <c r="E54" s="2">
        <v>19</v>
      </c>
      <c r="F54" s="2">
        <v>114</v>
      </c>
      <c r="G54" s="2">
        <v>16</v>
      </c>
      <c r="H54" s="2">
        <v>130</v>
      </c>
    </row>
    <row r="55" spans="1:8" ht="12.75">
      <c r="A55">
        <v>1994</v>
      </c>
      <c r="B55" s="2" t="s">
        <v>17</v>
      </c>
      <c r="C55" s="2">
        <v>26</v>
      </c>
      <c r="D55" s="2">
        <v>3</v>
      </c>
      <c r="E55" s="2">
        <v>29</v>
      </c>
      <c r="F55" s="2">
        <v>124</v>
      </c>
      <c r="G55" s="2">
        <v>18</v>
      </c>
      <c r="H55" s="2">
        <v>142</v>
      </c>
    </row>
    <row r="56" spans="1:8" ht="12.75">
      <c r="A56">
        <v>1995</v>
      </c>
      <c r="B56" s="2" t="s">
        <v>17</v>
      </c>
      <c r="C56" s="2">
        <v>47</v>
      </c>
      <c r="D56" s="2">
        <v>4</v>
      </c>
      <c r="E56" s="2">
        <v>51</v>
      </c>
      <c r="F56" s="2">
        <v>206</v>
      </c>
      <c r="G56" s="2">
        <v>37</v>
      </c>
      <c r="H56">
        <v>243</v>
      </c>
    </row>
    <row r="57" spans="1:8" ht="12.75">
      <c r="A57">
        <v>1996</v>
      </c>
      <c r="B57" s="2" t="s">
        <v>17</v>
      </c>
      <c r="C57" s="2">
        <v>46</v>
      </c>
      <c r="D57" s="2">
        <v>4</v>
      </c>
      <c r="E57" s="2">
        <v>50</v>
      </c>
      <c r="F57" s="2">
        <v>192</v>
      </c>
      <c r="G57" s="2">
        <v>37</v>
      </c>
      <c r="H57">
        <v>229</v>
      </c>
    </row>
    <row r="58" spans="1:8" ht="12.75">
      <c r="A58">
        <v>1997</v>
      </c>
      <c r="B58" s="2" t="s">
        <v>17</v>
      </c>
      <c r="C58" s="2">
        <v>20</v>
      </c>
      <c r="D58" s="2">
        <v>1</v>
      </c>
      <c r="E58" s="2">
        <v>21</v>
      </c>
      <c r="F58" s="2">
        <v>133</v>
      </c>
      <c r="G58" s="2">
        <v>39</v>
      </c>
      <c r="H58">
        <v>172</v>
      </c>
    </row>
    <row r="59" spans="1:8" ht="12.75">
      <c r="A59">
        <v>1998</v>
      </c>
      <c r="B59" s="2" t="s">
        <v>17</v>
      </c>
      <c r="C59" s="2">
        <v>32</v>
      </c>
      <c r="D59" s="2">
        <v>5</v>
      </c>
      <c r="E59" s="2">
        <v>37</v>
      </c>
      <c r="F59" s="2">
        <v>141</v>
      </c>
      <c r="G59" s="2">
        <v>39</v>
      </c>
      <c r="H59">
        <v>180</v>
      </c>
    </row>
    <row r="60" spans="1:8" ht="12.75">
      <c r="A60">
        <v>1999</v>
      </c>
      <c r="B60" s="2" t="s">
        <v>17</v>
      </c>
      <c r="C60" s="2">
        <v>51</v>
      </c>
      <c r="D60" s="2">
        <v>6</v>
      </c>
      <c r="E60" s="2">
        <v>57</v>
      </c>
      <c r="F60" s="2">
        <v>157</v>
      </c>
      <c r="G60" s="2">
        <v>33</v>
      </c>
      <c r="H60">
        <v>190</v>
      </c>
    </row>
    <row r="61" spans="1:8" ht="12.75">
      <c r="A61" t="s">
        <v>15</v>
      </c>
      <c r="B61" s="2" t="s">
        <v>18</v>
      </c>
      <c r="C61" s="2" t="s">
        <v>125</v>
      </c>
      <c r="D61" s="2" t="s">
        <v>126</v>
      </c>
      <c r="E61" t="s">
        <v>126</v>
      </c>
      <c r="F61" t="s">
        <v>127</v>
      </c>
      <c r="G61" t="s">
        <v>126</v>
      </c>
      <c r="H61" t="s">
        <v>126</v>
      </c>
    </row>
    <row r="62" spans="2:5" ht="12.75">
      <c r="B62" s="2"/>
      <c r="C62" s="2"/>
      <c r="D62" s="2"/>
      <c r="E62" s="2"/>
    </row>
    <row r="63" spans="1:8" ht="12.75">
      <c r="A63" t="s">
        <v>15</v>
      </c>
      <c r="B63" s="2" t="s">
        <v>18</v>
      </c>
      <c r="C63" s="2" t="s">
        <v>125</v>
      </c>
      <c r="D63" s="2" t="s">
        <v>126</v>
      </c>
      <c r="E63" s="2" t="s">
        <v>126</v>
      </c>
      <c r="F63" t="s">
        <v>127</v>
      </c>
      <c r="G63" t="s">
        <v>126</v>
      </c>
      <c r="H63" t="s">
        <v>126</v>
      </c>
    </row>
    <row r="64" spans="2:8" ht="12.75">
      <c r="B64" s="2" t="s">
        <v>17</v>
      </c>
      <c r="C64" s="2"/>
      <c r="D64" s="2" t="s">
        <v>19</v>
      </c>
      <c r="E64" s="2" t="s">
        <v>20</v>
      </c>
      <c r="F64" t="s">
        <v>21</v>
      </c>
      <c r="G64" t="s">
        <v>22</v>
      </c>
      <c r="H64" t="s">
        <v>23</v>
      </c>
    </row>
    <row r="65" spans="2:8" ht="12.75">
      <c r="B65" s="2" t="s">
        <v>17</v>
      </c>
      <c r="C65" s="2" t="s">
        <v>15</v>
      </c>
      <c r="D65" s="2" t="e">
        <f>-Other,NK</f>
        <v>#NAME?</v>
      </c>
      <c r="E65" s="2" t="s">
        <v>125</v>
      </c>
      <c r="F65" t="s">
        <v>15</v>
      </c>
      <c r="G65" t="s">
        <v>28</v>
      </c>
      <c r="H65" t="s">
        <v>126</v>
      </c>
    </row>
    <row r="66" spans="1:8" ht="12.75">
      <c r="A66" t="s">
        <v>113</v>
      </c>
      <c r="B66" s="2" t="s">
        <v>17</v>
      </c>
      <c r="C66" s="2" t="s">
        <v>99</v>
      </c>
      <c r="D66" s="2" t="s">
        <v>100</v>
      </c>
      <c r="E66" s="2" t="s">
        <v>101</v>
      </c>
      <c r="F66" s="2" t="s">
        <v>99</v>
      </c>
      <c r="G66" t="s">
        <v>100</v>
      </c>
      <c r="H66" t="s">
        <v>101</v>
      </c>
    </row>
    <row r="67" spans="1:8" ht="12.75">
      <c r="A67" t="s">
        <v>15</v>
      </c>
      <c r="B67" s="2" t="s">
        <v>16</v>
      </c>
      <c r="C67" s="2" t="s">
        <v>125</v>
      </c>
      <c r="D67" s="2" t="s">
        <v>126</v>
      </c>
      <c r="E67" s="2" t="s">
        <v>126</v>
      </c>
      <c r="F67" s="2" t="s">
        <v>127</v>
      </c>
      <c r="G67" t="s">
        <v>126</v>
      </c>
      <c r="H67" t="s">
        <v>126</v>
      </c>
    </row>
    <row r="68" spans="1:8" ht="12.75">
      <c r="A68">
        <v>1983</v>
      </c>
      <c r="B68" s="2" t="s">
        <v>17</v>
      </c>
      <c r="C68" s="2">
        <v>46</v>
      </c>
      <c r="D68" s="2">
        <v>7</v>
      </c>
      <c r="E68" s="2">
        <v>53</v>
      </c>
      <c r="F68" s="2">
        <v>987</v>
      </c>
      <c r="G68" s="2">
        <v>127</v>
      </c>
      <c r="H68" s="2">
        <v>1114</v>
      </c>
    </row>
    <row r="69" spans="1:8" ht="12.75">
      <c r="A69">
        <v>1984</v>
      </c>
      <c r="B69" s="2" t="s">
        <v>17</v>
      </c>
      <c r="C69" s="2">
        <v>120</v>
      </c>
      <c r="D69" s="2">
        <v>10</v>
      </c>
      <c r="E69" s="2">
        <v>130</v>
      </c>
      <c r="F69" s="2">
        <v>912</v>
      </c>
      <c r="G69" s="2">
        <v>106</v>
      </c>
      <c r="H69" s="2">
        <v>1018</v>
      </c>
    </row>
    <row r="70" spans="1:8" ht="12.75">
      <c r="A70">
        <v>1985</v>
      </c>
      <c r="B70" s="2" t="s">
        <v>17</v>
      </c>
      <c r="C70" s="2">
        <v>140</v>
      </c>
      <c r="D70" s="2">
        <v>23</v>
      </c>
      <c r="E70" s="2">
        <v>163</v>
      </c>
      <c r="F70" s="2">
        <v>1075</v>
      </c>
      <c r="G70" s="2">
        <v>155</v>
      </c>
      <c r="H70" s="2">
        <v>1230</v>
      </c>
    </row>
    <row r="71" spans="1:8" ht="12.75">
      <c r="A71">
        <v>1986</v>
      </c>
      <c r="B71" s="2" t="s">
        <v>17</v>
      </c>
      <c r="C71" s="2">
        <v>182</v>
      </c>
      <c r="D71" s="2">
        <v>16</v>
      </c>
      <c r="E71" s="2">
        <v>198</v>
      </c>
      <c r="F71" s="2">
        <v>953</v>
      </c>
      <c r="G71" s="2">
        <v>150</v>
      </c>
      <c r="H71" s="2">
        <v>1103</v>
      </c>
    </row>
    <row r="72" spans="1:8" ht="12.75">
      <c r="A72">
        <v>1987</v>
      </c>
      <c r="B72" s="2" t="s">
        <v>17</v>
      </c>
      <c r="C72" s="2">
        <v>201</v>
      </c>
      <c r="D72" s="2">
        <v>27</v>
      </c>
      <c r="E72" s="2">
        <v>228</v>
      </c>
      <c r="F72" s="2">
        <v>1080</v>
      </c>
      <c r="G72" s="2">
        <v>170</v>
      </c>
      <c r="H72" s="2">
        <v>1250</v>
      </c>
    </row>
    <row r="73" spans="1:8" ht="12.75">
      <c r="A73">
        <v>1988</v>
      </c>
      <c r="B73" s="2" t="s">
        <v>17</v>
      </c>
      <c r="C73" s="2">
        <v>211</v>
      </c>
      <c r="D73" s="2">
        <v>18</v>
      </c>
      <c r="E73" s="2">
        <v>229</v>
      </c>
      <c r="F73" s="2">
        <v>1036</v>
      </c>
      <c r="G73" s="2">
        <v>140</v>
      </c>
      <c r="H73" s="2">
        <v>1176</v>
      </c>
    </row>
    <row r="74" spans="1:8" ht="12.75">
      <c r="A74">
        <v>1989</v>
      </c>
      <c r="B74" s="2" t="s">
        <v>17</v>
      </c>
      <c r="C74" s="2">
        <v>794</v>
      </c>
      <c r="D74" s="2">
        <v>107</v>
      </c>
      <c r="E74" s="2">
        <v>901</v>
      </c>
      <c r="F74" s="2">
        <v>2056</v>
      </c>
      <c r="G74" s="2">
        <v>349</v>
      </c>
      <c r="H74" s="2">
        <v>2405</v>
      </c>
    </row>
    <row r="75" spans="1:8" ht="12.75">
      <c r="A75">
        <v>1990</v>
      </c>
      <c r="B75" s="2" t="s">
        <v>17</v>
      </c>
      <c r="C75" s="2">
        <v>280</v>
      </c>
      <c r="D75" s="2">
        <v>32</v>
      </c>
      <c r="E75" s="2">
        <v>312</v>
      </c>
      <c r="F75" s="2">
        <v>768</v>
      </c>
      <c r="G75" s="2">
        <v>125</v>
      </c>
      <c r="H75">
        <v>893</v>
      </c>
    </row>
    <row r="76" spans="1:8" ht="12.75">
      <c r="A76">
        <v>1991</v>
      </c>
      <c r="B76" s="2" t="s">
        <v>17</v>
      </c>
      <c r="C76" s="2">
        <v>185</v>
      </c>
      <c r="D76" s="2">
        <v>24</v>
      </c>
      <c r="E76" s="2">
        <v>209</v>
      </c>
      <c r="F76" s="2">
        <v>784</v>
      </c>
      <c r="G76" s="2">
        <v>111</v>
      </c>
      <c r="H76">
        <v>895</v>
      </c>
    </row>
    <row r="77" spans="1:8" ht="12.75">
      <c r="A77">
        <v>1992</v>
      </c>
      <c r="B77" s="2" t="s">
        <v>17</v>
      </c>
      <c r="C77" s="2">
        <v>99</v>
      </c>
      <c r="D77" s="2">
        <v>19</v>
      </c>
      <c r="E77" s="2">
        <v>118</v>
      </c>
      <c r="F77" s="2">
        <v>801</v>
      </c>
      <c r="G77" s="2">
        <v>140</v>
      </c>
      <c r="H77">
        <v>941</v>
      </c>
    </row>
    <row r="78" spans="1:8" ht="12.75">
      <c r="A78">
        <v>1993</v>
      </c>
      <c r="B78" s="2" t="s">
        <v>17</v>
      </c>
      <c r="C78" s="2">
        <v>90</v>
      </c>
      <c r="D78" s="2">
        <v>18</v>
      </c>
      <c r="E78" s="2">
        <v>108</v>
      </c>
      <c r="F78" s="2">
        <v>751</v>
      </c>
      <c r="G78" s="2">
        <v>124</v>
      </c>
      <c r="H78">
        <v>875</v>
      </c>
    </row>
    <row r="79" spans="1:8" ht="12.75">
      <c r="A79">
        <v>1994</v>
      </c>
      <c r="B79" s="2" t="s">
        <v>17</v>
      </c>
      <c r="C79" s="2">
        <v>140</v>
      </c>
      <c r="D79" s="2">
        <v>17</v>
      </c>
      <c r="E79" s="2">
        <v>157</v>
      </c>
      <c r="F79" s="2">
        <v>825</v>
      </c>
      <c r="G79" s="2">
        <v>135</v>
      </c>
      <c r="H79">
        <v>960</v>
      </c>
    </row>
    <row r="80" spans="1:8" ht="12.75">
      <c r="A80">
        <v>1995</v>
      </c>
      <c r="B80" s="2" t="s">
        <v>17</v>
      </c>
      <c r="C80" s="2">
        <v>169</v>
      </c>
      <c r="D80" s="2">
        <v>25</v>
      </c>
      <c r="E80" s="2">
        <v>194</v>
      </c>
      <c r="F80" s="2">
        <v>1096</v>
      </c>
      <c r="G80" s="2">
        <v>156</v>
      </c>
      <c r="H80" s="2">
        <v>1252</v>
      </c>
    </row>
    <row r="81" spans="1:8" ht="12.75">
      <c r="A81">
        <v>1996</v>
      </c>
      <c r="B81" s="2" t="s">
        <v>17</v>
      </c>
      <c r="C81" s="2">
        <v>192</v>
      </c>
      <c r="D81" s="2">
        <v>19</v>
      </c>
      <c r="E81" s="2">
        <v>211</v>
      </c>
      <c r="F81" s="2">
        <v>1269</v>
      </c>
      <c r="G81" s="2">
        <v>167</v>
      </c>
      <c r="H81" s="2">
        <v>1436</v>
      </c>
    </row>
    <row r="82" spans="1:8" ht="12.75">
      <c r="A82">
        <v>1997</v>
      </c>
      <c r="B82" s="2" t="s">
        <v>17</v>
      </c>
      <c r="C82" s="2">
        <v>193</v>
      </c>
      <c r="D82" s="2">
        <v>31</v>
      </c>
      <c r="E82" s="2">
        <v>224</v>
      </c>
      <c r="F82" s="2">
        <v>1110</v>
      </c>
      <c r="G82" s="2">
        <v>200</v>
      </c>
      <c r="H82" s="2">
        <v>1310</v>
      </c>
    </row>
    <row r="83" spans="1:8" ht="12.75">
      <c r="A83">
        <v>1998</v>
      </c>
      <c r="B83" s="2" t="s">
        <v>17</v>
      </c>
      <c r="C83" s="2">
        <v>219</v>
      </c>
      <c r="D83" s="2">
        <v>30</v>
      </c>
      <c r="E83" s="2">
        <v>249</v>
      </c>
      <c r="F83" s="2">
        <v>1293</v>
      </c>
      <c r="G83" s="2">
        <v>191</v>
      </c>
      <c r="H83" s="2">
        <v>1484</v>
      </c>
    </row>
    <row r="84" spans="1:8" ht="12.75">
      <c r="A84">
        <v>1999</v>
      </c>
      <c r="B84" s="2" t="s">
        <v>17</v>
      </c>
      <c r="C84" s="2">
        <v>201</v>
      </c>
      <c r="D84" s="2">
        <v>21</v>
      </c>
      <c r="E84" s="2">
        <v>222</v>
      </c>
      <c r="F84" s="2">
        <v>1371</v>
      </c>
      <c r="G84" s="2">
        <v>169</v>
      </c>
      <c r="H84" s="2">
        <v>1540</v>
      </c>
    </row>
    <row r="85" ht="12.75">
      <c r="A85" t="s">
        <v>138</v>
      </c>
    </row>
    <row r="86" spans="1:3" ht="12.75">
      <c r="A86" t="s">
        <v>136</v>
      </c>
      <c r="C86" s="2"/>
    </row>
    <row r="87" spans="1:4" ht="12.75">
      <c r="A87" t="s">
        <v>136</v>
      </c>
      <c r="C87" s="2"/>
      <c r="D87" s="2"/>
    </row>
    <row r="88" spans="1:4" ht="12.75">
      <c r="A88" t="s">
        <v>14</v>
      </c>
      <c r="C88" s="2"/>
      <c r="D88" s="2"/>
    </row>
    <row r="89" spans="3:4" ht="12.75">
      <c r="C89" s="2"/>
      <c r="D89" s="2"/>
    </row>
    <row r="90" spans="1:4" ht="12.75">
      <c r="A90" t="s">
        <v>133</v>
      </c>
      <c r="C90" s="2"/>
      <c r="D90" s="2"/>
    </row>
    <row r="91" spans="1:5" ht="12.75">
      <c r="A91" t="s">
        <v>143</v>
      </c>
      <c r="D91" s="2"/>
      <c r="E91" s="2"/>
    </row>
    <row r="92" spans="1:5" ht="12.75">
      <c r="A92" t="s">
        <v>144</v>
      </c>
      <c r="D92" s="2"/>
      <c r="E92" s="2"/>
    </row>
    <row r="93" spans="1:5" ht="12.75">
      <c r="A93" t="s">
        <v>145</v>
      </c>
      <c r="C93" s="2"/>
      <c r="D93" s="2"/>
      <c r="E93" s="2"/>
    </row>
    <row r="94" spans="1:8" ht="12.75">
      <c r="A94">
        <v>1983</v>
      </c>
      <c r="B94">
        <v>490</v>
      </c>
      <c r="C94" s="2">
        <v>486</v>
      </c>
      <c r="D94" s="2">
        <v>143</v>
      </c>
      <c r="E94" s="2">
        <v>23</v>
      </c>
      <c r="F94">
        <v>63</v>
      </c>
      <c r="G94" s="2">
        <v>1205</v>
      </c>
      <c r="H94" s="2"/>
    </row>
    <row r="95" spans="1:8" ht="12.75">
      <c r="A95">
        <v>1984</v>
      </c>
      <c r="B95">
        <v>350</v>
      </c>
      <c r="C95" s="2">
        <v>391</v>
      </c>
      <c r="D95" s="2">
        <v>186</v>
      </c>
      <c r="E95" s="2">
        <v>50</v>
      </c>
      <c r="F95" s="2">
        <v>143</v>
      </c>
      <c r="G95" s="2">
        <v>1120</v>
      </c>
      <c r="H95" s="2"/>
    </row>
    <row r="96" spans="1:8" ht="12.75">
      <c r="A96">
        <v>1985</v>
      </c>
      <c r="B96" s="2">
        <v>336</v>
      </c>
      <c r="C96" s="2">
        <v>454</v>
      </c>
      <c r="D96" s="2">
        <v>241</v>
      </c>
      <c r="E96" s="2">
        <v>121</v>
      </c>
      <c r="F96" s="2">
        <v>183</v>
      </c>
      <c r="G96" s="2">
        <v>1335</v>
      </c>
      <c r="H96" s="2"/>
    </row>
    <row r="97" spans="1:8" ht="12.75">
      <c r="A97">
        <v>1986</v>
      </c>
      <c r="B97" s="2">
        <v>341</v>
      </c>
      <c r="C97" s="2">
        <v>370</v>
      </c>
      <c r="D97" s="2">
        <v>154</v>
      </c>
      <c r="E97" s="2">
        <v>140</v>
      </c>
      <c r="F97" s="2">
        <v>212</v>
      </c>
      <c r="G97" s="2">
        <v>1217</v>
      </c>
      <c r="H97" s="2"/>
    </row>
    <row r="98" spans="1:8" ht="12.75">
      <c r="A98">
        <v>1987</v>
      </c>
      <c r="B98" s="2">
        <v>352</v>
      </c>
      <c r="C98" s="2">
        <v>374</v>
      </c>
      <c r="D98" s="2">
        <v>166</v>
      </c>
      <c r="E98" s="2">
        <v>216</v>
      </c>
      <c r="F98" s="2">
        <v>244</v>
      </c>
      <c r="G98" s="2">
        <v>1352</v>
      </c>
      <c r="H98" s="2"/>
    </row>
    <row r="99" spans="1:8" ht="12.75">
      <c r="A99">
        <v>1988</v>
      </c>
      <c r="B99">
        <v>339</v>
      </c>
      <c r="C99" s="2">
        <v>313</v>
      </c>
      <c r="D99" s="2">
        <v>116</v>
      </c>
      <c r="E99" s="2">
        <v>326</v>
      </c>
      <c r="F99" s="2">
        <v>260</v>
      </c>
      <c r="G99" s="2">
        <v>1354</v>
      </c>
      <c r="H99" s="2"/>
    </row>
    <row r="100" spans="1:8" ht="12.75">
      <c r="A100">
        <v>1989</v>
      </c>
      <c r="B100">
        <v>577</v>
      </c>
      <c r="C100" s="2">
        <v>712</v>
      </c>
      <c r="D100" s="2">
        <v>355</v>
      </c>
      <c r="E100" s="2">
        <v>4</v>
      </c>
      <c r="F100" s="2">
        <v>1094</v>
      </c>
      <c r="G100" s="2">
        <v>2742</v>
      </c>
      <c r="H100" s="2"/>
    </row>
    <row r="101" spans="1:8" ht="12.75">
      <c r="A101">
        <v>1990</v>
      </c>
      <c r="B101">
        <v>428</v>
      </c>
      <c r="C101" s="2">
        <v>220</v>
      </c>
      <c r="D101" s="2">
        <v>49</v>
      </c>
      <c r="E101" s="2">
        <v>2</v>
      </c>
      <c r="F101" s="2">
        <v>533</v>
      </c>
      <c r="G101" s="2">
        <v>1232</v>
      </c>
      <c r="H101" s="2"/>
    </row>
    <row r="102" spans="1:8" ht="12.75">
      <c r="A102">
        <v>1991</v>
      </c>
      <c r="B102">
        <v>508</v>
      </c>
      <c r="C102" s="2">
        <v>228</v>
      </c>
      <c r="D102" s="2">
        <v>49</v>
      </c>
      <c r="E102" s="2">
        <v>1</v>
      </c>
      <c r="F102" s="2">
        <v>328</v>
      </c>
      <c r="G102" s="2">
        <v>1114</v>
      </c>
      <c r="H102" s="2"/>
    </row>
    <row r="103" spans="1:8" ht="12.75">
      <c r="A103">
        <v>1992</v>
      </c>
      <c r="B103" s="2">
        <v>548</v>
      </c>
      <c r="C103" s="2">
        <v>226</v>
      </c>
      <c r="D103" s="2">
        <v>27</v>
      </c>
      <c r="E103" s="2">
        <v>239</v>
      </c>
      <c r="F103" s="2">
        <v>130</v>
      </c>
      <c r="G103" s="2">
        <v>1170</v>
      </c>
      <c r="H103" s="2"/>
    </row>
    <row r="104" spans="1:8" ht="12.75">
      <c r="A104">
        <v>1993</v>
      </c>
      <c r="B104" s="2">
        <v>547</v>
      </c>
      <c r="C104" s="2">
        <v>191</v>
      </c>
      <c r="D104" s="2">
        <v>20</v>
      </c>
      <c r="E104" s="2">
        <v>267</v>
      </c>
      <c r="F104" s="2">
        <v>131</v>
      </c>
      <c r="G104" s="2">
        <v>1156</v>
      </c>
      <c r="H104" s="2"/>
    </row>
    <row r="105" spans="1:8" ht="12.75">
      <c r="A105">
        <v>1994</v>
      </c>
      <c r="B105" s="2">
        <v>524</v>
      </c>
      <c r="C105" s="2">
        <v>215</v>
      </c>
      <c r="D105" s="2">
        <v>36</v>
      </c>
      <c r="E105" s="2">
        <v>254</v>
      </c>
      <c r="F105" s="2">
        <v>183</v>
      </c>
      <c r="G105" s="2">
        <v>1212</v>
      </c>
      <c r="H105" s="2"/>
    </row>
    <row r="106" spans="1:8" ht="12.75">
      <c r="A106">
        <v>1995</v>
      </c>
      <c r="B106" s="2">
        <v>587</v>
      </c>
      <c r="C106" s="2">
        <v>305</v>
      </c>
      <c r="D106" s="2">
        <v>52</v>
      </c>
      <c r="E106" s="2">
        <v>376</v>
      </c>
      <c r="F106" s="2">
        <v>212</v>
      </c>
      <c r="G106" s="2">
        <v>1532</v>
      </c>
      <c r="H106" s="2"/>
    </row>
    <row r="107" spans="1:8" ht="12.75">
      <c r="A107">
        <v>1996</v>
      </c>
      <c r="B107" s="2">
        <v>796</v>
      </c>
      <c r="C107" s="2">
        <v>351</v>
      </c>
      <c r="D107" s="2">
        <v>52</v>
      </c>
      <c r="E107" s="2">
        <v>430</v>
      </c>
      <c r="F107" s="2">
        <v>249</v>
      </c>
      <c r="G107" s="2">
        <v>1878</v>
      </c>
      <c r="H107" s="2"/>
    </row>
    <row r="108" spans="1:8" ht="12.75">
      <c r="A108">
        <v>1997</v>
      </c>
      <c r="B108">
        <v>717</v>
      </c>
      <c r="C108" s="2">
        <v>350</v>
      </c>
      <c r="D108" s="2">
        <v>21</v>
      </c>
      <c r="E108" s="2">
        <v>294</v>
      </c>
      <c r="F108" s="2">
        <v>291</v>
      </c>
      <c r="G108" s="2">
        <v>1673</v>
      </c>
      <c r="H108" s="2"/>
    </row>
    <row r="109" spans="1:8" ht="12.75">
      <c r="A109">
        <v>1998</v>
      </c>
      <c r="B109">
        <v>804</v>
      </c>
      <c r="C109" s="2">
        <v>416</v>
      </c>
      <c r="D109" s="2">
        <v>42</v>
      </c>
      <c r="E109" s="2">
        <v>285</v>
      </c>
      <c r="F109" s="2">
        <v>293</v>
      </c>
      <c r="G109" s="2">
        <v>1840</v>
      </c>
      <c r="H109" s="2"/>
    </row>
    <row r="110" spans="1:8" ht="12.75">
      <c r="A110">
        <v>1999</v>
      </c>
      <c r="B110">
        <v>869</v>
      </c>
      <c r="C110" s="2">
        <v>403</v>
      </c>
      <c r="D110" s="2">
        <v>60</v>
      </c>
      <c r="E110" s="2">
        <v>300</v>
      </c>
      <c r="F110" s="2">
        <v>270</v>
      </c>
      <c r="G110" s="2">
        <v>1902</v>
      </c>
      <c r="H110" s="2"/>
    </row>
    <row r="111" spans="1:7" ht="12.75">
      <c r="A111" t="s">
        <v>29</v>
      </c>
      <c r="B111" t="s">
        <v>126</v>
      </c>
      <c r="C111" t="s">
        <v>128</v>
      </c>
      <c r="D111" t="s">
        <v>128</v>
      </c>
      <c r="E111" t="s">
        <v>128</v>
      </c>
      <c r="F111" t="s">
        <v>128</v>
      </c>
      <c r="G111" t="s">
        <v>128</v>
      </c>
    </row>
    <row r="112" spans="1:6" ht="12.75">
      <c r="A112" t="s">
        <v>30</v>
      </c>
      <c r="B112" t="s">
        <v>31</v>
      </c>
      <c r="C112" t="s">
        <v>32</v>
      </c>
      <c r="D112" t="s">
        <v>32</v>
      </c>
      <c r="E112" t="s">
        <v>32</v>
      </c>
      <c r="F112" t="s">
        <v>33</v>
      </c>
    </row>
    <row r="113" spans="1:6" ht="12.75">
      <c r="A113" t="s">
        <v>30</v>
      </c>
      <c r="B113" s="2" t="s">
        <v>31</v>
      </c>
      <c r="C113" s="2" t="s">
        <v>32</v>
      </c>
      <c r="D113" s="2" t="s">
        <v>32</v>
      </c>
      <c r="E113" t="s">
        <v>32</v>
      </c>
      <c r="F113" t="s">
        <v>33</v>
      </c>
    </row>
    <row r="114" spans="1:7" ht="12.75">
      <c r="A114" t="s">
        <v>0</v>
      </c>
      <c r="B114" t="s">
        <v>34</v>
      </c>
      <c r="C114" s="2" t="s">
        <v>35</v>
      </c>
      <c r="D114" s="2" t="s">
        <v>36</v>
      </c>
      <c r="E114" t="s">
        <v>37</v>
      </c>
      <c r="F114" t="s">
        <v>38</v>
      </c>
      <c r="G114" t="s">
        <v>39</v>
      </c>
    </row>
    <row r="115" spans="2:4" ht="12.75">
      <c r="B115" s="2"/>
      <c r="C115" s="2"/>
      <c r="D115" s="2"/>
    </row>
    <row r="116" spans="1:7" ht="12.75">
      <c r="A116" t="s">
        <v>29</v>
      </c>
      <c r="B116" t="s">
        <v>126</v>
      </c>
      <c r="C116" s="2" t="s">
        <v>128</v>
      </c>
      <c r="D116" s="2" t="s">
        <v>128</v>
      </c>
      <c r="E116" t="s">
        <v>128</v>
      </c>
      <c r="F116" t="s">
        <v>128</v>
      </c>
      <c r="G116" t="s">
        <v>128</v>
      </c>
    </row>
    <row r="117" spans="2:6" ht="12.75">
      <c r="B117" s="2"/>
      <c r="C117" s="2" t="s">
        <v>40</v>
      </c>
      <c r="D117" s="2" t="s">
        <v>41</v>
      </c>
      <c r="E117" s="2" t="s">
        <v>42</v>
      </c>
      <c r="F117" s="2" t="s">
        <v>43</v>
      </c>
    </row>
    <row r="118" spans="1:7" ht="12.75">
      <c r="A118" t="s">
        <v>113</v>
      </c>
      <c r="B118" s="2" t="s">
        <v>88</v>
      </c>
      <c r="C118" s="2" t="s">
        <v>129</v>
      </c>
      <c r="D118" s="2" t="s">
        <v>130</v>
      </c>
      <c r="E118" s="2" t="s">
        <v>89</v>
      </c>
      <c r="F118" s="2" t="s">
        <v>131</v>
      </c>
      <c r="G118" t="s">
        <v>101</v>
      </c>
    </row>
    <row r="119" spans="1:7" ht="12.75">
      <c r="A119" t="s">
        <v>29</v>
      </c>
      <c r="B119" s="2" t="s">
        <v>126</v>
      </c>
      <c r="C119" s="2" t="s">
        <v>128</v>
      </c>
      <c r="D119" s="2" t="s">
        <v>128</v>
      </c>
      <c r="E119" s="2" t="s">
        <v>128</v>
      </c>
      <c r="F119" t="s">
        <v>128</v>
      </c>
      <c r="G119" t="s">
        <v>128</v>
      </c>
    </row>
    <row r="120" spans="1:8" ht="12.75">
      <c r="A120">
        <v>1983</v>
      </c>
      <c r="B120" s="2">
        <v>410</v>
      </c>
      <c r="C120" s="2">
        <v>398</v>
      </c>
      <c r="D120" s="2">
        <v>114</v>
      </c>
      <c r="E120" s="2">
        <v>19</v>
      </c>
      <c r="F120">
        <v>46</v>
      </c>
      <c r="G120" s="2">
        <v>987</v>
      </c>
      <c r="H120" s="2"/>
    </row>
    <row r="121" spans="1:8" ht="12.75">
      <c r="A121">
        <v>1984</v>
      </c>
      <c r="B121" s="2">
        <v>297</v>
      </c>
      <c r="C121" s="2">
        <v>318</v>
      </c>
      <c r="D121" s="2">
        <v>145</v>
      </c>
      <c r="E121" s="2">
        <v>32</v>
      </c>
      <c r="F121">
        <v>120</v>
      </c>
      <c r="G121" s="2">
        <v>912</v>
      </c>
      <c r="H121" s="2"/>
    </row>
    <row r="122" spans="1:8" ht="12.75">
      <c r="A122">
        <v>1985</v>
      </c>
      <c r="B122" s="2">
        <v>284</v>
      </c>
      <c r="C122" s="2">
        <v>356</v>
      </c>
      <c r="D122" s="2">
        <v>196</v>
      </c>
      <c r="E122" s="2">
        <v>99</v>
      </c>
      <c r="F122">
        <v>140</v>
      </c>
      <c r="G122" s="2">
        <v>1075</v>
      </c>
      <c r="H122" s="2"/>
    </row>
    <row r="123" spans="1:8" ht="12.75">
      <c r="A123">
        <v>1986</v>
      </c>
      <c r="B123" s="2">
        <v>282</v>
      </c>
      <c r="C123" s="2">
        <v>273</v>
      </c>
      <c r="D123" s="2">
        <v>120</v>
      </c>
      <c r="E123" s="2">
        <v>96</v>
      </c>
      <c r="F123">
        <v>182</v>
      </c>
      <c r="G123" s="2">
        <v>953</v>
      </c>
      <c r="H123" s="2"/>
    </row>
    <row r="124" spans="1:8" ht="12.75">
      <c r="A124">
        <v>1987</v>
      </c>
      <c r="B124" s="2">
        <v>282</v>
      </c>
      <c r="C124" s="2">
        <v>298</v>
      </c>
      <c r="D124" s="2">
        <v>148</v>
      </c>
      <c r="E124" s="2">
        <v>151</v>
      </c>
      <c r="F124" s="2">
        <v>201</v>
      </c>
      <c r="G124" s="2">
        <v>1080</v>
      </c>
      <c r="H124" s="2"/>
    </row>
    <row r="125" spans="1:8" ht="12.75">
      <c r="A125">
        <v>1988</v>
      </c>
      <c r="B125" s="2">
        <v>271</v>
      </c>
      <c r="C125" s="2">
        <v>244</v>
      </c>
      <c r="D125" s="2">
        <v>95</v>
      </c>
      <c r="E125" s="2">
        <v>215</v>
      </c>
      <c r="F125" s="2">
        <v>211</v>
      </c>
      <c r="G125" s="2">
        <v>1036</v>
      </c>
      <c r="H125" s="2"/>
    </row>
    <row r="126" spans="1:8" ht="12.75">
      <c r="A126">
        <v>1989</v>
      </c>
      <c r="B126" s="2">
        <v>433</v>
      </c>
      <c r="C126" s="2">
        <v>538</v>
      </c>
      <c r="D126" s="2">
        <v>287</v>
      </c>
      <c r="E126" s="2">
        <v>4</v>
      </c>
      <c r="F126" s="2">
        <v>794</v>
      </c>
      <c r="G126" s="2">
        <v>2056</v>
      </c>
      <c r="H126" s="2"/>
    </row>
    <row r="127" spans="1:8" ht="12.75">
      <c r="A127">
        <v>1990</v>
      </c>
      <c r="B127" s="2">
        <v>304</v>
      </c>
      <c r="C127" s="2">
        <v>146</v>
      </c>
      <c r="D127" s="2">
        <v>37</v>
      </c>
      <c r="E127" s="2">
        <v>1</v>
      </c>
      <c r="F127" s="2">
        <v>280</v>
      </c>
      <c r="G127" s="2">
        <v>768</v>
      </c>
      <c r="H127" s="2"/>
    </row>
    <row r="128" spans="1:8" ht="12.75">
      <c r="A128">
        <v>1991</v>
      </c>
      <c r="B128" s="2">
        <v>390</v>
      </c>
      <c r="C128" s="2">
        <v>165</v>
      </c>
      <c r="D128" s="2">
        <v>44</v>
      </c>
      <c r="E128" s="2"/>
      <c r="F128" s="2">
        <v>185</v>
      </c>
      <c r="G128" s="2">
        <v>784</v>
      </c>
      <c r="H128" s="2"/>
    </row>
    <row r="129" spans="1:8" ht="12.75">
      <c r="A129">
        <v>1992</v>
      </c>
      <c r="B129" s="2">
        <v>412</v>
      </c>
      <c r="C129" s="2">
        <v>156</v>
      </c>
      <c r="D129" s="2">
        <v>22</v>
      </c>
      <c r="E129" s="2">
        <v>112</v>
      </c>
      <c r="F129" s="2">
        <v>99</v>
      </c>
      <c r="G129" s="2">
        <v>801</v>
      </c>
      <c r="H129" s="2"/>
    </row>
    <row r="130" spans="1:8" ht="12.75">
      <c r="A130">
        <v>1993</v>
      </c>
      <c r="B130" s="2">
        <v>407</v>
      </c>
      <c r="C130" s="2">
        <v>125</v>
      </c>
      <c r="D130" s="2">
        <v>15</v>
      </c>
      <c r="E130" s="2">
        <v>114</v>
      </c>
      <c r="F130" s="2">
        <v>90</v>
      </c>
      <c r="G130" s="2">
        <v>751</v>
      </c>
      <c r="H130" s="2"/>
    </row>
    <row r="131" spans="1:8" ht="12.75">
      <c r="A131">
        <v>1994</v>
      </c>
      <c r="B131" s="2">
        <v>387</v>
      </c>
      <c r="C131" s="2">
        <v>148</v>
      </c>
      <c r="D131" s="2">
        <v>26</v>
      </c>
      <c r="E131" s="2">
        <v>124</v>
      </c>
      <c r="F131" s="2">
        <v>140</v>
      </c>
      <c r="G131" s="2">
        <v>825</v>
      </c>
      <c r="H131" s="2"/>
    </row>
    <row r="132" spans="1:8" ht="12.75">
      <c r="A132">
        <v>1995</v>
      </c>
      <c r="B132" s="2">
        <v>456</v>
      </c>
      <c r="C132" s="2">
        <v>218</v>
      </c>
      <c r="D132" s="2">
        <v>47</v>
      </c>
      <c r="E132" s="2">
        <v>206</v>
      </c>
      <c r="F132" s="2">
        <v>169</v>
      </c>
      <c r="G132" s="2">
        <v>1096</v>
      </c>
      <c r="H132" s="2"/>
    </row>
    <row r="133" spans="1:8" ht="12.75">
      <c r="A133">
        <v>1996</v>
      </c>
      <c r="B133" s="2">
        <v>592</v>
      </c>
      <c r="C133" s="2">
        <v>247</v>
      </c>
      <c r="D133" s="2">
        <v>46</v>
      </c>
      <c r="E133" s="2">
        <v>192</v>
      </c>
      <c r="F133" s="2">
        <v>192</v>
      </c>
      <c r="G133" s="2">
        <v>1269</v>
      </c>
      <c r="H133" s="2"/>
    </row>
    <row r="134" spans="1:8" ht="12.75">
      <c r="A134">
        <v>1997</v>
      </c>
      <c r="B134">
        <v>519</v>
      </c>
      <c r="C134" s="2">
        <v>245</v>
      </c>
      <c r="D134" s="2">
        <v>20</v>
      </c>
      <c r="E134" s="2">
        <v>133</v>
      </c>
      <c r="F134" s="2">
        <v>193</v>
      </c>
      <c r="G134" s="2">
        <v>1110</v>
      </c>
      <c r="H134" s="2"/>
    </row>
    <row r="135" spans="1:8" ht="12.75">
      <c r="A135">
        <v>1998</v>
      </c>
      <c r="B135">
        <v>591</v>
      </c>
      <c r="C135" s="2">
        <v>310</v>
      </c>
      <c r="D135" s="2">
        <v>32</v>
      </c>
      <c r="E135" s="2">
        <v>141</v>
      </c>
      <c r="F135" s="2">
        <v>219</v>
      </c>
      <c r="G135" s="2">
        <v>1293</v>
      </c>
      <c r="H135" s="2"/>
    </row>
    <row r="136" spans="1:8" ht="12.75">
      <c r="A136">
        <v>1999</v>
      </c>
      <c r="B136">
        <v>656</v>
      </c>
      <c r="C136" s="2">
        <v>306</v>
      </c>
      <c r="D136" s="2">
        <v>51</v>
      </c>
      <c r="E136" s="2">
        <v>157</v>
      </c>
      <c r="F136" s="2">
        <v>201</v>
      </c>
      <c r="G136" s="2">
        <v>1371</v>
      </c>
      <c r="H136" s="2"/>
    </row>
    <row r="137" spans="1:7" ht="12.75">
      <c r="A137" t="s">
        <v>29</v>
      </c>
      <c r="B137" t="s">
        <v>126</v>
      </c>
      <c r="C137" t="s">
        <v>128</v>
      </c>
      <c r="D137" t="s">
        <v>128</v>
      </c>
      <c r="E137" t="s">
        <v>128</v>
      </c>
      <c r="F137" t="s">
        <v>128</v>
      </c>
      <c r="G137" t="s">
        <v>128</v>
      </c>
    </row>
    <row r="138" spans="1:6" ht="12.75">
      <c r="A138" t="s">
        <v>30</v>
      </c>
      <c r="B138" t="s">
        <v>31</v>
      </c>
      <c r="C138" t="s">
        <v>32</v>
      </c>
      <c r="D138" t="s">
        <v>32</v>
      </c>
      <c r="E138" t="s">
        <v>32</v>
      </c>
      <c r="F138" t="s">
        <v>33</v>
      </c>
    </row>
    <row r="139" spans="1:6" ht="12.75">
      <c r="A139" t="s">
        <v>30</v>
      </c>
      <c r="B139" t="s">
        <v>31</v>
      </c>
      <c r="C139" t="s">
        <v>32</v>
      </c>
      <c r="D139" t="s">
        <v>32</v>
      </c>
      <c r="E139" t="s">
        <v>32</v>
      </c>
      <c r="F139" t="s">
        <v>33</v>
      </c>
    </row>
    <row r="140" spans="1:7" ht="12.75">
      <c r="A140" t="s">
        <v>0</v>
      </c>
      <c r="B140" t="s">
        <v>34</v>
      </c>
      <c r="C140" t="s">
        <v>35</v>
      </c>
      <c r="D140" t="s">
        <v>36</v>
      </c>
      <c r="E140" t="s">
        <v>44</v>
      </c>
      <c r="F140" t="s">
        <v>38</v>
      </c>
      <c r="G140" t="s">
        <v>39</v>
      </c>
    </row>
    <row r="142" spans="1:7" ht="12.75">
      <c r="A142" t="s">
        <v>29</v>
      </c>
      <c r="B142" t="s">
        <v>126</v>
      </c>
      <c r="C142" t="s">
        <v>128</v>
      </c>
      <c r="D142" t="s">
        <v>128</v>
      </c>
      <c r="E142" t="s">
        <v>128</v>
      </c>
      <c r="F142" t="s">
        <v>128</v>
      </c>
      <c r="G142" t="s">
        <v>128</v>
      </c>
    </row>
    <row r="143" spans="3:6" ht="12.75">
      <c r="C143" t="s">
        <v>40</v>
      </c>
      <c r="D143" t="s">
        <v>41</v>
      </c>
      <c r="E143" t="s">
        <v>42</v>
      </c>
      <c r="F143" t="s">
        <v>43</v>
      </c>
    </row>
    <row r="144" spans="1:7" ht="12.75">
      <c r="A144" t="s">
        <v>113</v>
      </c>
      <c r="B144" t="s">
        <v>88</v>
      </c>
      <c r="C144" t="s">
        <v>129</v>
      </c>
      <c r="D144" t="s">
        <v>130</v>
      </c>
      <c r="E144" t="s">
        <v>89</v>
      </c>
      <c r="F144" t="s">
        <v>131</v>
      </c>
      <c r="G144" t="s">
        <v>101</v>
      </c>
    </row>
    <row r="145" spans="1:7" ht="12.75">
      <c r="A145" t="s">
        <v>29</v>
      </c>
      <c r="B145" t="s">
        <v>126</v>
      </c>
      <c r="C145" t="s">
        <v>128</v>
      </c>
      <c r="D145" t="s">
        <v>128</v>
      </c>
      <c r="E145" t="s">
        <v>128</v>
      </c>
      <c r="F145" t="s">
        <v>128</v>
      </c>
      <c r="G145" t="s">
        <v>128</v>
      </c>
    </row>
    <row r="146" spans="1:8" ht="12.75">
      <c r="A146">
        <v>1983</v>
      </c>
      <c r="B146">
        <v>43</v>
      </c>
      <c r="C146">
        <v>55</v>
      </c>
      <c r="D146">
        <v>21</v>
      </c>
      <c r="E146">
        <v>1</v>
      </c>
      <c r="F146">
        <v>7</v>
      </c>
      <c r="G146" s="2">
        <v>127</v>
      </c>
      <c r="H146" s="2"/>
    </row>
    <row r="147" spans="1:8" ht="12.75">
      <c r="A147">
        <v>1984</v>
      </c>
      <c r="B147">
        <v>23</v>
      </c>
      <c r="C147">
        <v>41</v>
      </c>
      <c r="D147" s="2">
        <v>26</v>
      </c>
      <c r="E147">
        <v>6</v>
      </c>
      <c r="F147">
        <v>10</v>
      </c>
      <c r="G147">
        <v>106</v>
      </c>
      <c r="H147" s="2"/>
    </row>
    <row r="148" spans="1:8" ht="12.75">
      <c r="A148">
        <v>1985</v>
      </c>
      <c r="B148">
        <v>16</v>
      </c>
      <c r="C148">
        <v>68</v>
      </c>
      <c r="D148" s="2">
        <v>40</v>
      </c>
      <c r="E148" s="2">
        <v>8</v>
      </c>
      <c r="F148">
        <v>23</v>
      </c>
      <c r="G148">
        <v>155</v>
      </c>
      <c r="H148" s="2"/>
    </row>
    <row r="149" spans="1:8" ht="12.75">
      <c r="A149">
        <v>1986</v>
      </c>
      <c r="B149">
        <v>28</v>
      </c>
      <c r="C149">
        <v>64</v>
      </c>
      <c r="D149" s="2">
        <v>25</v>
      </c>
      <c r="E149" s="2">
        <v>17</v>
      </c>
      <c r="F149">
        <v>16</v>
      </c>
      <c r="G149" s="2">
        <v>150</v>
      </c>
      <c r="H149" s="2"/>
    </row>
    <row r="150" spans="1:8" ht="12.75">
      <c r="A150">
        <v>1987</v>
      </c>
      <c r="B150">
        <v>43</v>
      </c>
      <c r="C150">
        <v>62</v>
      </c>
      <c r="D150" s="2">
        <v>16</v>
      </c>
      <c r="E150" s="2">
        <v>22</v>
      </c>
      <c r="F150">
        <v>27</v>
      </c>
      <c r="G150">
        <v>170</v>
      </c>
      <c r="H150" s="2"/>
    </row>
    <row r="151" spans="1:8" ht="12.75">
      <c r="A151">
        <v>1988</v>
      </c>
      <c r="B151">
        <v>29</v>
      </c>
      <c r="C151">
        <v>41</v>
      </c>
      <c r="D151" s="2">
        <v>16</v>
      </c>
      <c r="E151" s="2">
        <v>36</v>
      </c>
      <c r="F151" s="2">
        <v>18</v>
      </c>
      <c r="G151">
        <v>140</v>
      </c>
      <c r="H151" s="2"/>
    </row>
    <row r="152" spans="1:8" ht="12.75">
      <c r="A152">
        <v>1989</v>
      </c>
      <c r="B152">
        <v>75</v>
      </c>
      <c r="C152" s="2">
        <v>119</v>
      </c>
      <c r="D152" s="2">
        <v>48</v>
      </c>
      <c r="E152" s="2"/>
      <c r="F152" s="2">
        <v>107</v>
      </c>
      <c r="G152" s="2">
        <v>349</v>
      </c>
      <c r="H152" s="2"/>
    </row>
    <row r="153" spans="1:8" ht="12.75">
      <c r="A153">
        <v>1990</v>
      </c>
      <c r="B153">
        <v>48</v>
      </c>
      <c r="C153" s="2">
        <v>37</v>
      </c>
      <c r="D153" s="2">
        <v>7</v>
      </c>
      <c r="E153" s="2">
        <v>1</v>
      </c>
      <c r="F153" s="2">
        <v>32</v>
      </c>
      <c r="G153" s="2">
        <v>125</v>
      </c>
      <c r="H153" s="2"/>
    </row>
    <row r="154" spans="1:8" ht="12.75">
      <c r="A154">
        <v>1991</v>
      </c>
      <c r="B154">
        <v>45</v>
      </c>
      <c r="C154" s="2">
        <v>40</v>
      </c>
      <c r="D154" s="2">
        <v>2</v>
      </c>
      <c r="E154" s="2"/>
      <c r="F154" s="2">
        <v>24</v>
      </c>
      <c r="G154" s="2">
        <v>111</v>
      </c>
      <c r="H154" s="2"/>
    </row>
    <row r="155" spans="1:8" ht="12.75">
      <c r="A155">
        <v>1992</v>
      </c>
      <c r="B155">
        <v>61</v>
      </c>
      <c r="C155" s="2">
        <v>48</v>
      </c>
      <c r="D155" s="2">
        <v>3</v>
      </c>
      <c r="E155" s="2">
        <v>9</v>
      </c>
      <c r="F155" s="2">
        <v>19</v>
      </c>
      <c r="G155" s="2">
        <v>140</v>
      </c>
      <c r="H155" s="2"/>
    </row>
    <row r="156" spans="1:8" ht="12.75">
      <c r="A156">
        <v>1993</v>
      </c>
      <c r="B156">
        <v>52</v>
      </c>
      <c r="C156" s="2">
        <v>34</v>
      </c>
      <c r="D156" s="2">
        <v>4</v>
      </c>
      <c r="E156" s="2">
        <v>16</v>
      </c>
      <c r="F156" s="2">
        <v>18</v>
      </c>
      <c r="G156" s="2">
        <v>124</v>
      </c>
      <c r="H156" s="2"/>
    </row>
    <row r="157" spans="1:8" ht="12.75">
      <c r="A157">
        <v>1994</v>
      </c>
      <c r="B157">
        <v>61</v>
      </c>
      <c r="C157" s="2">
        <v>36</v>
      </c>
      <c r="D157" s="2">
        <v>3</v>
      </c>
      <c r="E157" s="2">
        <v>18</v>
      </c>
      <c r="F157" s="2">
        <v>17</v>
      </c>
      <c r="G157" s="2">
        <v>135</v>
      </c>
      <c r="H157" s="2"/>
    </row>
    <row r="158" spans="1:8" ht="12.75">
      <c r="A158">
        <v>1995</v>
      </c>
      <c r="B158">
        <v>49</v>
      </c>
      <c r="C158" s="2">
        <v>41</v>
      </c>
      <c r="D158" s="2">
        <v>4</v>
      </c>
      <c r="E158" s="2">
        <v>37</v>
      </c>
      <c r="F158" s="2">
        <v>25</v>
      </c>
      <c r="G158" s="2">
        <v>156</v>
      </c>
      <c r="H158" s="2"/>
    </row>
    <row r="159" spans="1:8" ht="12.75">
      <c r="A159">
        <v>1996</v>
      </c>
      <c r="B159">
        <v>63</v>
      </c>
      <c r="C159" s="2">
        <v>44</v>
      </c>
      <c r="D159" s="2">
        <v>4</v>
      </c>
      <c r="E159" s="2">
        <v>37</v>
      </c>
      <c r="F159" s="2">
        <v>19</v>
      </c>
      <c r="G159" s="2">
        <v>167</v>
      </c>
      <c r="H159" s="2"/>
    </row>
    <row r="160" spans="1:8" ht="12.75">
      <c r="A160">
        <v>1997</v>
      </c>
      <c r="B160">
        <v>65</v>
      </c>
      <c r="C160" s="2">
        <v>64</v>
      </c>
      <c r="D160" s="2">
        <v>1</v>
      </c>
      <c r="E160" s="2">
        <v>39</v>
      </c>
      <c r="F160" s="2">
        <v>31</v>
      </c>
      <c r="G160" s="2">
        <v>200</v>
      </c>
      <c r="H160" s="2"/>
    </row>
    <row r="161" spans="1:8" ht="12.75">
      <c r="A161">
        <v>1998</v>
      </c>
      <c r="B161">
        <v>54</v>
      </c>
      <c r="C161" s="2">
        <v>63</v>
      </c>
      <c r="D161" s="2">
        <v>5</v>
      </c>
      <c r="E161">
        <v>39</v>
      </c>
      <c r="F161" s="2">
        <v>30</v>
      </c>
      <c r="G161" s="2">
        <v>191</v>
      </c>
      <c r="H161" s="2"/>
    </row>
    <row r="162" spans="1:8" ht="12.75">
      <c r="A162">
        <v>1999</v>
      </c>
      <c r="B162">
        <v>52</v>
      </c>
      <c r="C162" s="2">
        <v>57</v>
      </c>
      <c r="D162" s="2">
        <v>6</v>
      </c>
      <c r="E162">
        <v>33</v>
      </c>
      <c r="F162" s="2">
        <v>21</v>
      </c>
      <c r="G162" s="2">
        <v>169</v>
      </c>
      <c r="H162" s="2"/>
    </row>
    <row r="163" ht="12.75">
      <c r="A163" t="s">
        <v>133</v>
      </c>
    </row>
    <row r="164" ht="12.75">
      <c r="A164" t="s">
        <v>136</v>
      </c>
    </row>
    <row r="165" ht="12.75">
      <c r="A165" t="s">
        <v>136</v>
      </c>
    </row>
    <row r="166" ht="12.75">
      <c r="A166" t="s">
        <v>5</v>
      </c>
    </row>
    <row r="168" spans="1:6" ht="12.75">
      <c r="A168" t="s">
        <v>133</v>
      </c>
      <c r="F168" s="2"/>
    </row>
    <row r="169" ht="12.75">
      <c r="A169" t="s">
        <v>6</v>
      </c>
    </row>
    <row r="170" ht="12.75">
      <c r="A170" t="s">
        <v>7</v>
      </c>
    </row>
    <row r="171" spans="1:6" ht="12.75">
      <c r="A171" t="s">
        <v>145</v>
      </c>
      <c r="F171" s="2"/>
    </row>
    <row r="172" spans="1:7" ht="12.75">
      <c r="A172">
        <v>1983</v>
      </c>
      <c r="B172" s="2">
        <v>1205</v>
      </c>
      <c r="C172">
        <v>260</v>
      </c>
      <c r="D172">
        <v>499</v>
      </c>
      <c r="E172" s="2"/>
      <c r="F172" s="2">
        <v>73</v>
      </c>
      <c r="G172" s="2">
        <v>2037</v>
      </c>
    </row>
    <row r="173" spans="1:7" ht="12.75">
      <c r="A173">
        <v>1984</v>
      </c>
      <c r="B173" s="2">
        <v>1120</v>
      </c>
      <c r="C173">
        <v>403</v>
      </c>
      <c r="D173">
        <v>445</v>
      </c>
      <c r="E173" s="2"/>
      <c r="F173" s="2">
        <v>95</v>
      </c>
      <c r="G173" s="2">
        <v>2063</v>
      </c>
    </row>
    <row r="174" spans="1:7" ht="12.75">
      <c r="A174">
        <v>1985</v>
      </c>
      <c r="B174" s="2">
        <v>1335</v>
      </c>
      <c r="C174">
        <v>780</v>
      </c>
      <c r="D174">
        <v>602</v>
      </c>
      <c r="E174" s="2"/>
      <c r="F174" s="2">
        <v>215</v>
      </c>
      <c r="G174" s="2">
        <v>2932</v>
      </c>
    </row>
    <row r="175" spans="1:7" ht="12.75">
      <c r="A175">
        <v>1986</v>
      </c>
      <c r="B175" s="2">
        <v>1217</v>
      </c>
      <c r="C175">
        <v>967</v>
      </c>
      <c r="D175">
        <v>705</v>
      </c>
      <c r="E175" s="2"/>
      <c r="F175" s="2">
        <v>524</v>
      </c>
      <c r="G175" s="2">
        <v>3413</v>
      </c>
    </row>
    <row r="176" spans="1:7" ht="12.75">
      <c r="A176">
        <v>1987</v>
      </c>
      <c r="B176" s="2">
        <v>1352</v>
      </c>
      <c r="C176" s="2">
        <v>1363</v>
      </c>
      <c r="D176">
        <v>830</v>
      </c>
      <c r="E176" s="2"/>
      <c r="F176" s="2">
        <v>480</v>
      </c>
      <c r="G176" s="2">
        <v>4025</v>
      </c>
    </row>
    <row r="177" spans="1:7" ht="12.75">
      <c r="A177">
        <v>1988</v>
      </c>
      <c r="B177" s="2">
        <v>1354</v>
      </c>
      <c r="C177" s="2">
        <v>1376</v>
      </c>
      <c r="D177">
        <v>950</v>
      </c>
      <c r="E177" s="2"/>
      <c r="F177" s="2">
        <v>598</v>
      </c>
      <c r="G177" s="2">
        <v>4278</v>
      </c>
    </row>
    <row r="178" spans="1:7" ht="12.75">
      <c r="A178">
        <v>1989</v>
      </c>
      <c r="B178" s="2">
        <v>2742</v>
      </c>
      <c r="C178">
        <v>238</v>
      </c>
      <c r="D178" s="2">
        <v>1773</v>
      </c>
      <c r="E178" s="2"/>
      <c r="F178" s="2">
        <v>696</v>
      </c>
      <c r="G178" s="2">
        <v>5449</v>
      </c>
    </row>
    <row r="179" spans="1:7" ht="12.75">
      <c r="A179">
        <v>1990</v>
      </c>
      <c r="B179" s="2">
        <v>1232</v>
      </c>
      <c r="C179" s="2">
        <v>2535</v>
      </c>
      <c r="D179" s="2">
        <v>1719</v>
      </c>
      <c r="E179" s="2">
        <v>312</v>
      </c>
      <c r="F179" s="2">
        <v>312</v>
      </c>
      <c r="G179" s="2">
        <v>5798</v>
      </c>
    </row>
    <row r="180" spans="1:7" ht="12.75">
      <c r="A180">
        <v>1991</v>
      </c>
      <c r="B180" s="2">
        <v>1114</v>
      </c>
      <c r="C180" s="2">
        <v>2585</v>
      </c>
      <c r="D180" s="2">
        <v>2336</v>
      </c>
      <c r="E180" s="2">
        <v>54</v>
      </c>
      <c r="F180" s="2">
        <v>54</v>
      </c>
      <c r="G180" s="2">
        <v>6089</v>
      </c>
    </row>
    <row r="181" spans="1:7" ht="12.75">
      <c r="A181">
        <v>1992</v>
      </c>
      <c r="B181" s="2">
        <v>1170</v>
      </c>
      <c r="C181" s="2">
        <v>2799</v>
      </c>
      <c r="D181" s="2">
        <v>2421</v>
      </c>
      <c r="E181" s="2">
        <v>10</v>
      </c>
      <c r="F181" s="2">
        <v>10</v>
      </c>
      <c r="G181" s="2">
        <v>6400</v>
      </c>
    </row>
    <row r="182" spans="1:7" ht="12.75">
      <c r="A182">
        <v>1993</v>
      </c>
      <c r="B182" s="2">
        <v>1156</v>
      </c>
      <c r="C182" s="2">
        <v>2614</v>
      </c>
      <c r="D182" s="2">
        <v>2030</v>
      </c>
      <c r="E182" s="2">
        <v>8</v>
      </c>
      <c r="F182" s="2">
        <v>8</v>
      </c>
      <c r="G182" s="2">
        <v>5808</v>
      </c>
    </row>
    <row r="183" spans="1:7" ht="12.75">
      <c r="A183">
        <v>1994</v>
      </c>
      <c r="B183" s="2">
        <v>1212</v>
      </c>
      <c r="C183" s="2">
        <v>2226</v>
      </c>
      <c r="D183" s="2">
        <v>2108</v>
      </c>
      <c r="E183" s="2">
        <v>16</v>
      </c>
      <c r="F183" s="2">
        <v>16</v>
      </c>
      <c r="G183" s="2">
        <v>5562</v>
      </c>
    </row>
    <row r="184" spans="1:7" ht="12.75">
      <c r="A184">
        <v>1995</v>
      </c>
      <c r="B184" s="2">
        <v>1532</v>
      </c>
      <c r="C184" s="2">
        <v>2883</v>
      </c>
      <c r="D184" s="2">
        <v>2753</v>
      </c>
      <c r="E184" s="2">
        <v>30</v>
      </c>
      <c r="F184" s="2">
        <v>30</v>
      </c>
      <c r="G184" s="2">
        <v>7198</v>
      </c>
    </row>
    <row r="185" spans="1:7" ht="12.75">
      <c r="A185">
        <v>1996</v>
      </c>
      <c r="B185" s="2">
        <v>1878</v>
      </c>
      <c r="C185" s="2">
        <v>2955</v>
      </c>
      <c r="D185" s="2">
        <v>2784</v>
      </c>
      <c r="E185" s="2">
        <v>29</v>
      </c>
      <c r="F185" s="2">
        <v>30</v>
      </c>
      <c r="G185" s="2">
        <v>7647</v>
      </c>
    </row>
    <row r="186" spans="1:7" ht="12.75">
      <c r="A186">
        <v>1997</v>
      </c>
      <c r="B186" s="2">
        <v>1673</v>
      </c>
      <c r="C186" s="2">
        <v>1340</v>
      </c>
      <c r="D186" s="2">
        <v>1207</v>
      </c>
      <c r="E186" s="2">
        <v>51</v>
      </c>
      <c r="F186" s="2">
        <v>51</v>
      </c>
      <c r="G186" s="2">
        <v>4271</v>
      </c>
    </row>
    <row r="187" spans="1:7" ht="12.75">
      <c r="A187">
        <v>1998</v>
      </c>
      <c r="B187" s="2">
        <v>1840</v>
      </c>
      <c r="C187">
        <v>313</v>
      </c>
      <c r="D187">
        <v>2</v>
      </c>
      <c r="E187" s="2"/>
      <c r="F187" s="2">
        <v>2953</v>
      </c>
      <c r="G187" s="2">
        <v>5108</v>
      </c>
    </row>
    <row r="188" spans="1:7" ht="12.75">
      <c r="A188">
        <v>1999</v>
      </c>
      <c r="B188" s="2">
        <v>1902</v>
      </c>
      <c r="C188">
        <v>59</v>
      </c>
      <c r="E188" s="2"/>
      <c r="F188" s="2">
        <v>2088</v>
      </c>
      <c r="G188" s="2">
        <v>4049</v>
      </c>
    </row>
    <row r="189" ht="12.75">
      <c r="A189" t="s">
        <v>133</v>
      </c>
    </row>
    <row r="190" ht="12.75">
      <c r="A190" t="s">
        <v>136</v>
      </c>
    </row>
    <row r="191" ht="12.75">
      <c r="A191" t="s">
        <v>136</v>
      </c>
    </row>
    <row r="192" ht="12.75">
      <c r="A192" t="s">
        <v>8</v>
      </c>
    </row>
    <row r="194" ht="12.75">
      <c r="A194" t="s">
        <v>133</v>
      </c>
    </row>
    <row r="195" ht="12.75">
      <c r="A195" t="s">
        <v>146</v>
      </c>
    </row>
    <row r="196" ht="12.75">
      <c r="A196" t="s">
        <v>147</v>
      </c>
    </row>
    <row r="197" ht="12.75">
      <c r="A197" t="s">
        <v>145</v>
      </c>
    </row>
    <row r="198" spans="1:7" ht="12.75">
      <c r="A198">
        <v>1983</v>
      </c>
      <c r="B198" s="2">
        <v>1667</v>
      </c>
      <c r="C198" s="2">
        <v>212</v>
      </c>
      <c r="D198">
        <v>60</v>
      </c>
      <c r="E198">
        <v>4</v>
      </c>
      <c r="F198">
        <v>87</v>
      </c>
      <c r="G198">
        <v>7</v>
      </c>
    </row>
    <row r="199" spans="1:7" ht="12.75">
      <c r="A199">
        <v>1984</v>
      </c>
      <c r="B199" s="2">
        <v>1700</v>
      </c>
      <c r="C199" s="2">
        <v>201</v>
      </c>
      <c r="D199">
        <v>60</v>
      </c>
      <c r="E199">
        <v>3</v>
      </c>
      <c r="F199">
        <v>94</v>
      </c>
      <c r="G199">
        <v>5</v>
      </c>
    </row>
    <row r="200" spans="1:7" ht="12.75">
      <c r="A200">
        <v>1985</v>
      </c>
      <c r="B200" s="2">
        <v>2361</v>
      </c>
      <c r="C200" s="2">
        <v>356</v>
      </c>
      <c r="D200">
        <v>84</v>
      </c>
      <c r="E200">
        <v>1</v>
      </c>
      <c r="F200">
        <v>122</v>
      </c>
      <c r="G200">
        <v>8</v>
      </c>
    </row>
    <row r="201" spans="1:7" ht="12.75">
      <c r="A201">
        <v>1986</v>
      </c>
      <c r="B201" s="2">
        <v>2740</v>
      </c>
      <c r="C201" s="2">
        <v>422</v>
      </c>
      <c r="D201">
        <v>89</v>
      </c>
      <c r="E201">
        <v>4</v>
      </c>
      <c r="F201">
        <v>153</v>
      </c>
      <c r="G201">
        <v>5</v>
      </c>
    </row>
    <row r="202" spans="1:7" ht="12.75">
      <c r="A202">
        <v>1987</v>
      </c>
      <c r="B202" s="2">
        <v>3132</v>
      </c>
      <c r="C202" s="2">
        <v>614</v>
      </c>
      <c r="D202">
        <v>77</v>
      </c>
      <c r="E202">
        <v>2</v>
      </c>
      <c r="F202">
        <v>192</v>
      </c>
      <c r="G202">
        <v>8</v>
      </c>
    </row>
    <row r="203" spans="1:7" ht="12.75">
      <c r="A203">
        <v>1988</v>
      </c>
      <c r="B203" s="2">
        <v>3322</v>
      </c>
      <c r="C203" s="2">
        <v>537</v>
      </c>
      <c r="D203">
        <v>99</v>
      </c>
      <c r="E203">
        <v>9</v>
      </c>
      <c r="F203">
        <v>287</v>
      </c>
      <c r="G203">
        <v>24</v>
      </c>
    </row>
    <row r="204" spans="1:7" ht="12.75">
      <c r="A204">
        <v>1989</v>
      </c>
      <c r="B204" s="2">
        <v>4116</v>
      </c>
      <c r="C204" s="2">
        <v>799</v>
      </c>
      <c r="D204">
        <v>130</v>
      </c>
      <c r="E204">
        <v>21</v>
      </c>
      <c r="F204">
        <v>333</v>
      </c>
      <c r="G204">
        <v>50</v>
      </c>
    </row>
    <row r="205" spans="1:7" ht="12.75">
      <c r="A205">
        <v>1990</v>
      </c>
      <c r="B205" s="2">
        <v>4295</v>
      </c>
      <c r="C205" s="2">
        <v>755</v>
      </c>
      <c r="D205">
        <v>135</v>
      </c>
      <c r="E205">
        <v>20</v>
      </c>
      <c r="F205">
        <v>560</v>
      </c>
      <c r="G205">
        <v>33</v>
      </c>
    </row>
    <row r="206" spans="1:7" ht="12.75">
      <c r="A206">
        <v>1991</v>
      </c>
      <c r="B206" s="2">
        <v>4519</v>
      </c>
      <c r="C206" s="2">
        <v>820</v>
      </c>
      <c r="D206">
        <v>148</v>
      </c>
      <c r="E206">
        <v>49</v>
      </c>
      <c r="F206">
        <v>535</v>
      </c>
      <c r="G206">
        <v>18</v>
      </c>
    </row>
    <row r="207" spans="1:7" ht="12.75">
      <c r="A207">
        <v>1992</v>
      </c>
      <c r="B207" s="2">
        <v>4536</v>
      </c>
      <c r="C207" s="2">
        <v>930</v>
      </c>
      <c r="D207">
        <v>137</v>
      </c>
      <c r="E207">
        <v>47</v>
      </c>
      <c r="F207">
        <v>730</v>
      </c>
      <c r="G207">
        <v>20</v>
      </c>
    </row>
    <row r="208" spans="1:7" ht="12.75">
      <c r="A208">
        <v>1993</v>
      </c>
      <c r="B208" s="2">
        <v>4019</v>
      </c>
      <c r="C208" s="2">
        <v>789</v>
      </c>
      <c r="D208">
        <v>125</v>
      </c>
      <c r="E208">
        <v>45</v>
      </c>
      <c r="F208">
        <v>827</v>
      </c>
      <c r="G208">
        <v>3</v>
      </c>
    </row>
    <row r="209" spans="1:6" ht="12.75">
      <c r="A209">
        <v>1994</v>
      </c>
      <c r="B209" s="2">
        <v>3963</v>
      </c>
      <c r="C209" s="2">
        <v>724</v>
      </c>
      <c r="D209">
        <v>124</v>
      </c>
      <c r="E209">
        <v>54</v>
      </c>
      <c r="F209">
        <v>697</v>
      </c>
    </row>
    <row r="210" spans="1:6" ht="12.75">
      <c r="A210">
        <v>1995</v>
      </c>
      <c r="B210" s="2">
        <v>5407</v>
      </c>
      <c r="C210" s="2">
        <v>965</v>
      </c>
      <c r="D210">
        <v>139</v>
      </c>
      <c r="E210">
        <v>46</v>
      </c>
      <c r="F210">
        <v>641</v>
      </c>
    </row>
    <row r="211" spans="1:6" ht="12.75">
      <c r="A211">
        <v>1996</v>
      </c>
      <c r="B211" s="2">
        <v>5646</v>
      </c>
      <c r="C211" s="2">
        <v>956</v>
      </c>
      <c r="D211">
        <v>148</v>
      </c>
      <c r="E211">
        <v>68</v>
      </c>
      <c r="F211">
        <v>829</v>
      </c>
    </row>
    <row r="212" spans="1:6" ht="12.75">
      <c r="A212">
        <v>1997</v>
      </c>
      <c r="B212" s="2">
        <v>3005</v>
      </c>
      <c r="C212" s="2">
        <v>644</v>
      </c>
      <c r="D212">
        <v>75</v>
      </c>
      <c r="E212">
        <v>40</v>
      </c>
      <c r="F212">
        <v>507</v>
      </c>
    </row>
    <row r="213" spans="1:6" ht="12.75">
      <c r="A213">
        <v>1998</v>
      </c>
      <c r="B213" s="2">
        <v>3645</v>
      </c>
      <c r="C213" s="2">
        <v>822</v>
      </c>
      <c r="D213">
        <v>76</v>
      </c>
      <c r="E213">
        <v>56</v>
      </c>
      <c r="F213">
        <v>509</v>
      </c>
    </row>
    <row r="214" spans="1:7" ht="12.75">
      <c r="A214">
        <v>1999</v>
      </c>
      <c r="B214" s="2">
        <v>3060</v>
      </c>
      <c r="C214" s="2">
        <v>455</v>
      </c>
      <c r="D214">
        <v>88</v>
      </c>
      <c r="E214">
        <v>33</v>
      </c>
      <c r="F214">
        <v>410</v>
      </c>
      <c r="G214">
        <v>3</v>
      </c>
    </row>
    <row r="215" spans="1:7" ht="12.75">
      <c r="A215" t="s">
        <v>29</v>
      </c>
      <c r="B215" t="s">
        <v>126</v>
      </c>
      <c r="C215" t="s">
        <v>128</v>
      </c>
      <c r="D215" t="s">
        <v>128</v>
      </c>
      <c r="E215" t="s">
        <v>128</v>
      </c>
      <c r="F215" t="s">
        <v>128</v>
      </c>
      <c r="G215" t="s">
        <v>128</v>
      </c>
    </row>
    <row r="216" spans="1:6" ht="12.75">
      <c r="A216" t="s">
        <v>30</v>
      </c>
      <c r="B216" t="s">
        <v>31</v>
      </c>
      <c r="C216" t="s">
        <v>32</v>
      </c>
      <c r="D216" t="s">
        <v>32</v>
      </c>
      <c r="E216" t="s">
        <v>32</v>
      </c>
      <c r="F216" t="s">
        <v>33</v>
      </c>
    </row>
    <row r="217" spans="1:6" ht="12.75">
      <c r="A217" t="s">
        <v>30</v>
      </c>
      <c r="B217" t="s">
        <v>31</v>
      </c>
      <c r="C217" t="s">
        <v>32</v>
      </c>
      <c r="D217" t="s">
        <v>32</v>
      </c>
      <c r="E217" t="s">
        <v>32</v>
      </c>
      <c r="F217" t="s">
        <v>33</v>
      </c>
    </row>
    <row r="218" spans="1:7" ht="12.75">
      <c r="A218" t="s">
        <v>0</v>
      </c>
      <c r="B218" t="s">
        <v>45</v>
      </c>
      <c r="C218" t="s">
        <v>46</v>
      </c>
      <c r="D218" t="s">
        <v>47</v>
      </c>
      <c r="E218" t="s">
        <v>48</v>
      </c>
      <c r="F218" t="s">
        <v>49</v>
      </c>
      <c r="G218" t="s">
        <v>50</v>
      </c>
    </row>
    <row r="220" spans="1:7" ht="12.75">
      <c r="A220" t="s">
        <v>29</v>
      </c>
      <c r="B220" t="s">
        <v>126</v>
      </c>
      <c r="C220" t="s">
        <v>128</v>
      </c>
      <c r="D220" t="s">
        <v>128</v>
      </c>
      <c r="E220" t="s">
        <v>128</v>
      </c>
      <c r="F220" t="s">
        <v>128</v>
      </c>
      <c r="G220" t="s">
        <v>128</v>
      </c>
    </row>
    <row r="221" spans="4:5" ht="12.75">
      <c r="D221" t="s">
        <v>132</v>
      </c>
      <c r="E221" t="s">
        <v>51</v>
      </c>
    </row>
    <row r="222" spans="1:7" ht="12.75">
      <c r="A222" t="s">
        <v>113</v>
      </c>
      <c r="B222" t="s">
        <v>99</v>
      </c>
      <c r="C222" t="s">
        <v>100</v>
      </c>
      <c r="D222" t="s">
        <v>52</v>
      </c>
      <c r="E222" t="s">
        <v>53</v>
      </c>
      <c r="F222" t="s">
        <v>114</v>
      </c>
      <c r="G222" t="s">
        <v>54</v>
      </c>
    </row>
    <row r="223" spans="1:7" ht="12.75">
      <c r="A223" t="s">
        <v>29</v>
      </c>
      <c r="B223" t="s">
        <v>126</v>
      </c>
      <c r="C223" t="s">
        <v>128</v>
      </c>
      <c r="D223" t="s">
        <v>128</v>
      </c>
      <c r="E223" t="s">
        <v>128</v>
      </c>
      <c r="F223" t="s">
        <v>128</v>
      </c>
      <c r="G223" t="s">
        <v>128</v>
      </c>
    </row>
    <row r="224" spans="1:7" ht="12.75">
      <c r="A224">
        <v>1983</v>
      </c>
      <c r="B224" s="2">
        <v>987</v>
      </c>
      <c r="C224" s="2">
        <v>127</v>
      </c>
      <c r="D224">
        <v>28</v>
      </c>
      <c r="E224">
        <v>2</v>
      </c>
      <c r="F224">
        <v>56</v>
      </c>
      <c r="G224">
        <v>5</v>
      </c>
    </row>
    <row r="225" spans="1:7" ht="12.75">
      <c r="A225">
        <v>1984</v>
      </c>
      <c r="B225" s="2">
        <v>912</v>
      </c>
      <c r="C225" s="2">
        <v>106</v>
      </c>
      <c r="D225">
        <v>30</v>
      </c>
      <c r="E225">
        <v>2</v>
      </c>
      <c r="F225">
        <v>66</v>
      </c>
      <c r="G225">
        <v>4</v>
      </c>
    </row>
    <row r="226" spans="1:7" ht="12.75">
      <c r="A226">
        <v>1985</v>
      </c>
      <c r="B226" s="2">
        <v>1075</v>
      </c>
      <c r="C226" s="2">
        <v>155</v>
      </c>
      <c r="D226">
        <v>38</v>
      </c>
      <c r="E226">
        <v>1</v>
      </c>
      <c r="F226">
        <v>62</v>
      </c>
      <c r="G226">
        <v>4</v>
      </c>
    </row>
    <row r="227" spans="1:7" ht="12.75">
      <c r="A227">
        <v>1986</v>
      </c>
      <c r="B227" s="2">
        <v>953</v>
      </c>
      <c r="C227" s="2">
        <v>150</v>
      </c>
      <c r="D227">
        <v>33</v>
      </c>
      <c r="E227">
        <v>4</v>
      </c>
      <c r="F227">
        <v>75</v>
      </c>
      <c r="G227">
        <v>2</v>
      </c>
    </row>
    <row r="228" spans="1:7" ht="12.75">
      <c r="A228">
        <v>1987</v>
      </c>
      <c r="B228" s="2">
        <v>1080</v>
      </c>
      <c r="C228" s="2">
        <v>170</v>
      </c>
      <c r="D228">
        <v>21</v>
      </c>
      <c r="E228">
        <v>1</v>
      </c>
      <c r="F228">
        <v>74</v>
      </c>
      <c r="G228">
        <v>6</v>
      </c>
    </row>
    <row r="229" spans="1:7" ht="12.75">
      <c r="A229">
        <v>1988</v>
      </c>
      <c r="B229" s="2">
        <v>1036</v>
      </c>
      <c r="C229" s="2">
        <v>140</v>
      </c>
      <c r="D229">
        <v>27</v>
      </c>
      <c r="E229">
        <v>3</v>
      </c>
      <c r="F229">
        <v>130</v>
      </c>
      <c r="G229">
        <v>18</v>
      </c>
    </row>
    <row r="230" spans="1:7" ht="12.75">
      <c r="A230">
        <v>1989</v>
      </c>
      <c r="B230" s="2">
        <v>2056</v>
      </c>
      <c r="C230" s="2">
        <v>349</v>
      </c>
      <c r="D230">
        <v>59</v>
      </c>
      <c r="E230">
        <v>20</v>
      </c>
      <c r="F230">
        <v>215</v>
      </c>
      <c r="G230">
        <v>43</v>
      </c>
    </row>
    <row r="231" spans="1:7" ht="12.75">
      <c r="A231">
        <v>1990</v>
      </c>
      <c r="B231" s="2">
        <v>768</v>
      </c>
      <c r="C231" s="2">
        <v>125</v>
      </c>
      <c r="D231">
        <v>21</v>
      </c>
      <c r="E231">
        <v>10</v>
      </c>
      <c r="F231">
        <v>279</v>
      </c>
      <c r="G231">
        <v>29</v>
      </c>
    </row>
    <row r="232" spans="1:7" ht="12.75">
      <c r="A232">
        <v>1991</v>
      </c>
      <c r="B232" s="2">
        <v>784</v>
      </c>
      <c r="C232" s="2">
        <v>111</v>
      </c>
      <c r="D232">
        <v>24</v>
      </c>
      <c r="E232">
        <v>15</v>
      </c>
      <c r="F232">
        <v>166</v>
      </c>
      <c r="G232">
        <v>14</v>
      </c>
    </row>
    <row r="233" spans="1:7" ht="12.75">
      <c r="A233">
        <v>1992</v>
      </c>
      <c r="B233" s="2">
        <v>801</v>
      </c>
      <c r="C233" s="2">
        <v>140</v>
      </c>
      <c r="D233">
        <v>10</v>
      </c>
      <c r="E233">
        <v>13</v>
      </c>
      <c r="F233">
        <v>189</v>
      </c>
      <c r="G233">
        <v>17</v>
      </c>
    </row>
    <row r="234" spans="1:7" ht="12.75">
      <c r="A234">
        <v>1993</v>
      </c>
      <c r="B234" s="2">
        <v>751</v>
      </c>
      <c r="C234" s="2">
        <v>124</v>
      </c>
      <c r="D234">
        <v>24</v>
      </c>
      <c r="E234">
        <v>22</v>
      </c>
      <c r="F234">
        <v>233</v>
      </c>
      <c r="G234">
        <v>2</v>
      </c>
    </row>
    <row r="235" spans="1:6" ht="12.75">
      <c r="A235">
        <v>1994</v>
      </c>
      <c r="B235" s="2">
        <v>825</v>
      </c>
      <c r="C235" s="2">
        <v>135</v>
      </c>
      <c r="D235">
        <v>21</v>
      </c>
      <c r="E235">
        <v>19</v>
      </c>
      <c r="F235">
        <v>212</v>
      </c>
    </row>
    <row r="236" spans="1:6" ht="12.75">
      <c r="A236">
        <v>1995</v>
      </c>
      <c r="B236" s="2">
        <v>1096</v>
      </c>
      <c r="C236" s="2">
        <v>156</v>
      </c>
      <c r="D236">
        <v>22</v>
      </c>
      <c r="E236">
        <v>16</v>
      </c>
      <c r="F236">
        <v>242</v>
      </c>
    </row>
    <row r="237" spans="1:6" ht="12.75">
      <c r="A237">
        <v>1996</v>
      </c>
      <c r="B237" s="2">
        <v>1269</v>
      </c>
      <c r="C237" s="2">
        <v>167</v>
      </c>
      <c r="D237">
        <v>28</v>
      </c>
      <c r="E237">
        <v>30</v>
      </c>
      <c r="F237">
        <v>384</v>
      </c>
    </row>
    <row r="238" spans="1:6" ht="12.75">
      <c r="A238">
        <v>1997</v>
      </c>
      <c r="B238" s="2">
        <v>1110</v>
      </c>
      <c r="C238" s="2">
        <v>200</v>
      </c>
      <c r="D238">
        <v>30</v>
      </c>
      <c r="E238">
        <v>20</v>
      </c>
      <c r="F238">
        <v>313</v>
      </c>
    </row>
    <row r="239" spans="1:6" ht="12.75">
      <c r="A239">
        <v>1998</v>
      </c>
      <c r="B239" s="2">
        <v>1293</v>
      </c>
      <c r="C239" s="2">
        <v>191</v>
      </c>
      <c r="D239">
        <v>27</v>
      </c>
      <c r="E239">
        <v>28</v>
      </c>
      <c r="F239">
        <v>301</v>
      </c>
    </row>
    <row r="240" spans="1:7" ht="12.75">
      <c r="A240">
        <v>1999</v>
      </c>
      <c r="B240" s="2">
        <v>1371</v>
      </c>
      <c r="C240" s="2">
        <v>169</v>
      </c>
      <c r="D240">
        <v>42</v>
      </c>
      <c r="E240">
        <v>19</v>
      </c>
      <c r="F240">
        <v>299</v>
      </c>
      <c r="G240">
        <v>2</v>
      </c>
    </row>
    <row r="241" spans="1:7" ht="12.75">
      <c r="A241" t="s">
        <v>29</v>
      </c>
      <c r="B241" t="s">
        <v>126</v>
      </c>
      <c r="C241" t="s">
        <v>128</v>
      </c>
      <c r="D241" t="s">
        <v>128</v>
      </c>
      <c r="E241" t="s">
        <v>128</v>
      </c>
      <c r="F241" t="s">
        <v>128</v>
      </c>
      <c r="G241" t="s">
        <v>128</v>
      </c>
    </row>
    <row r="242" spans="1:6" ht="12.75">
      <c r="A242" t="s">
        <v>30</v>
      </c>
      <c r="B242" t="s">
        <v>31</v>
      </c>
      <c r="C242" t="s">
        <v>32</v>
      </c>
      <c r="D242" t="s">
        <v>32</v>
      </c>
      <c r="E242" t="s">
        <v>32</v>
      </c>
      <c r="F242" t="s">
        <v>33</v>
      </c>
    </row>
    <row r="243" spans="1:6" ht="12.75">
      <c r="A243" t="s">
        <v>30</v>
      </c>
      <c r="B243" t="s">
        <v>31</v>
      </c>
      <c r="C243" t="s">
        <v>32</v>
      </c>
      <c r="D243" t="s">
        <v>32</v>
      </c>
      <c r="E243" t="s">
        <v>32</v>
      </c>
      <c r="F243" t="s">
        <v>33</v>
      </c>
    </row>
    <row r="244" spans="1:7" ht="12.75">
      <c r="A244" t="s">
        <v>0</v>
      </c>
      <c r="B244" t="s">
        <v>45</v>
      </c>
      <c r="C244" t="s">
        <v>46</v>
      </c>
      <c r="D244" t="s">
        <v>55</v>
      </c>
      <c r="E244" t="s">
        <v>56</v>
      </c>
      <c r="F244" t="s">
        <v>57</v>
      </c>
      <c r="G244" t="s">
        <v>58</v>
      </c>
    </row>
    <row r="245" spans="1:2" ht="12.75">
      <c r="A245" t="s">
        <v>59</v>
      </c>
      <c r="B245" t="s">
        <v>60</v>
      </c>
    </row>
    <row r="247" spans="1:7" ht="12.75">
      <c r="A247" t="s">
        <v>29</v>
      </c>
      <c r="B247" t="s">
        <v>126</v>
      </c>
      <c r="C247" t="s">
        <v>128</v>
      </c>
      <c r="D247" t="s">
        <v>128</v>
      </c>
      <c r="E247" t="s">
        <v>128</v>
      </c>
      <c r="F247" t="s">
        <v>128</v>
      </c>
      <c r="G247" t="s">
        <v>128</v>
      </c>
    </row>
    <row r="248" spans="4:5" ht="12.75">
      <c r="D248" t="s">
        <v>132</v>
      </c>
      <c r="E248" t="s">
        <v>51</v>
      </c>
    </row>
    <row r="249" spans="1:7" ht="12.75">
      <c r="A249" t="s">
        <v>113</v>
      </c>
      <c r="B249" t="s">
        <v>99</v>
      </c>
      <c r="C249" t="s">
        <v>100</v>
      </c>
      <c r="D249" t="s">
        <v>52</v>
      </c>
      <c r="E249" t="s">
        <v>53</v>
      </c>
      <c r="F249" t="s">
        <v>114</v>
      </c>
      <c r="G249" t="s">
        <v>54</v>
      </c>
    </row>
    <row r="250" spans="1:7" ht="12.75">
      <c r="A250" t="s">
        <v>29</v>
      </c>
      <c r="B250" t="s">
        <v>126</v>
      </c>
      <c r="C250" t="s">
        <v>128</v>
      </c>
      <c r="D250" t="s">
        <v>128</v>
      </c>
      <c r="E250" t="s">
        <v>128</v>
      </c>
      <c r="F250" t="s">
        <v>128</v>
      </c>
      <c r="G250" t="s">
        <v>128</v>
      </c>
    </row>
    <row r="251" spans="1:7" ht="12.75">
      <c r="A251">
        <v>1983</v>
      </c>
      <c r="B251">
        <v>631</v>
      </c>
      <c r="C251">
        <v>72</v>
      </c>
      <c r="D251">
        <v>30</v>
      </c>
      <c r="E251">
        <v>1</v>
      </c>
      <c r="F251">
        <v>23</v>
      </c>
      <c r="G251">
        <v>2</v>
      </c>
    </row>
    <row r="252" spans="1:7" ht="12.75">
      <c r="A252">
        <v>1984</v>
      </c>
      <c r="B252">
        <v>706</v>
      </c>
      <c r="C252">
        <v>85</v>
      </c>
      <c r="D252">
        <v>28</v>
      </c>
      <c r="E252">
        <v>1</v>
      </c>
      <c r="F252">
        <v>27</v>
      </c>
      <c r="G252">
        <v>1</v>
      </c>
    </row>
    <row r="253" spans="1:7" ht="12.75">
      <c r="A253">
        <v>1985</v>
      </c>
      <c r="B253" s="2">
        <v>1111</v>
      </c>
      <c r="C253">
        <v>179</v>
      </c>
      <c r="D253">
        <v>40</v>
      </c>
      <c r="F253">
        <v>48</v>
      </c>
      <c r="G253">
        <v>4</v>
      </c>
    </row>
    <row r="254" spans="1:7" ht="12.75">
      <c r="A254">
        <v>1986</v>
      </c>
      <c r="B254" s="2">
        <v>1343</v>
      </c>
      <c r="C254">
        <v>231</v>
      </c>
      <c r="D254">
        <v>44</v>
      </c>
      <c r="F254">
        <v>52</v>
      </c>
      <c r="G254">
        <v>2</v>
      </c>
    </row>
    <row r="255" spans="1:7" ht="12.75">
      <c r="A255">
        <v>1987</v>
      </c>
      <c r="B255" s="2">
        <v>1684</v>
      </c>
      <c r="C255">
        <v>372</v>
      </c>
      <c r="D255">
        <v>47</v>
      </c>
      <c r="E255">
        <v>1</v>
      </c>
      <c r="F255">
        <v>87</v>
      </c>
      <c r="G255">
        <v>2</v>
      </c>
    </row>
    <row r="256" spans="1:7" ht="12.75">
      <c r="A256">
        <v>1988</v>
      </c>
      <c r="B256" s="2">
        <v>1813</v>
      </c>
      <c r="C256">
        <v>345</v>
      </c>
      <c r="D256">
        <v>58</v>
      </c>
      <c r="E256">
        <v>5</v>
      </c>
      <c r="F256">
        <v>102</v>
      </c>
      <c r="G256">
        <v>3</v>
      </c>
    </row>
    <row r="257" spans="1:7" ht="12.75">
      <c r="A257">
        <v>1989</v>
      </c>
      <c r="B257" s="2">
        <v>1532</v>
      </c>
      <c r="C257">
        <v>327</v>
      </c>
      <c r="D257">
        <v>51</v>
      </c>
      <c r="F257">
        <v>96</v>
      </c>
      <c r="G257">
        <v>5</v>
      </c>
    </row>
    <row r="258" spans="1:7" ht="12.75">
      <c r="A258">
        <v>1990</v>
      </c>
      <c r="B258" s="2">
        <v>3308</v>
      </c>
      <c r="C258">
        <v>566</v>
      </c>
      <c r="D258">
        <v>104</v>
      </c>
      <c r="E258">
        <v>9</v>
      </c>
      <c r="F258">
        <v>264</v>
      </c>
      <c r="G258">
        <v>3</v>
      </c>
    </row>
    <row r="259" spans="1:7" ht="12.75">
      <c r="A259">
        <v>1991</v>
      </c>
      <c r="B259" s="2">
        <v>3692</v>
      </c>
      <c r="C259" s="2">
        <v>703</v>
      </c>
      <c r="D259">
        <v>121</v>
      </c>
      <c r="E259">
        <v>34</v>
      </c>
      <c r="F259">
        <v>367</v>
      </c>
      <c r="G259">
        <v>4</v>
      </c>
    </row>
    <row r="260" spans="1:7" ht="12.75">
      <c r="A260">
        <v>1992</v>
      </c>
      <c r="B260" s="2">
        <v>3729</v>
      </c>
      <c r="C260" s="2">
        <v>786</v>
      </c>
      <c r="D260">
        <v>127</v>
      </c>
      <c r="E260">
        <v>34</v>
      </c>
      <c r="F260">
        <v>541</v>
      </c>
      <c r="G260">
        <v>3</v>
      </c>
    </row>
    <row r="261" spans="1:7" ht="12.75">
      <c r="A261">
        <v>1993</v>
      </c>
      <c r="B261" s="2">
        <v>3262</v>
      </c>
      <c r="C261" s="2">
        <v>664</v>
      </c>
      <c r="D261">
        <v>100</v>
      </c>
      <c r="E261">
        <v>23</v>
      </c>
      <c r="F261">
        <v>594</v>
      </c>
      <c r="G261">
        <v>1</v>
      </c>
    </row>
    <row r="262" spans="1:6" ht="12.75">
      <c r="A262">
        <v>1994</v>
      </c>
      <c r="B262" s="2">
        <v>3125</v>
      </c>
      <c r="C262" s="2">
        <v>587</v>
      </c>
      <c r="D262">
        <v>102</v>
      </c>
      <c r="E262">
        <v>35</v>
      </c>
      <c r="F262">
        <v>485</v>
      </c>
    </row>
    <row r="263" spans="1:6" ht="12.75">
      <c r="A263">
        <v>1995</v>
      </c>
      <c r="B263" s="2">
        <v>4289</v>
      </c>
      <c r="C263" s="2">
        <v>803</v>
      </c>
      <c r="D263">
        <v>117</v>
      </c>
      <c r="E263">
        <v>30</v>
      </c>
      <c r="F263">
        <v>397</v>
      </c>
    </row>
    <row r="264" spans="1:6" ht="12.75">
      <c r="A264">
        <v>1996</v>
      </c>
      <c r="B264" s="2">
        <v>4357</v>
      </c>
      <c r="C264" s="2">
        <v>782</v>
      </c>
      <c r="D264">
        <v>120</v>
      </c>
      <c r="E264">
        <v>37</v>
      </c>
      <c r="F264">
        <v>443</v>
      </c>
    </row>
    <row r="265" spans="1:6" ht="12.75">
      <c r="A265">
        <v>1997</v>
      </c>
      <c r="B265" s="2">
        <v>1858</v>
      </c>
      <c r="C265" s="2">
        <v>437</v>
      </c>
      <c r="D265">
        <v>45</v>
      </c>
      <c r="E265">
        <v>20</v>
      </c>
      <c r="F265">
        <v>187</v>
      </c>
    </row>
    <row r="266" spans="1:6" ht="12.75">
      <c r="A266">
        <v>1998</v>
      </c>
      <c r="B266">
        <v>199</v>
      </c>
      <c r="C266">
        <v>97</v>
      </c>
      <c r="D266">
        <v>4</v>
      </c>
      <c r="E266">
        <v>3</v>
      </c>
      <c r="F266">
        <v>12</v>
      </c>
    </row>
    <row r="267" spans="1:6" ht="12.75">
      <c r="A267">
        <v>1999</v>
      </c>
      <c r="B267">
        <v>46</v>
      </c>
      <c r="C267">
        <v>10</v>
      </c>
      <c r="D267">
        <v>1</v>
      </c>
      <c r="F267">
        <v>2</v>
      </c>
    </row>
    <row r="268" spans="1:7" ht="12.75">
      <c r="A268" t="s">
        <v>29</v>
      </c>
      <c r="B268" t="s">
        <v>126</v>
      </c>
      <c r="C268" t="s">
        <v>128</v>
      </c>
      <c r="D268" t="s">
        <v>128</v>
      </c>
      <c r="E268" t="s">
        <v>128</v>
      </c>
      <c r="F268" t="s">
        <v>128</v>
      </c>
      <c r="G268" t="s">
        <v>128</v>
      </c>
    </row>
    <row r="269" spans="1:6" ht="12.75">
      <c r="A269" t="s">
        <v>30</v>
      </c>
      <c r="B269" t="s">
        <v>31</v>
      </c>
      <c r="C269" t="s">
        <v>32</v>
      </c>
      <c r="D269" t="s">
        <v>32</v>
      </c>
      <c r="E269" t="s">
        <v>32</v>
      </c>
      <c r="F269" t="s">
        <v>33</v>
      </c>
    </row>
    <row r="270" spans="1:6" ht="12.75">
      <c r="A270" t="s">
        <v>30</v>
      </c>
      <c r="B270" t="s">
        <v>31</v>
      </c>
      <c r="C270" t="s">
        <v>32</v>
      </c>
      <c r="D270" t="s">
        <v>32</v>
      </c>
      <c r="E270" t="s">
        <v>32</v>
      </c>
      <c r="F270" t="s">
        <v>33</v>
      </c>
    </row>
    <row r="271" spans="1:7" ht="12.75">
      <c r="A271" t="s">
        <v>0</v>
      </c>
      <c r="B271" t="s">
        <v>45</v>
      </c>
      <c r="C271" t="s">
        <v>46</v>
      </c>
      <c r="D271" t="s">
        <v>2</v>
      </c>
      <c r="E271" t="s">
        <v>48</v>
      </c>
      <c r="F271" t="s">
        <v>49</v>
      </c>
      <c r="G271" t="s">
        <v>50</v>
      </c>
    </row>
    <row r="273" spans="1:7" ht="12.75">
      <c r="A273" t="s">
        <v>29</v>
      </c>
      <c r="B273" t="s">
        <v>126</v>
      </c>
      <c r="C273" t="s">
        <v>128</v>
      </c>
      <c r="D273" t="s">
        <v>128</v>
      </c>
      <c r="E273" t="s">
        <v>128</v>
      </c>
      <c r="F273" t="s">
        <v>128</v>
      </c>
      <c r="G273" t="s">
        <v>128</v>
      </c>
    </row>
    <row r="274" spans="4:5" ht="12.75">
      <c r="D274" t="s">
        <v>132</v>
      </c>
      <c r="E274" t="s">
        <v>51</v>
      </c>
    </row>
    <row r="275" spans="1:7" ht="12.75">
      <c r="A275" t="s">
        <v>113</v>
      </c>
      <c r="B275" t="s">
        <v>99</v>
      </c>
      <c r="C275" t="s">
        <v>100</v>
      </c>
      <c r="D275" t="s">
        <v>52</v>
      </c>
      <c r="E275" t="s">
        <v>53</v>
      </c>
      <c r="F275" t="s">
        <v>114</v>
      </c>
      <c r="G275" t="s">
        <v>54</v>
      </c>
    </row>
    <row r="276" spans="1:7" ht="12.75">
      <c r="A276" t="s">
        <v>29</v>
      </c>
      <c r="B276" t="s">
        <v>126</v>
      </c>
      <c r="C276" t="s">
        <v>128</v>
      </c>
      <c r="D276" t="s">
        <v>128</v>
      </c>
      <c r="E276" t="s">
        <v>128</v>
      </c>
      <c r="F276" t="s">
        <v>128</v>
      </c>
      <c r="G276" t="s">
        <v>128</v>
      </c>
    </row>
    <row r="277" spans="1:6" ht="12.75">
      <c r="A277">
        <v>1983</v>
      </c>
      <c r="B277">
        <v>49</v>
      </c>
      <c r="C277">
        <v>13</v>
      </c>
      <c r="D277">
        <v>2</v>
      </c>
      <c r="E277">
        <v>1</v>
      </c>
      <c r="F277">
        <v>8</v>
      </c>
    </row>
    <row r="278" spans="1:6" ht="12.75">
      <c r="A278">
        <v>1984</v>
      </c>
      <c r="B278">
        <v>82</v>
      </c>
      <c r="C278">
        <v>10</v>
      </c>
      <c r="D278">
        <v>2</v>
      </c>
      <c r="F278">
        <v>1</v>
      </c>
    </row>
    <row r="279" spans="1:6" ht="12.75">
      <c r="A279">
        <v>1985</v>
      </c>
      <c r="B279">
        <v>175</v>
      </c>
      <c r="C279">
        <v>22</v>
      </c>
      <c r="D279">
        <v>6</v>
      </c>
      <c r="F279">
        <v>12</v>
      </c>
    </row>
    <row r="280" spans="1:7" ht="12.75">
      <c r="A280">
        <v>1986</v>
      </c>
      <c r="B280">
        <v>444</v>
      </c>
      <c r="C280">
        <v>41</v>
      </c>
      <c r="D280">
        <v>12</v>
      </c>
      <c r="F280">
        <v>26</v>
      </c>
      <c r="G280">
        <v>1</v>
      </c>
    </row>
    <row r="281" spans="1:6" ht="12.75">
      <c r="A281">
        <v>1987</v>
      </c>
      <c r="B281">
        <v>368</v>
      </c>
      <c r="C281">
        <v>72</v>
      </c>
      <c r="D281">
        <v>9</v>
      </c>
      <c r="F281">
        <v>31</v>
      </c>
    </row>
    <row r="282" spans="1:7" ht="12.75">
      <c r="A282">
        <v>1988</v>
      </c>
      <c r="B282">
        <v>473</v>
      </c>
      <c r="C282">
        <v>52</v>
      </c>
      <c r="D282">
        <v>14</v>
      </c>
      <c r="E282">
        <v>1</v>
      </c>
      <c r="F282">
        <v>55</v>
      </c>
      <c r="G282">
        <v>3</v>
      </c>
    </row>
    <row r="283" spans="1:7" ht="12.75">
      <c r="A283">
        <v>1989</v>
      </c>
      <c r="B283">
        <v>528</v>
      </c>
      <c r="C283">
        <v>123</v>
      </c>
      <c r="D283">
        <v>20</v>
      </c>
      <c r="E283">
        <v>1</v>
      </c>
      <c r="F283">
        <v>22</v>
      </c>
      <c r="G283">
        <v>2</v>
      </c>
    </row>
    <row r="284" spans="1:5" ht="12.75">
      <c r="A284">
        <v>1996</v>
      </c>
      <c r="E284">
        <v>1</v>
      </c>
    </row>
    <row r="285" spans="1:6" ht="12.75">
      <c r="A285">
        <v>1998</v>
      </c>
      <c r="B285" s="2">
        <v>2153</v>
      </c>
      <c r="C285">
        <v>534</v>
      </c>
      <c r="D285">
        <v>45</v>
      </c>
      <c r="E285">
        <v>25</v>
      </c>
      <c r="F285">
        <v>196</v>
      </c>
    </row>
    <row r="286" spans="1:7" ht="12.75">
      <c r="A286">
        <v>1999</v>
      </c>
      <c r="B286" s="2">
        <v>1643</v>
      </c>
      <c r="C286">
        <v>276</v>
      </c>
      <c r="D286">
        <v>45</v>
      </c>
      <c r="E286">
        <v>14</v>
      </c>
      <c r="F286">
        <v>109</v>
      </c>
      <c r="G286">
        <v>1</v>
      </c>
    </row>
    <row r="287" spans="1:6" ht="12.75">
      <c r="A287" t="s">
        <v>133</v>
      </c>
      <c r="B287" s="2"/>
      <c r="F287" s="2"/>
    </row>
    <row r="288" ht="12.75">
      <c r="A288" t="s">
        <v>136</v>
      </c>
    </row>
    <row r="289" ht="12.75">
      <c r="A289" t="s">
        <v>136</v>
      </c>
    </row>
    <row r="290" ht="12.75">
      <c r="A290" t="s">
        <v>9</v>
      </c>
    </row>
    <row r="292" ht="12.75">
      <c r="A292" t="s">
        <v>133</v>
      </c>
    </row>
    <row r="293" ht="12.75">
      <c r="A293" t="s">
        <v>148</v>
      </c>
    </row>
    <row r="294" ht="12.75">
      <c r="A294" t="s">
        <v>149</v>
      </c>
    </row>
    <row r="295" ht="12.75">
      <c r="A295" t="s">
        <v>150</v>
      </c>
    </row>
    <row r="296" spans="1:6" ht="12.75">
      <c r="A296">
        <v>1983</v>
      </c>
      <c r="B296">
        <v>2460919</v>
      </c>
      <c r="C296">
        <v>38735</v>
      </c>
      <c r="D296">
        <v>27506</v>
      </c>
      <c r="E296">
        <v>47605</v>
      </c>
      <c r="F296">
        <v>78294</v>
      </c>
    </row>
    <row r="297" spans="1:6" ht="12.75">
      <c r="A297">
        <v>1984</v>
      </c>
      <c r="B297">
        <v>2466393</v>
      </c>
      <c r="C297">
        <v>39371</v>
      </c>
      <c r="D297">
        <v>28301</v>
      </c>
      <c r="E297">
        <v>49958</v>
      </c>
      <c r="F297">
        <v>82572</v>
      </c>
    </row>
    <row r="298" spans="1:6" ht="12.75">
      <c r="A298">
        <v>1985</v>
      </c>
      <c r="B298">
        <v>2464790</v>
      </c>
      <c r="C298">
        <v>40052</v>
      </c>
      <c r="D298">
        <v>29074</v>
      </c>
      <c r="E298">
        <v>52282</v>
      </c>
      <c r="F298">
        <v>86455</v>
      </c>
    </row>
    <row r="299" spans="1:6" ht="12.75">
      <c r="A299">
        <v>1986</v>
      </c>
      <c r="B299">
        <v>2467670</v>
      </c>
      <c r="C299">
        <v>40695</v>
      </c>
      <c r="D299">
        <v>29954</v>
      </c>
      <c r="E299">
        <v>54707</v>
      </c>
      <c r="F299">
        <v>90513</v>
      </c>
    </row>
    <row r="300" spans="1:6" ht="12.75">
      <c r="A300">
        <v>1987</v>
      </c>
      <c r="B300">
        <v>2476568</v>
      </c>
      <c r="C300">
        <v>41249</v>
      </c>
      <c r="D300">
        <v>31006</v>
      </c>
      <c r="E300">
        <v>57127</v>
      </c>
      <c r="F300">
        <v>95052</v>
      </c>
    </row>
    <row r="301" spans="1:6" ht="12.75">
      <c r="A301">
        <v>1988</v>
      </c>
      <c r="B301">
        <v>2504825</v>
      </c>
      <c r="C301">
        <v>42671</v>
      </c>
      <c r="D301">
        <v>32554</v>
      </c>
      <c r="E301">
        <v>60484</v>
      </c>
      <c r="F301">
        <v>100777</v>
      </c>
    </row>
    <row r="302" spans="1:6" ht="12.75">
      <c r="A302">
        <v>1989</v>
      </c>
      <c r="B302">
        <v>2541269</v>
      </c>
      <c r="C302">
        <v>43889</v>
      </c>
      <c r="D302">
        <v>34214</v>
      </c>
      <c r="E302">
        <v>64174</v>
      </c>
      <c r="F302">
        <v>107023</v>
      </c>
    </row>
    <row r="303" spans="1:6" ht="12.75">
      <c r="A303">
        <v>1990</v>
      </c>
      <c r="B303">
        <v>2594225</v>
      </c>
      <c r="C303">
        <v>45522</v>
      </c>
      <c r="D303">
        <v>36047</v>
      </c>
      <c r="E303">
        <v>68650</v>
      </c>
      <c r="F303">
        <v>114103</v>
      </c>
    </row>
    <row r="304" spans="1:6" ht="12.75">
      <c r="A304">
        <v>1991</v>
      </c>
      <c r="B304">
        <v>2640876</v>
      </c>
      <c r="C304">
        <v>47003</v>
      </c>
      <c r="D304">
        <v>36795</v>
      </c>
      <c r="E304">
        <v>72510</v>
      </c>
      <c r="F304">
        <v>121561</v>
      </c>
    </row>
    <row r="305" spans="1:6" ht="12.75">
      <c r="A305">
        <v>1992</v>
      </c>
      <c r="B305">
        <v>2681526</v>
      </c>
      <c r="C305">
        <v>47732</v>
      </c>
      <c r="D305">
        <v>37215</v>
      </c>
      <c r="E305">
        <v>77002</v>
      </c>
      <c r="F305">
        <v>130459</v>
      </c>
    </row>
    <row r="306" spans="1:6" ht="12.75">
      <c r="A306">
        <v>1993</v>
      </c>
      <c r="B306">
        <v>2727193</v>
      </c>
      <c r="C306">
        <v>48664</v>
      </c>
      <c r="D306">
        <v>37544</v>
      </c>
      <c r="E306">
        <v>81047</v>
      </c>
      <c r="F306">
        <v>140042</v>
      </c>
    </row>
    <row r="307" spans="1:6" ht="12.75">
      <c r="A307">
        <v>1994</v>
      </c>
      <c r="B307">
        <v>2763678</v>
      </c>
      <c r="C307">
        <v>49965</v>
      </c>
      <c r="D307">
        <v>38033</v>
      </c>
      <c r="E307">
        <v>84169</v>
      </c>
      <c r="F307">
        <v>151297</v>
      </c>
    </row>
    <row r="308" spans="1:6" ht="12.75">
      <c r="A308">
        <v>1995</v>
      </c>
      <c r="B308">
        <v>2798832</v>
      </c>
      <c r="C308" s="2">
        <v>51324</v>
      </c>
      <c r="D308">
        <v>38261</v>
      </c>
      <c r="E308">
        <v>88530</v>
      </c>
      <c r="F308">
        <v>164474</v>
      </c>
    </row>
    <row r="309" spans="1:6" ht="12.75">
      <c r="A309">
        <v>1996</v>
      </c>
      <c r="B309">
        <v>2836328</v>
      </c>
      <c r="C309">
        <v>52675</v>
      </c>
      <c r="D309">
        <v>38535</v>
      </c>
      <c r="E309">
        <v>92918</v>
      </c>
      <c r="F309">
        <v>174631</v>
      </c>
    </row>
    <row r="310" spans="1:6" ht="12.75">
      <c r="A310">
        <v>1997</v>
      </c>
      <c r="B310">
        <v>2866103</v>
      </c>
      <c r="C310">
        <v>53064</v>
      </c>
      <c r="D310">
        <v>38954</v>
      </c>
      <c r="E310">
        <v>97108</v>
      </c>
      <c r="F310">
        <v>188025</v>
      </c>
    </row>
    <row r="311" spans="1:6" ht="12.75">
      <c r="A311">
        <v>1998</v>
      </c>
      <c r="B311">
        <v>2887264</v>
      </c>
      <c r="C311">
        <v>54127</v>
      </c>
      <c r="D311">
        <v>39236</v>
      </c>
      <c r="E311">
        <v>101305</v>
      </c>
      <c r="F311">
        <v>200123</v>
      </c>
    </row>
    <row r="312" spans="1:6" ht="12.75">
      <c r="A312">
        <v>1999</v>
      </c>
      <c r="B312">
        <v>2903778</v>
      </c>
      <c r="C312">
        <v>54667</v>
      </c>
      <c r="D312">
        <v>39599</v>
      </c>
      <c r="E312">
        <v>105240</v>
      </c>
      <c r="F312">
        <v>212870</v>
      </c>
    </row>
    <row r="313" ht="12.75">
      <c r="A313" t="s">
        <v>133</v>
      </c>
    </row>
    <row r="314" ht="12.75">
      <c r="A314" t="s">
        <v>136</v>
      </c>
    </row>
    <row r="315" ht="12.75">
      <c r="A315" t="s">
        <v>136</v>
      </c>
    </row>
    <row r="316" ht="12.75">
      <c r="A316" t="s">
        <v>10</v>
      </c>
    </row>
    <row r="318" ht="12.75">
      <c r="A318" t="s">
        <v>151</v>
      </c>
    </row>
    <row r="319" ht="12.75">
      <c r="A319" t="s">
        <v>152</v>
      </c>
    </row>
    <row r="320" ht="12.75">
      <c r="A320" t="s">
        <v>153</v>
      </c>
    </row>
    <row r="321" ht="12.75">
      <c r="A321" t="s">
        <v>154</v>
      </c>
    </row>
    <row r="322" spans="1:4" ht="12.75">
      <c r="A322">
        <v>1983</v>
      </c>
      <c r="B322">
        <v>410</v>
      </c>
      <c r="C322">
        <v>43</v>
      </c>
      <c r="D322">
        <v>453</v>
      </c>
    </row>
    <row r="323" spans="1:4" ht="12.75">
      <c r="A323">
        <v>1984</v>
      </c>
      <c r="B323">
        <v>297</v>
      </c>
      <c r="C323">
        <v>23</v>
      </c>
      <c r="D323">
        <v>320</v>
      </c>
    </row>
    <row r="324" spans="1:4" ht="12.75">
      <c r="A324">
        <v>1985</v>
      </c>
      <c r="B324">
        <v>284</v>
      </c>
      <c r="C324">
        <v>16</v>
      </c>
      <c r="D324">
        <v>300</v>
      </c>
    </row>
    <row r="325" spans="1:4" ht="12.75">
      <c r="A325">
        <v>1986</v>
      </c>
      <c r="B325">
        <v>282</v>
      </c>
      <c r="C325">
        <v>28</v>
      </c>
      <c r="D325">
        <v>310</v>
      </c>
    </row>
    <row r="326" spans="1:4" ht="12.75">
      <c r="A326">
        <v>1987</v>
      </c>
      <c r="B326">
        <v>282</v>
      </c>
      <c r="C326">
        <v>43</v>
      </c>
      <c r="D326">
        <v>325</v>
      </c>
    </row>
    <row r="327" spans="1:4" ht="12.75">
      <c r="A327">
        <v>1988</v>
      </c>
      <c r="B327">
        <v>271</v>
      </c>
      <c r="C327">
        <v>29</v>
      </c>
      <c r="D327">
        <v>300</v>
      </c>
    </row>
    <row r="328" spans="1:4" ht="12.75">
      <c r="A328">
        <v>1989</v>
      </c>
      <c r="B328">
        <v>433</v>
      </c>
      <c r="C328">
        <v>75</v>
      </c>
      <c r="D328">
        <v>508</v>
      </c>
    </row>
    <row r="329" spans="1:4" ht="12.75">
      <c r="A329">
        <v>1990</v>
      </c>
      <c r="B329">
        <v>304</v>
      </c>
      <c r="C329">
        <v>48</v>
      </c>
      <c r="D329" s="2">
        <v>352</v>
      </c>
    </row>
    <row r="330" spans="1:4" ht="12.75">
      <c r="A330">
        <v>1991</v>
      </c>
      <c r="B330" s="2">
        <v>390</v>
      </c>
      <c r="C330">
        <v>45</v>
      </c>
      <c r="D330" s="2">
        <v>435</v>
      </c>
    </row>
    <row r="331" spans="1:4" ht="12.75">
      <c r="A331">
        <v>1992</v>
      </c>
      <c r="B331" s="2">
        <v>412</v>
      </c>
      <c r="C331">
        <v>61</v>
      </c>
      <c r="D331" s="2">
        <v>473</v>
      </c>
    </row>
    <row r="332" spans="1:4" ht="12.75">
      <c r="A332">
        <v>1993</v>
      </c>
      <c r="B332" s="2">
        <v>407</v>
      </c>
      <c r="C332">
        <v>52</v>
      </c>
      <c r="D332" s="2">
        <v>459</v>
      </c>
    </row>
    <row r="333" spans="1:4" ht="12.75">
      <c r="A333">
        <v>1994</v>
      </c>
      <c r="B333" s="2">
        <v>387</v>
      </c>
      <c r="C333">
        <v>61</v>
      </c>
      <c r="D333" s="2">
        <v>448</v>
      </c>
    </row>
    <row r="334" spans="1:4" ht="12.75">
      <c r="A334">
        <v>1995</v>
      </c>
      <c r="B334" s="2">
        <v>456</v>
      </c>
      <c r="C334" s="2">
        <v>49</v>
      </c>
      <c r="D334" s="2">
        <v>505</v>
      </c>
    </row>
    <row r="335" spans="1:4" ht="12.75">
      <c r="A335">
        <v>1996</v>
      </c>
      <c r="B335" s="2">
        <v>592</v>
      </c>
      <c r="C335" s="2">
        <v>63</v>
      </c>
      <c r="D335" s="2">
        <v>655</v>
      </c>
    </row>
    <row r="336" spans="1:4" ht="12.75">
      <c r="A336">
        <v>1997</v>
      </c>
      <c r="B336" s="2">
        <v>519</v>
      </c>
      <c r="C336" s="2">
        <v>65</v>
      </c>
      <c r="D336" s="2">
        <v>584</v>
      </c>
    </row>
    <row r="337" spans="1:4" ht="12.75">
      <c r="A337">
        <v>1998</v>
      </c>
      <c r="B337" s="2">
        <v>591</v>
      </c>
      <c r="C337" s="2">
        <v>54</v>
      </c>
      <c r="D337" s="2">
        <v>645</v>
      </c>
    </row>
    <row r="338" spans="1:4" ht="12.75">
      <c r="A338">
        <v>1999</v>
      </c>
      <c r="B338" s="2">
        <v>656</v>
      </c>
      <c r="C338" s="2">
        <v>52</v>
      </c>
      <c r="D338" s="2">
        <v>708</v>
      </c>
    </row>
    <row r="339" spans="1:4" ht="12.75">
      <c r="A339" t="s">
        <v>15</v>
      </c>
      <c r="B339" s="2" t="s">
        <v>125</v>
      </c>
      <c r="C339" s="2" t="s">
        <v>126</v>
      </c>
      <c r="D339" s="2" t="s">
        <v>126</v>
      </c>
    </row>
    <row r="340" spans="1:4" ht="12.75">
      <c r="A340" t="s">
        <v>61</v>
      </c>
      <c r="B340" s="2" t="s">
        <v>62</v>
      </c>
      <c r="C340" s="2" t="s">
        <v>31</v>
      </c>
      <c r="D340" s="2" t="s">
        <v>63</v>
      </c>
    </row>
    <row r="341" spans="1:4" ht="12.75">
      <c r="A341" t="s">
        <v>61</v>
      </c>
      <c r="B341" s="2" t="s">
        <v>62</v>
      </c>
      <c r="C341" s="2" t="s">
        <v>31</v>
      </c>
      <c r="D341" s="2" t="s">
        <v>63</v>
      </c>
    </row>
    <row r="342" spans="1:4" ht="12.75">
      <c r="A342" t="s">
        <v>3</v>
      </c>
      <c r="B342" s="2" t="s">
        <v>64</v>
      </c>
      <c r="C342" s="2" t="s">
        <v>65</v>
      </c>
      <c r="D342" s="2" t="s">
        <v>66</v>
      </c>
    </row>
    <row r="343" spans="2:4" ht="12.75">
      <c r="B343" s="2"/>
      <c r="C343" s="2"/>
      <c r="D343" s="2"/>
    </row>
    <row r="344" spans="1:4" ht="12.75">
      <c r="A344" t="s">
        <v>15</v>
      </c>
      <c r="B344" s="2" t="s">
        <v>125</v>
      </c>
      <c r="C344" s="2" t="s">
        <v>126</v>
      </c>
      <c r="D344" s="2" t="s">
        <v>126</v>
      </c>
    </row>
    <row r="345" spans="2:4" ht="12.75">
      <c r="B345" t="s">
        <v>67</v>
      </c>
      <c r="C345" t="s">
        <v>68</v>
      </c>
      <c r="D345" t="s">
        <v>69</v>
      </c>
    </row>
    <row r="346" spans="1:4" ht="12.75">
      <c r="A346" t="s">
        <v>113</v>
      </c>
      <c r="B346" t="s">
        <v>99</v>
      </c>
      <c r="C346" t="s">
        <v>100</v>
      </c>
      <c r="D346" t="s">
        <v>101</v>
      </c>
    </row>
    <row r="347" spans="1:4" ht="12.75">
      <c r="A347" t="s">
        <v>15</v>
      </c>
      <c r="B347" t="s">
        <v>125</v>
      </c>
      <c r="C347" t="s">
        <v>126</v>
      </c>
      <c r="D347" t="s">
        <v>126</v>
      </c>
    </row>
    <row r="348" spans="1:4" ht="12.75">
      <c r="A348">
        <v>1983</v>
      </c>
      <c r="B348">
        <v>398</v>
      </c>
      <c r="C348">
        <v>55</v>
      </c>
      <c r="D348">
        <v>453</v>
      </c>
    </row>
    <row r="349" spans="1:4" ht="12.75">
      <c r="A349">
        <v>1984</v>
      </c>
      <c r="B349">
        <v>318</v>
      </c>
      <c r="C349">
        <v>41</v>
      </c>
      <c r="D349">
        <v>359</v>
      </c>
    </row>
    <row r="350" spans="1:4" ht="12.75">
      <c r="A350">
        <v>1985</v>
      </c>
      <c r="B350">
        <v>356</v>
      </c>
      <c r="C350">
        <v>68</v>
      </c>
      <c r="D350">
        <v>424</v>
      </c>
    </row>
    <row r="351" spans="1:4" ht="12.75">
      <c r="A351">
        <v>1986</v>
      </c>
      <c r="B351">
        <v>273</v>
      </c>
      <c r="C351">
        <v>64</v>
      </c>
      <c r="D351">
        <v>337</v>
      </c>
    </row>
    <row r="352" spans="1:4" ht="12.75">
      <c r="A352">
        <v>1987</v>
      </c>
      <c r="B352">
        <v>298</v>
      </c>
      <c r="C352">
        <v>62</v>
      </c>
      <c r="D352">
        <v>360</v>
      </c>
    </row>
    <row r="353" spans="1:4" ht="12.75">
      <c r="A353">
        <v>1988</v>
      </c>
      <c r="B353">
        <v>244</v>
      </c>
      <c r="C353">
        <v>41</v>
      </c>
      <c r="D353">
        <v>285</v>
      </c>
    </row>
    <row r="354" spans="1:4" ht="12.75">
      <c r="A354">
        <v>1989</v>
      </c>
      <c r="B354" s="2">
        <v>538</v>
      </c>
      <c r="C354" s="2">
        <v>119</v>
      </c>
      <c r="D354" s="2">
        <v>657</v>
      </c>
    </row>
    <row r="355" spans="1:4" ht="12.75">
      <c r="A355">
        <v>1990</v>
      </c>
      <c r="B355" s="2">
        <v>146</v>
      </c>
      <c r="C355" s="2">
        <v>37</v>
      </c>
      <c r="D355" s="2">
        <v>183</v>
      </c>
    </row>
    <row r="356" spans="1:4" ht="12.75">
      <c r="A356">
        <v>1991</v>
      </c>
      <c r="B356" s="2">
        <v>165</v>
      </c>
      <c r="C356" s="2">
        <v>40</v>
      </c>
      <c r="D356" s="2">
        <v>205</v>
      </c>
    </row>
    <row r="357" spans="1:4" ht="12.75">
      <c r="A357">
        <v>1992</v>
      </c>
      <c r="B357" s="2">
        <v>156</v>
      </c>
      <c r="C357" s="2">
        <v>48</v>
      </c>
      <c r="D357" s="2">
        <v>204</v>
      </c>
    </row>
    <row r="358" spans="1:4" ht="12.75">
      <c r="A358">
        <v>1993</v>
      </c>
      <c r="B358" s="2">
        <v>125</v>
      </c>
      <c r="C358" s="2">
        <v>34</v>
      </c>
      <c r="D358" s="2">
        <v>159</v>
      </c>
    </row>
    <row r="359" spans="1:4" ht="12.75">
      <c r="A359">
        <v>1994</v>
      </c>
      <c r="B359" s="2">
        <v>148</v>
      </c>
      <c r="C359" s="2">
        <v>36</v>
      </c>
      <c r="D359" s="2">
        <v>184</v>
      </c>
    </row>
    <row r="360" spans="1:4" ht="12.75">
      <c r="A360">
        <v>1995</v>
      </c>
      <c r="B360" s="2">
        <v>218</v>
      </c>
      <c r="C360" s="2">
        <v>41</v>
      </c>
      <c r="D360" s="2">
        <v>259</v>
      </c>
    </row>
    <row r="361" spans="1:4" ht="12.75">
      <c r="A361">
        <v>1996</v>
      </c>
      <c r="B361" s="2">
        <v>247</v>
      </c>
      <c r="C361" s="2">
        <v>44</v>
      </c>
      <c r="D361" s="2">
        <v>291</v>
      </c>
    </row>
    <row r="362" spans="1:4" ht="12.75">
      <c r="A362">
        <v>1997</v>
      </c>
      <c r="B362" s="2">
        <v>245</v>
      </c>
      <c r="C362" s="2">
        <v>64</v>
      </c>
      <c r="D362" s="2">
        <v>309</v>
      </c>
    </row>
    <row r="363" spans="1:4" ht="12.75">
      <c r="A363">
        <v>1998</v>
      </c>
      <c r="B363" s="2">
        <v>310</v>
      </c>
      <c r="C363" s="2">
        <v>63</v>
      </c>
      <c r="D363" s="2">
        <v>373</v>
      </c>
    </row>
    <row r="364" spans="1:4" ht="12.75">
      <c r="A364">
        <v>1999</v>
      </c>
      <c r="B364" s="2">
        <v>306</v>
      </c>
      <c r="C364" s="2">
        <v>57</v>
      </c>
      <c r="D364" s="2">
        <v>363</v>
      </c>
    </row>
    <row r="365" spans="1:4" ht="12.75">
      <c r="A365" t="s">
        <v>15</v>
      </c>
      <c r="B365" s="2" t="s">
        <v>125</v>
      </c>
      <c r="C365" s="2" t="s">
        <v>126</v>
      </c>
      <c r="D365" s="2" t="s">
        <v>126</v>
      </c>
    </row>
    <row r="366" spans="1:4" ht="12.75">
      <c r="A366" t="s">
        <v>61</v>
      </c>
      <c r="B366" s="2" t="s">
        <v>62</v>
      </c>
      <c r="C366" s="2" t="s">
        <v>31</v>
      </c>
      <c r="D366" s="2" t="s">
        <v>63</v>
      </c>
    </row>
    <row r="367" spans="1:4" ht="12.75">
      <c r="A367" t="s">
        <v>61</v>
      </c>
      <c r="B367" s="2" t="s">
        <v>62</v>
      </c>
      <c r="C367" s="2" t="s">
        <v>31</v>
      </c>
      <c r="D367" s="2" t="s">
        <v>63</v>
      </c>
    </row>
    <row r="368" spans="1:4" ht="12.75">
      <c r="A368" t="s">
        <v>3</v>
      </c>
      <c r="B368" s="2" t="s">
        <v>64</v>
      </c>
      <c r="C368" s="2" t="s">
        <v>65</v>
      </c>
      <c r="D368" s="2" t="s">
        <v>70</v>
      </c>
    </row>
    <row r="369" spans="2:4" ht="12.75">
      <c r="B369" s="2"/>
      <c r="C369" s="2"/>
      <c r="D369" s="2"/>
    </row>
    <row r="370" spans="1:4" ht="12.75">
      <c r="A370" t="s">
        <v>15</v>
      </c>
      <c r="B370" t="s">
        <v>125</v>
      </c>
      <c r="C370" t="s">
        <v>126</v>
      </c>
      <c r="D370" t="s">
        <v>126</v>
      </c>
    </row>
    <row r="371" spans="2:4" ht="12.75">
      <c r="B371" t="s">
        <v>67</v>
      </c>
      <c r="C371" t="s">
        <v>68</v>
      </c>
      <c r="D371" t="s">
        <v>69</v>
      </c>
    </row>
    <row r="372" spans="1:4" ht="12.75">
      <c r="A372" t="s">
        <v>113</v>
      </c>
      <c r="B372" t="s">
        <v>99</v>
      </c>
      <c r="C372" t="s">
        <v>100</v>
      </c>
      <c r="D372" t="s">
        <v>101</v>
      </c>
    </row>
    <row r="373" spans="1:4" ht="12.75">
      <c r="A373" t="s">
        <v>15</v>
      </c>
      <c r="B373" t="s">
        <v>125</v>
      </c>
      <c r="C373" t="s">
        <v>126</v>
      </c>
      <c r="D373" t="s">
        <v>126</v>
      </c>
    </row>
    <row r="374" spans="1:4" ht="12.75">
      <c r="A374">
        <v>1983</v>
      </c>
      <c r="B374">
        <v>114</v>
      </c>
      <c r="C374">
        <v>21</v>
      </c>
      <c r="D374">
        <v>135</v>
      </c>
    </row>
    <row r="375" spans="1:4" ht="12.75">
      <c r="A375">
        <v>1984</v>
      </c>
      <c r="B375">
        <v>145</v>
      </c>
      <c r="C375">
        <v>26</v>
      </c>
      <c r="D375">
        <v>171</v>
      </c>
    </row>
    <row r="376" spans="1:4" ht="12.75">
      <c r="A376">
        <v>1985</v>
      </c>
      <c r="B376">
        <v>196</v>
      </c>
      <c r="C376">
        <v>40</v>
      </c>
      <c r="D376">
        <v>236</v>
      </c>
    </row>
    <row r="377" spans="1:4" ht="12.75">
      <c r="A377">
        <v>1986</v>
      </c>
      <c r="B377">
        <v>120</v>
      </c>
      <c r="C377">
        <v>25</v>
      </c>
      <c r="D377">
        <v>145</v>
      </c>
    </row>
    <row r="378" spans="1:4" ht="12.75">
      <c r="A378">
        <v>1987</v>
      </c>
      <c r="B378">
        <v>148</v>
      </c>
      <c r="C378">
        <v>16</v>
      </c>
      <c r="D378">
        <v>164</v>
      </c>
    </row>
    <row r="379" spans="1:4" ht="12.75">
      <c r="A379">
        <v>1988</v>
      </c>
      <c r="B379">
        <v>95</v>
      </c>
      <c r="C379">
        <v>16</v>
      </c>
      <c r="D379" s="2">
        <v>111</v>
      </c>
    </row>
    <row r="380" spans="1:4" ht="12.75">
      <c r="A380">
        <v>1989</v>
      </c>
      <c r="B380" s="2">
        <v>287</v>
      </c>
      <c r="C380" s="2">
        <v>48</v>
      </c>
      <c r="D380" s="2">
        <v>335</v>
      </c>
    </row>
    <row r="381" spans="1:4" ht="12.75">
      <c r="A381">
        <v>1990</v>
      </c>
      <c r="B381" s="2">
        <v>37</v>
      </c>
      <c r="C381" s="2">
        <v>7</v>
      </c>
      <c r="D381" s="2">
        <v>44</v>
      </c>
    </row>
    <row r="382" spans="1:4" ht="12.75">
      <c r="A382">
        <v>1991</v>
      </c>
      <c r="B382" s="2">
        <v>44</v>
      </c>
      <c r="C382" s="2">
        <v>2</v>
      </c>
      <c r="D382" s="2">
        <v>46</v>
      </c>
    </row>
    <row r="383" spans="1:4" ht="12.75">
      <c r="A383">
        <v>1992</v>
      </c>
      <c r="B383" s="2">
        <v>22</v>
      </c>
      <c r="C383" s="2">
        <v>3</v>
      </c>
      <c r="D383" s="2">
        <v>25</v>
      </c>
    </row>
    <row r="384" spans="1:4" ht="12.75">
      <c r="A384">
        <v>1993</v>
      </c>
      <c r="B384" s="2">
        <v>15</v>
      </c>
      <c r="C384" s="2">
        <v>4</v>
      </c>
      <c r="D384" s="2">
        <v>19</v>
      </c>
    </row>
    <row r="385" spans="1:4" ht="12.75">
      <c r="A385">
        <v>1994</v>
      </c>
      <c r="B385" s="2">
        <v>26</v>
      </c>
      <c r="C385" s="2">
        <v>3</v>
      </c>
      <c r="D385" s="2">
        <v>29</v>
      </c>
    </row>
    <row r="386" spans="1:4" ht="12.75">
      <c r="A386">
        <v>1995</v>
      </c>
      <c r="B386" s="2">
        <v>47</v>
      </c>
      <c r="C386" s="2">
        <v>4</v>
      </c>
      <c r="D386" s="2">
        <v>51</v>
      </c>
    </row>
    <row r="387" spans="1:4" ht="12.75">
      <c r="A387">
        <v>1996</v>
      </c>
      <c r="B387" s="2">
        <v>46</v>
      </c>
      <c r="C387" s="2">
        <v>4</v>
      </c>
      <c r="D387" s="2">
        <v>50</v>
      </c>
    </row>
    <row r="388" spans="1:4" ht="12.75">
      <c r="A388">
        <v>1997</v>
      </c>
      <c r="B388" s="2">
        <v>20</v>
      </c>
      <c r="C388" s="2">
        <v>1</v>
      </c>
      <c r="D388" s="2">
        <v>21</v>
      </c>
    </row>
    <row r="389" spans="1:4" ht="12.75">
      <c r="A389">
        <v>1998</v>
      </c>
      <c r="B389" s="2">
        <v>32</v>
      </c>
      <c r="C389" s="2">
        <v>5</v>
      </c>
      <c r="D389" s="2">
        <v>37</v>
      </c>
    </row>
    <row r="390" spans="1:4" ht="12.75">
      <c r="A390">
        <v>1999</v>
      </c>
      <c r="B390" s="2">
        <v>51</v>
      </c>
      <c r="C390" s="2">
        <v>6</v>
      </c>
      <c r="D390" s="2">
        <v>57</v>
      </c>
    </row>
    <row r="391" spans="1:4" ht="12.75">
      <c r="A391" t="s">
        <v>15</v>
      </c>
      <c r="B391" s="2" t="s">
        <v>125</v>
      </c>
      <c r="C391" s="2" t="s">
        <v>126</v>
      </c>
      <c r="D391" s="2" t="s">
        <v>126</v>
      </c>
    </row>
    <row r="392" spans="1:4" ht="12.75">
      <c r="A392" t="s">
        <v>61</v>
      </c>
      <c r="B392" s="2" t="s">
        <v>62</v>
      </c>
      <c r="C392" s="2" t="s">
        <v>31</v>
      </c>
      <c r="D392" s="2" t="s">
        <v>63</v>
      </c>
    </row>
    <row r="393" spans="1:4" ht="12.75">
      <c r="A393" t="s">
        <v>61</v>
      </c>
      <c r="B393" s="2" t="s">
        <v>62</v>
      </c>
      <c r="C393" t="s">
        <v>31</v>
      </c>
      <c r="D393" s="2" t="s">
        <v>63</v>
      </c>
    </row>
    <row r="394" spans="1:4" ht="12.75">
      <c r="A394" t="s">
        <v>3</v>
      </c>
      <c r="B394" s="2" t="s">
        <v>64</v>
      </c>
      <c r="C394" t="s">
        <v>65</v>
      </c>
      <c r="D394" s="2" t="s">
        <v>71</v>
      </c>
    </row>
    <row r="396" spans="1:4" ht="12.75">
      <c r="A396" t="s">
        <v>15</v>
      </c>
      <c r="B396" t="s">
        <v>125</v>
      </c>
      <c r="C396" t="s">
        <v>126</v>
      </c>
      <c r="D396" t="s">
        <v>126</v>
      </c>
    </row>
    <row r="397" spans="2:4" ht="12.75">
      <c r="B397" t="s">
        <v>67</v>
      </c>
      <c r="C397" t="s">
        <v>68</v>
      </c>
      <c r="D397" t="s">
        <v>69</v>
      </c>
    </row>
    <row r="398" spans="1:4" ht="12.75">
      <c r="A398" t="s">
        <v>113</v>
      </c>
      <c r="B398" t="s">
        <v>99</v>
      </c>
      <c r="C398" t="s">
        <v>100</v>
      </c>
      <c r="D398" t="s">
        <v>101</v>
      </c>
    </row>
    <row r="399" spans="1:4" ht="12.75">
      <c r="A399" t="s">
        <v>15</v>
      </c>
      <c r="B399" t="s">
        <v>125</v>
      </c>
      <c r="C399" t="s">
        <v>126</v>
      </c>
      <c r="D399" t="s">
        <v>126</v>
      </c>
    </row>
    <row r="400" spans="1:4" ht="12.75">
      <c r="A400">
        <v>1983</v>
      </c>
      <c r="B400">
        <v>19</v>
      </c>
      <c r="C400">
        <v>1</v>
      </c>
      <c r="D400">
        <v>20</v>
      </c>
    </row>
    <row r="401" spans="1:4" ht="12.75">
      <c r="A401">
        <v>1984</v>
      </c>
      <c r="B401">
        <v>32</v>
      </c>
      <c r="C401">
        <v>6</v>
      </c>
      <c r="D401">
        <v>38</v>
      </c>
    </row>
    <row r="402" spans="1:4" ht="12.75">
      <c r="A402">
        <v>1985</v>
      </c>
      <c r="B402">
        <v>99</v>
      </c>
      <c r="C402">
        <v>8</v>
      </c>
      <c r="D402">
        <v>107</v>
      </c>
    </row>
    <row r="403" spans="1:4" ht="12.75">
      <c r="A403">
        <v>1986</v>
      </c>
      <c r="B403">
        <v>96</v>
      </c>
      <c r="C403">
        <v>17</v>
      </c>
      <c r="D403">
        <v>113</v>
      </c>
    </row>
    <row r="404" spans="1:4" ht="12.75">
      <c r="A404">
        <v>1987</v>
      </c>
      <c r="B404">
        <v>151</v>
      </c>
      <c r="C404">
        <v>22</v>
      </c>
      <c r="D404" s="2">
        <v>173</v>
      </c>
    </row>
    <row r="405" spans="1:4" ht="12.75">
      <c r="A405">
        <v>1988</v>
      </c>
      <c r="B405">
        <v>215</v>
      </c>
      <c r="C405">
        <v>36</v>
      </c>
      <c r="D405" s="2">
        <v>251</v>
      </c>
    </row>
    <row r="406" spans="1:4" ht="12.75">
      <c r="A406">
        <v>1989</v>
      </c>
      <c r="B406">
        <v>4</v>
      </c>
      <c r="D406" s="2">
        <v>4</v>
      </c>
    </row>
    <row r="407" spans="1:4" ht="12.75">
      <c r="A407">
        <v>1990</v>
      </c>
      <c r="B407">
        <v>1</v>
      </c>
      <c r="C407">
        <v>1</v>
      </c>
      <c r="D407" s="2">
        <v>2</v>
      </c>
    </row>
    <row r="408" spans="1:4" ht="12.75">
      <c r="A408">
        <v>1992</v>
      </c>
      <c r="B408" s="2">
        <v>112</v>
      </c>
      <c r="C408" s="2">
        <v>9</v>
      </c>
      <c r="D408" s="2">
        <v>121</v>
      </c>
    </row>
    <row r="409" spans="1:4" ht="12.75">
      <c r="A409">
        <v>1993</v>
      </c>
      <c r="B409" s="2">
        <v>114</v>
      </c>
      <c r="C409" s="2">
        <v>16</v>
      </c>
      <c r="D409" s="2">
        <v>130</v>
      </c>
    </row>
    <row r="410" spans="1:4" ht="12.75">
      <c r="A410">
        <v>1994</v>
      </c>
      <c r="B410" s="2">
        <v>124</v>
      </c>
      <c r="C410" s="2">
        <v>18</v>
      </c>
      <c r="D410" s="2">
        <v>142</v>
      </c>
    </row>
    <row r="411" spans="1:4" ht="12.75">
      <c r="A411">
        <v>1995</v>
      </c>
      <c r="B411" s="2">
        <v>206</v>
      </c>
      <c r="C411" s="2">
        <v>37</v>
      </c>
      <c r="D411" s="2">
        <v>243</v>
      </c>
    </row>
    <row r="412" spans="1:4" ht="12.75">
      <c r="A412">
        <v>1996</v>
      </c>
      <c r="B412" s="2">
        <v>192</v>
      </c>
      <c r="C412" s="2">
        <v>37</v>
      </c>
      <c r="D412" s="2">
        <v>229</v>
      </c>
    </row>
    <row r="413" spans="1:4" ht="12.75">
      <c r="A413">
        <v>1997</v>
      </c>
      <c r="B413" s="2">
        <v>133</v>
      </c>
      <c r="C413" s="2">
        <v>39</v>
      </c>
      <c r="D413" s="2">
        <v>172</v>
      </c>
    </row>
    <row r="414" spans="1:4" ht="12.75">
      <c r="A414">
        <v>1998</v>
      </c>
      <c r="B414" s="2">
        <v>141</v>
      </c>
      <c r="C414" s="2">
        <v>39</v>
      </c>
      <c r="D414" s="2">
        <v>180</v>
      </c>
    </row>
    <row r="415" spans="1:4" ht="12.75">
      <c r="A415">
        <v>1999</v>
      </c>
      <c r="B415" s="2">
        <v>157</v>
      </c>
      <c r="C415" s="2">
        <v>33</v>
      </c>
      <c r="D415" s="2">
        <v>190</v>
      </c>
    </row>
    <row r="416" spans="1:4" ht="12.75">
      <c r="A416" t="s">
        <v>15</v>
      </c>
      <c r="B416" s="2" t="s">
        <v>125</v>
      </c>
      <c r="C416" s="2" t="s">
        <v>126</v>
      </c>
      <c r="D416" s="2" t="s">
        <v>126</v>
      </c>
    </row>
    <row r="417" spans="1:4" ht="12.75">
      <c r="A417" t="s">
        <v>61</v>
      </c>
      <c r="B417" s="2" t="s">
        <v>62</v>
      </c>
      <c r="C417" s="2" t="s">
        <v>31</v>
      </c>
      <c r="D417" s="2" t="s">
        <v>63</v>
      </c>
    </row>
    <row r="418" spans="1:4" ht="12.75">
      <c r="A418" t="s">
        <v>61</v>
      </c>
      <c r="B418" s="2" t="s">
        <v>62</v>
      </c>
      <c r="C418" s="2" t="s">
        <v>31</v>
      </c>
      <c r="D418" s="2" t="s">
        <v>63</v>
      </c>
    </row>
    <row r="419" spans="1:4" ht="12.75">
      <c r="A419" t="s">
        <v>3</v>
      </c>
      <c r="B419" s="2" t="s">
        <v>64</v>
      </c>
      <c r="C419" s="2" t="s">
        <v>65</v>
      </c>
      <c r="D419" s="2" t="s">
        <v>72</v>
      </c>
    </row>
    <row r="421" spans="1:4" ht="12.75">
      <c r="A421" t="s">
        <v>15</v>
      </c>
      <c r="B421" t="s">
        <v>125</v>
      </c>
      <c r="C421" t="s">
        <v>126</v>
      </c>
      <c r="D421" t="s">
        <v>126</v>
      </c>
    </row>
    <row r="422" spans="2:4" ht="12.75">
      <c r="B422" t="s">
        <v>67</v>
      </c>
      <c r="C422" t="s">
        <v>68</v>
      </c>
      <c r="D422" t="s">
        <v>69</v>
      </c>
    </row>
    <row r="423" spans="1:4" ht="12.75">
      <c r="A423" t="s">
        <v>113</v>
      </c>
      <c r="B423" t="s">
        <v>99</v>
      </c>
      <c r="C423" t="s">
        <v>100</v>
      </c>
      <c r="D423" t="s">
        <v>101</v>
      </c>
    </row>
    <row r="424" spans="1:4" ht="12.75">
      <c r="A424" t="s">
        <v>15</v>
      </c>
      <c r="B424" t="s">
        <v>125</v>
      </c>
      <c r="C424" t="s">
        <v>126</v>
      </c>
      <c r="D424" t="s">
        <v>126</v>
      </c>
    </row>
    <row r="425" spans="1:4" ht="12.75">
      <c r="A425">
        <v>1983</v>
      </c>
      <c r="B425">
        <v>46</v>
      </c>
      <c r="C425">
        <v>7</v>
      </c>
      <c r="D425">
        <v>53</v>
      </c>
    </row>
    <row r="426" spans="1:4" ht="12.75">
      <c r="A426">
        <v>1984</v>
      </c>
      <c r="B426">
        <v>120</v>
      </c>
      <c r="C426">
        <v>10</v>
      </c>
      <c r="D426">
        <v>130</v>
      </c>
    </row>
    <row r="427" spans="1:4" ht="12.75">
      <c r="A427">
        <v>1985</v>
      </c>
      <c r="B427">
        <v>140</v>
      </c>
      <c r="C427">
        <v>23</v>
      </c>
      <c r="D427">
        <v>163</v>
      </c>
    </row>
    <row r="428" spans="1:4" ht="12.75">
      <c r="A428">
        <v>1986</v>
      </c>
      <c r="B428">
        <v>182</v>
      </c>
      <c r="C428">
        <v>16</v>
      </c>
      <c r="D428">
        <v>198</v>
      </c>
    </row>
    <row r="429" spans="1:4" ht="12.75">
      <c r="A429">
        <v>1987</v>
      </c>
      <c r="B429" s="2">
        <v>201</v>
      </c>
      <c r="C429" s="2">
        <v>27</v>
      </c>
      <c r="D429" s="2">
        <v>228</v>
      </c>
    </row>
    <row r="430" spans="1:4" ht="12.75">
      <c r="A430">
        <v>1988</v>
      </c>
      <c r="B430" s="2">
        <v>211</v>
      </c>
      <c r="C430">
        <v>18</v>
      </c>
      <c r="D430" s="2">
        <v>229</v>
      </c>
    </row>
    <row r="431" spans="1:4" ht="12.75">
      <c r="A431">
        <v>1989</v>
      </c>
      <c r="B431" s="2">
        <v>794</v>
      </c>
      <c r="C431">
        <v>107</v>
      </c>
      <c r="D431" s="2">
        <v>901</v>
      </c>
    </row>
    <row r="432" spans="1:4" ht="12.75">
      <c r="A432">
        <v>1990</v>
      </c>
      <c r="B432" s="2">
        <v>280</v>
      </c>
      <c r="C432" s="2">
        <v>32</v>
      </c>
      <c r="D432" s="2">
        <v>312</v>
      </c>
    </row>
    <row r="433" spans="1:4" ht="12.75">
      <c r="A433">
        <v>1991</v>
      </c>
      <c r="B433" s="2">
        <v>185</v>
      </c>
      <c r="C433">
        <v>24</v>
      </c>
      <c r="D433" s="2">
        <v>209</v>
      </c>
    </row>
    <row r="434" spans="1:4" ht="12.75">
      <c r="A434">
        <v>1992</v>
      </c>
      <c r="B434" s="2">
        <v>99</v>
      </c>
      <c r="C434">
        <v>19</v>
      </c>
      <c r="D434" s="2">
        <v>118</v>
      </c>
    </row>
    <row r="435" spans="1:4" ht="12.75">
      <c r="A435">
        <v>1993</v>
      </c>
      <c r="B435" s="2">
        <v>90</v>
      </c>
      <c r="C435" s="2">
        <v>18</v>
      </c>
      <c r="D435" s="2">
        <v>108</v>
      </c>
    </row>
    <row r="436" spans="1:4" ht="12.75">
      <c r="A436">
        <v>1994</v>
      </c>
      <c r="B436" s="2">
        <v>140</v>
      </c>
      <c r="C436" s="2">
        <v>17</v>
      </c>
      <c r="D436" s="2">
        <v>157</v>
      </c>
    </row>
    <row r="437" spans="1:4" ht="12.75">
      <c r="A437">
        <v>1995</v>
      </c>
      <c r="B437" s="2">
        <v>169</v>
      </c>
      <c r="C437" s="2">
        <v>25</v>
      </c>
      <c r="D437" s="2">
        <v>194</v>
      </c>
    </row>
    <row r="438" spans="1:4" ht="12.75">
      <c r="A438">
        <v>1996</v>
      </c>
      <c r="B438" s="2">
        <v>192</v>
      </c>
      <c r="C438" s="2">
        <v>19</v>
      </c>
      <c r="D438" s="2">
        <v>211</v>
      </c>
    </row>
    <row r="439" spans="1:4" ht="12.75">
      <c r="A439">
        <v>1997</v>
      </c>
      <c r="B439" s="2">
        <v>193</v>
      </c>
      <c r="C439" s="2">
        <v>31</v>
      </c>
      <c r="D439" s="2">
        <v>224</v>
      </c>
    </row>
    <row r="440" spans="1:4" ht="12.75">
      <c r="A440">
        <v>1998</v>
      </c>
      <c r="B440" s="2">
        <v>219</v>
      </c>
      <c r="C440" s="2">
        <v>30</v>
      </c>
      <c r="D440" s="2">
        <v>249</v>
      </c>
    </row>
    <row r="441" spans="1:4" ht="12.75">
      <c r="A441">
        <v>1999</v>
      </c>
      <c r="B441" s="2">
        <v>201</v>
      </c>
      <c r="C441" s="2">
        <v>21</v>
      </c>
      <c r="D441" s="2">
        <v>222</v>
      </c>
    </row>
    <row r="442" spans="1:4" ht="12.75">
      <c r="A442" t="s">
        <v>15</v>
      </c>
      <c r="B442" s="2" t="s">
        <v>125</v>
      </c>
      <c r="C442" s="2" t="s">
        <v>126</v>
      </c>
      <c r="D442" s="2" t="s">
        <v>126</v>
      </c>
    </row>
    <row r="443" spans="1:4" ht="12.75">
      <c r="A443" t="s">
        <v>61</v>
      </c>
      <c r="B443" s="2" t="s">
        <v>62</v>
      </c>
      <c r="C443" s="2" t="s">
        <v>31</v>
      </c>
      <c r="D443" s="2" t="s">
        <v>63</v>
      </c>
    </row>
    <row r="444" spans="1:4" ht="12.75">
      <c r="A444" t="s">
        <v>61</v>
      </c>
      <c r="B444" s="2" t="s">
        <v>62</v>
      </c>
      <c r="C444" s="2" t="s">
        <v>31</v>
      </c>
      <c r="D444" s="2" t="s">
        <v>63</v>
      </c>
    </row>
    <row r="445" spans="1:4" ht="12.75">
      <c r="A445" t="s">
        <v>3</v>
      </c>
      <c r="B445" s="2" t="s">
        <v>64</v>
      </c>
      <c r="C445" s="2" t="s">
        <v>65</v>
      </c>
      <c r="D445" s="2" t="s">
        <v>73</v>
      </c>
    </row>
    <row r="447" spans="1:4" ht="12.75">
      <c r="A447" t="s">
        <v>15</v>
      </c>
      <c r="B447" t="s">
        <v>125</v>
      </c>
      <c r="C447" t="s">
        <v>126</v>
      </c>
      <c r="D447" t="s">
        <v>126</v>
      </c>
    </row>
    <row r="448" spans="2:4" ht="12.75">
      <c r="B448" t="s">
        <v>67</v>
      </c>
      <c r="C448" t="s">
        <v>68</v>
      </c>
      <c r="D448" t="s">
        <v>69</v>
      </c>
    </row>
    <row r="449" spans="1:4" ht="12.75">
      <c r="A449" t="s">
        <v>113</v>
      </c>
      <c r="B449" t="s">
        <v>99</v>
      </c>
      <c r="C449" t="s">
        <v>100</v>
      </c>
      <c r="D449" t="s">
        <v>101</v>
      </c>
    </row>
    <row r="450" spans="1:4" ht="12.75">
      <c r="A450" t="s">
        <v>15</v>
      </c>
      <c r="B450" t="s">
        <v>125</v>
      </c>
      <c r="C450" t="s">
        <v>126</v>
      </c>
      <c r="D450" t="s">
        <v>126</v>
      </c>
    </row>
    <row r="451" spans="1:4" ht="12.75">
      <c r="A451">
        <v>1983</v>
      </c>
      <c r="B451">
        <v>987</v>
      </c>
      <c r="C451">
        <v>127</v>
      </c>
      <c r="D451" s="2">
        <v>1114</v>
      </c>
    </row>
    <row r="452" spans="1:4" ht="12.75">
      <c r="A452">
        <v>1984</v>
      </c>
      <c r="B452">
        <v>912</v>
      </c>
      <c r="C452">
        <v>106</v>
      </c>
      <c r="D452" s="2">
        <v>1018</v>
      </c>
    </row>
    <row r="453" spans="1:4" ht="12.75">
      <c r="A453">
        <v>1985</v>
      </c>
      <c r="B453" s="2">
        <v>1075</v>
      </c>
      <c r="C453">
        <v>155</v>
      </c>
      <c r="D453" s="2">
        <v>1230</v>
      </c>
    </row>
    <row r="454" spans="1:4" ht="12.75">
      <c r="A454">
        <v>1986</v>
      </c>
      <c r="B454">
        <v>953</v>
      </c>
      <c r="C454">
        <v>150</v>
      </c>
      <c r="D454" s="2">
        <v>1103</v>
      </c>
    </row>
    <row r="455" spans="1:4" ht="12.75">
      <c r="A455">
        <v>1987</v>
      </c>
      <c r="B455" s="2">
        <v>1080</v>
      </c>
      <c r="C455" s="2">
        <v>170</v>
      </c>
      <c r="D455" s="2">
        <v>1250</v>
      </c>
    </row>
    <row r="456" spans="1:4" ht="12.75">
      <c r="A456">
        <v>1988</v>
      </c>
      <c r="B456" s="2">
        <v>1036</v>
      </c>
      <c r="C456" s="2">
        <v>140</v>
      </c>
      <c r="D456" s="2">
        <v>1176</v>
      </c>
    </row>
    <row r="457" spans="1:4" ht="12.75">
      <c r="A457">
        <v>1989</v>
      </c>
      <c r="B457" s="2">
        <v>2056</v>
      </c>
      <c r="C457" s="2">
        <v>349</v>
      </c>
      <c r="D457" s="2">
        <v>2405</v>
      </c>
    </row>
    <row r="458" spans="1:4" ht="12.75">
      <c r="A458">
        <v>1990</v>
      </c>
      <c r="B458" s="2">
        <v>768</v>
      </c>
      <c r="C458" s="2">
        <v>125</v>
      </c>
      <c r="D458" s="2">
        <v>893</v>
      </c>
    </row>
    <row r="459" spans="1:4" ht="12.75">
      <c r="A459">
        <v>1991</v>
      </c>
      <c r="B459" s="2">
        <v>784</v>
      </c>
      <c r="C459" s="2">
        <v>111</v>
      </c>
      <c r="D459" s="2">
        <v>895</v>
      </c>
    </row>
    <row r="460" spans="1:4" ht="12.75">
      <c r="A460">
        <v>1992</v>
      </c>
      <c r="B460" s="2">
        <v>801</v>
      </c>
      <c r="C460" s="2">
        <v>140</v>
      </c>
      <c r="D460" s="2">
        <v>941</v>
      </c>
    </row>
    <row r="461" spans="1:4" ht="12.75">
      <c r="A461">
        <v>1993</v>
      </c>
      <c r="B461" s="2">
        <v>751</v>
      </c>
      <c r="C461" s="2">
        <v>124</v>
      </c>
      <c r="D461" s="2">
        <v>875</v>
      </c>
    </row>
    <row r="462" spans="1:4" ht="12.75">
      <c r="A462">
        <v>1994</v>
      </c>
      <c r="B462" s="2">
        <v>825</v>
      </c>
      <c r="C462" s="2">
        <v>135</v>
      </c>
      <c r="D462" s="2">
        <v>960</v>
      </c>
    </row>
    <row r="463" spans="1:4" ht="12.75">
      <c r="A463">
        <v>1995</v>
      </c>
      <c r="B463" s="2">
        <v>1096</v>
      </c>
      <c r="C463" s="2">
        <v>156</v>
      </c>
      <c r="D463" s="2">
        <v>1252</v>
      </c>
    </row>
    <row r="464" spans="1:4" ht="12.75">
      <c r="A464">
        <v>1996</v>
      </c>
      <c r="B464" s="2">
        <v>1269</v>
      </c>
      <c r="C464" s="2">
        <v>167</v>
      </c>
      <c r="D464" s="2">
        <v>1436</v>
      </c>
    </row>
    <row r="465" spans="1:4" ht="12.75">
      <c r="A465">
        <v>1997</v>
      </c>
      <c r="B465" s="2">
        <v>1110</v>
      </c>
      <c r="C465" s="2">
        <v>200</v>
      </c>
      <c r="D465" s="2">
        <v>1310</v>
      </c>
    </row>
    <row r="466" spans="1:4" ht="12.75">
      <c r="A466">
        <v>1998</v>
      </c>
      <c r="B466" s="2">
        <v>1293</v>
      </c>
      <c r="C466" s="2">
        <v>191</v>
      </c>
      <c r="D466" s="2">
        <v>1484</v>
      </c>
    </row>
    <row r="467" spans="1:4" ht="12.75">
      <c r="A467">
        <v>1999</v>
      </c>
      <c r="B467" s="2">
        <v>1371</v>
      </c>
      <c r="C467" s="2">
        <v>169</v>
      </c>
      <c r="D467" s="2">
        <v>1540</v>
      </c>
    </row>
    <row r="468" spans="1:4" ht="12.75">
      <c r="A468" t="s">
        <v>151</v>
      </c>
      <c r="B468" s="2"/>
      <c r="C468" s="2"/>
      <c r="D468" s="2"/>
    </row>
    <row r="469" spans="1:4" ht="12.75">
      <c r="A469" t="s">
        <v>155</v>
      </c>
      <c r="B469" s="2"/>
      <c r="C469" s="2"/>
      <c r="D469" s="2"/>
    </row>
    <row r="470" spans="2:4" ht="12.75">
      <c r="B470" s="2"/>
      <c r="C470" s="2"/>
      <c r="D470" s="2"/>
    </row>
    <row r="471" spans="1:4" ht="12.75">
      <c r="A471" t="s">
        <v>156</v>
      </c>
      <c r="B471" s="2"/>
      <c r="C471" s="2"/>
      <c r="D471" s="2"/>
    </row>
    <row r="472" ht="12.75">
      <c r="A472" t="s">
        <v>157</v>
      </c>
    </row>
    <row r="473" ht="12.75">
      <c r="A473" t="s">
        <v>158</v>
      </c>
    </row>
    <row r="474" ht="12.75">
      <c r="A474" t="s">
        <v>159</v>
      </c>
    </row>
    <row r="475" ht="12.75">
      <c r="A475" t="s">
        <v>160</v>
      </c>
    </row>
    <row r="476" ht="12.75">
      <c r="A476" t="s">
        <v>161</v>
      </c>
    </row>
    <row r="477" ht="12.75">
      <c r="A477" t="s">
        <v>162</v>
      </c>
    </row>
    <row r="478" spans="1:7" ht="12.75">
      <c r="A478">
        <v>1983</v>
      </c>
      <c r="B478">
        <v>410</v>
      </c>
      <c r="C478" s="2">
        <v>398</v>
      </c>
      <c r="D478" s="2">
        <v>114</v>
      </c>
      <c r="E478">
        <v>19</v>
      </c>
      <c r="F478" s="2">
        <v>46</v>
      </c>
      <c r="G478" s="2"/>
    </row>
    <row r="479" spans="1:6" ht="12.75">
      <c r="A479">
        <v>1984</v>
      </c>
      <c r="B479">
        <v>297</v>
      </c>
      <c r="C479">
        <v>318</v>
      </c>
      <c r="D479">
        <v>145</v>
      </c>
      <c r="E479">
        <v>32</v>
      </c>
      <c r="F479">
        <v>120</v>
      </c>
    </row>
    <row r="480" spans="1:6" ht="12.75">
      <c r="A480">
        <v>1985</v>
      </c>
      <c r="B480">
        <v>284</v>
      </c>
      <c r="C480">
        <v>356</v>
      </c>
      <c r="D480">
        <v>196</v>
      </c>
      <c r="E480">
        <v>99</v>
      </c>
      <c r="F480">
        <v>140</v>
      </c>
    </row>
    <row r="481" spans="1:6" ht="12.75">
      <c r="A481">
        <v>1986</v>
      </c>
      <c r="B481">
        <v>282</v>
      </c>
      <c r="C481">
        <v>273</v>
      </c>
      <c r="D481">
        <v>120</v>
      </c>
      <c r="E481">
        <v>96</v>
      </c>
      <c r="F481">
        <v>182</v>
      </c>
    </row>
    <row r="482" spans="1:6" ht="12.75">
      <c r="A482">
        <v>1987</v>
      </c>
      <c r="B482">
        <v>282</v>
      </c>
      <c r="C482">
        <v>298</v>
      </c>
      <c r="D482">
        <v>148</v>
      </c>
      <c r="E482">
        <v>151</v>
      </c>
      <c r="F482" s="2">
        <v>201</v>
      </c>
    </row>
    <row r="483" spans="1:6" ht="12.75">
      <c r="A483">
        <v>1988</v>
      </c>
      <c r="B483">
        <v>271</v>
      </c>
      <c r="C483" s="2">
        <v>244</v>
      </c>
      <c r="D483">
        <v>95</v>
      </c>
      <c r="E483">
        <v>215</v>
      </c>
      <c r="F483" s="2">
        <v>211</v>
      </c>
    </row>
    <row r="484" spans="1:6" ht="12.75">
      <c r="A484">
        <v>1989</v>
      </c>
      <c r="B484" s="2">
        <v>433</v>
      </c>
      <c r="C484" s="2">
        <v>538</v>
      </c>
      <c r="D484" s="2">
        <v>287</v>
      </c>
      <c r="E484">
        <v>4</v>
      </c>
      <c r="F484" s="2">
        <v>794</v>
      </c>
    </row>
    <row r="485" spans="1:6" ht="12.75">
      <c r="A485">
        <v>1990</v>
      </c>
      <c r="B485" s="2">
        <v>304</v>
      </c>
      <c r="C485" s="2">
        <v>146</v>
      </c>
      <c r="D485" s="2">
        <v>37</v>
      </c>
      <c r="E485">
        <v>1</v>
      </c>
      <c r="F485" s="2">
        <v>280</v>
      </c>
    </row>
    <row r="486" spans="1:6" ht="12.75">
      <c r="A486">
        <v>1991</v>
      </c>
      <c r="B486" s="2">
        <v>390</v>
      </c>
      <c r="C486" s="2">
        <v>165</v>
      </c>
      <c r="D486" s="2">
        <v>44</v>
      </c>
      <c r="F486" s="2">
        <v>185</v>
      </c>
    </row>
    <row r="487" spans="1:6" ht="12.75">
      <c r="A487">
        <v>1992</v>
      </c>
      <c r="B487" s="2">
        <v>412</v>
      </c>
      <c r="C487" s="2">
        <v>156</v>
      </c>
      <c r="D487" s="2">
        <v>22</v>
      </c>
      <c r="E487" s="2">
        <v>112</v>
      </c>
      <c r="F487" s="2">
        <v>99</v>
      </c>
    </row>
    <row r="488" spans="1:6" ht="12.75">
      <c r="A488">
        <v>1993</v>
      </c>
      <c r="B488" s="2">
        <v>407</v>
      </c>
      <c r="C488" s="2">
        <v>125</v>
      </c>
      <c r="D488" s="2">
        <v>15</v>
      </c>
      <c r="E488" s="2">
        <v>114</v>
      </c>
      <c r="F488" s="2">
        <v>90</v>
      </c>
    </row>
    <row r="489" spans="1:6" ht="12.75">
      <c r="A489">
        <v>1994</v>
      </c>
      <c r="B489" s="2">
        <v>387</v>
      </c>
      <c r="C489" s="2">
        <v>148</v>
      </c>
      <c r="D489" s="2">
        <v>26</v>
      </c>
      <c r="E489" s="2">
        <v>124</v>
      </c>
      <c r="F489" s="2">
        <v>140</v>
      </c>
    </row>
    <row r="490" spans="1:6" ht="12.75">
      <c r="A490">
        <v>1995</v>
      </c>
      <c r="B490" s="2">
        <v>456</v>
      </c>
      <c r="C490" s="2">
        <v>218</v>
      </c>
      <c r="D490" s="2">
        <v>47</v>
      </c>
      <c r="E490" s="2">
        <v>206</v>
      </c>
      <c r="F490" s="2">
        <v>169</v>
      </c>
    </row>
    <row r="491" spans="1:6" ht="12.75">
      <c r="A491">
        <v>1996</v>
      </c>
      <c r="B491" s="2">
        <v>592</v>
      </c>
      <c r="C491" s="2">
        <v>247</v>
      </c>
      <c r="D491" s="2">
        <v>46</v>
      </c>
      <c r="E491" s="2">
        <v>192</v>
      </c>
      <c r="F491" s="2">
        <v>192</v>
      </c>
    </row>
    <row r="492" spans="1:6" ht="12.75">
      <c r="A492">
        <v>1997</v>
      </c>
      <c r="B492" s="2">
        <v>519</v>
      </c>
      <c r="C492" s="2">
        <v>245</v>
      </c>
      <c r="D492" s="2">
        <v>20</v>
      </c>
      <c r="E492" s="2">
        <v>133</v>
      </c>
      <c r="F492" s="2">
        <v>193</v>
      </c>
    </row>
    <row r="493" spans="1:6" ht="12.75">
      <c r="A493">
        <v>1998</v>
      </c>
      <c r="B493" s="2">
        <v>591</v>
      </c>
      <c r="C493" s="2">
        <v>310</v>
      </c>
      <c r="D493" s="2">
        <v>32</v>
      </c>
      <c r="E493" s="2">
        <v>141</v>
      </c>
      <c r="F493" s="2">
        <v>219</v>
      </c>
    </row>
    <row r="494" spans="1:6" ht="12.75">
      <c r="A494">
        <v>1999</v>
      </c>
      <c r="B494" s="2">
        <v>656</v>
      </c>
      <c r="C494" s="2">
        <v>306</v>
      </c>
      <c r="D494" s="2">
        <v>51</v>
      </c>
      <c r="E494" s="2">
        <v>157</v>
      </c>
      <c r="F494" s="2">
        <v>201</v>
      </c>
    </row>
    <row r="495" spans="2:6" ht="12.75">
      <c r="B495" s="2"/>
      <c r="C495" s="2"/>
      <c r="D495" s="2"/>
      <c r="E495" s="2"/>
      <c r="F495" s="2"/>
    </row>
    <row r="496" spans="1:6" ht="12.75">
      <c r="A496" t="s">
        <v>101</v>
      </c>
      <c r="B496" s="2">
        <v>6973</v>
      </c>
      <c r="C496" s="2">
        <v>4491</v>
      </c>
      <c r="D496" s="2">
        <v>1445</v>
      </c>
      <c r="E496" s="2">
        <v>1796</v>
      </c>
      <c r="F496" s="2">
        <v>3462</v>
      </c>
    </row>
    <row r="497" spans="1:6" ht="12.75">
      <c r="A497" t="s">
        <v>128</v>
      </c>
      <c r="B497" s="2" t="s">
        <v>126</v>
      </c>
      <c r="C497" s="2" t="s">
        <v>128</v>
      </c>
      <c r="D497" s="2" t="s">
        <v>128</v>
      </c>
      <c r="E497" s="2" t="s">
        <v>128</v>
      </c>
      <c r="F497" s="2" t="s">
        <v>128</v>
      </c>
    </row>
    <row r="498" spans="1:6" ht="12.75">
      <c r="A498" t="s">
        <v>109</v>
      </c>
      <c r="B498" s="2"/>
      <c r="C498" s="2"/>
      <c r="D498" s="2"/>
      <c r="E498" s="2"/>
      <c r="F498" s="2"/>
    </row>
    <row r="499" spans="1:7" ht="12.75">
      <c r="A499">
        <v>1983</v>
      </c>
      <c r="B499">
        <v>37</v>
      </c>
      <c r="C499">
        <v>103</v>
      </c>
      <c r="D499">
        <v>42</v>
      </c>
      <c r="E499">
        <v>7</v>
      </c>
      <c r="F499">
        <v>10</v>
      </c>
      <c r="G499" s="2"/>
    </row>
    <row r="500" spans="1:6" ht="12.75">
      <c r="A500">
        <v>1984</v>
      </c>
      <c r="B500" s="2">
        <v>26</v>
      </c>
      <c r="C500" s="2">
        <v>152</v>
      </c>
      <c r="D500" s="2">
        <v>52</v>
      </c>
      <c r="E500" s="2">
        <v>10</v>
      </c>
      <c r="F500" s="2">
        <v>81</v>
      </c>
    </row>
    <row r="501" spans="1:6" ht="12.75">
      <c r="A501">
        <v>1985</v>
      </c>
      <c r="B501">
        <v>54</v>
      </c>
      <c r="C501">
        <v>247</v>
      </c>
      <c r="D501">
        <v>125</v>
      </c>
      <c r="E501">
        <v>41</v>
      </c>
      <c r="F501">
        <v>148</v>
      </c>
    </row>
    <row r="502" spans="1:6" ht="12.75">
      <c r="A502">
        <v>1986</v>
      </c>
      <c r="B502">
        <v>72</v>
      </c>
      <c r="C502">
        <v>349</v>
      </c>
      <c r="D502">
        <v>121</v>
      </c>
      <c r="E502">
        <v>45</v>
      </c>
      <c r="F502">
        <v>192</v>
      </c>
    </row>
    <row r="503" spans="1:6" ht="12.75">
      <c r="A503">
        <v>1987</v>
      </c>
      <c r="B503">
        <v>94</v>
      </c>
      <c r="C503">
        <v>364</v>
      </c>
      <c r="D503">
        <v>153</v>
      </c>
      <c r="E503">
        <v>75</v>
      </c>
      <c r="F503">
        <v>355</v>
      </c>
    </row>
    <row r="504" spans="1:6" ht="12.75">
      <c r="A504">
        <v>1988</v>
      </c>
      <c r="B504">
        <v>106</v>
      </c>
      <c r="C504">
        <v>364</v>
      </c>
      <c r="D504">
        <v>135</v>
      </c>
      <c r="E504">
        <v>73</v>
      </c>
      <c r="F504">
        <v>382</v>
      </c>
    </row>
    <row r="505" spans="1:6" ht="12.75">
      <c r="A505">
        <v>1989</v>
      </c>
      <c r="B505">
        <v>18</v>
      </c>
      <c r="C505">
        <v>51</v>
      </c>
      <c r="D505">
        <v>35</v>
      </c>
      <c r="E505">
        <v>1</v>
      </c>
      <c r="F505">
        <v>84</v>
      </c>
    </row>
    <row r="506" spans="1:6" ht="12.75">
      <c r="A506">
        <v>1990</v>
      </c>
      <c r="B506">
        <v>196</v>
      </c>
      <c r="C506">
        <v>725</v>
      </c>
      <c r="D506">
        <v>367</v>
      </c>
      <c r="E506">
        <v>3</v>
      </c>
      <c r="F506">
        <v>648</v>
      </c>
    </row>
    <row r="507" spans="1:6" ht="12.75">
      <c r="A507">
        <v>1991</v>
      </c>
      <c r="B507">
        <v>237</v>
      </c>
      <c r="C507">
        <v>772</v>
      </c>
      <c r="D507">
        <v>305</v>
      </c>
      <c r="E507">
        <v>4</v>
      </c>
      <c r="F507">
        <v>627</v>
      </c>
    </row>
    <row r="508" spans="1:6" ht="12.75">
      <c r="A508">
        <v>1992</v>
      </c>
      <c r="B508">
        <v>267</v>
      </c>
      <c r="C508">
        <v>787</v>
      </c>
      <c r="D508">
        <v>330</v>
      </c>
      <c r="E508">
        <v>233</v>
      </c>
      <c r="F508">
        <v>395</v>
      </c>
    </row>
    <row r="509" spans="1:6" ht="12.75">
      <c r="A509">
        <v>1993</v>
      </c>
      <c r="B509">
        <v>238</v>
      </c>
      <c r="C509">
        <v>735</v>
      </c>
      <c r="D509">
        <v>285</v>
      </c>
      <c r="E509">
        <v>219</v>
      </c>
      <c r="F509">
        <v>357</v>
      </c>
    </row>
    <row r="510" spans="1:6" ht="12.75">
      <c r="A510">
        <v>1994</v>
      </c>
      <c r="B510">
        <v>271</v>
      </c>
      <c r="C510">
        <v>593</v>
      </c>
      <c r="D510">
        <v>238</v>
      </c>
      <c r="E510">
        <v>162</v>
      </c>
      <c r="F510">
        <v>289</v>
      </c>
    </row>
    <row r="511" spans="1:6" ht="12.75">
      <c r="A511">
        <v>1995</v>
      </c>
      <c r="B511">
        <v>419</v>
      </c>
      <c r="C511">
        <v>757</v>
      </c>
      <c r="D511">
        <v>276</v>
      </c>
      <c r="E511">
        <v>218</v>
      </c>
      <c r="F511">
        <v>400</v>
      </c>
    </row>
    <row r="512" spans="1:6" ht="12.75">
      <c r="A512">
        <v>1996</v>
      </c>
      <c r="B512">
        <v>460</v>
      </c>
      <c r="C512">
        <v>743</v>
      </c>
      <c r="D512">
        <v>278</v>
      </c>
      <c r="E512">
        <v>228</v>
      </c>
      <c r="F512">
        <v>443</v>
      </c>
    </row>
    <row r="513" spans="1:6" ht="12.75">
      <c r="A513">
        <v>1997</v>
      </c>
      <c r="B513">
        <v>203</v>
      </c>
      <c r="C513">
        <v>365</v>
      </c>
      <c r="D513">
        <v>99</v>
      </c>
      <c r="E513">
        <v>101</v>
      </c>
      <c r="F513">
        <v>163</v>
      </c>
    </row>
    <row r="514" spans="1:6" ht="12.75">
      <c r="A514">
        <v>1998</v>
      </c>
      <c r="F514">
        <v>198</v>
      </c>
    </row>
    <row r="515" spans="1:6" ht="12.75">
      <c r="A515">
        <v>1999</v>
      </c>
      <c r="F515">
        <v>46</v>
      </c>
    </row>
    <row r="517" spans="1:6" ht="12.75">
      <c r="A517" t="s">
        <v>101</v>
      </c>
      <c r="B517" s="2">
        <v>2698</v>
      </c>
      <c r="C517" s="2">
        <v>7107</v>
      </c>
      <c r="D517" s="2">
        <v>2841</v>
      </c>
      <c r="E517" s="2">
        <v>1420</v>
      </c>
      <c r="F517" s="2">
        <v>4818</v>
      </c>
    </row>
    <row r="518" spans="1:6" ht="12.75">
      <c r="A518" t="s">
        <v>128</v>
      </c>
      <c r="B518" t="s">
        <v>126</v>
      </c>
      <c r="C518" t="s">
        <v>128</v>
      </c>
      <c r="D518" t="s">
        <v>128</v>
      </c>
      <c r="E518" t="s">
        <v>128</v>
      </c>
      <c r="F518" t="s">
        <v>128</v>
      </c>
    </row>
    <row r="519" ht="12.75">
      <c r="A519" t="s">
        <v>90</v>
      </c>
    </row>
    <row r="520" spans="1:6" ht="12.75">
      <c r="A520">
        <v>1983</v>
      </c>
      <c r="B520">
        <v>92</v>
      </c>
      <c r="C520">
        <v>233</v>
      </c>
      <c r="D520">
        <v>54</v>
      </c>
      <c r="E520">
        <v>12</v>
      </c>
      <c r="F520">
        <v>41</v>
      </c>
    </row>
    <row r="521" spans="1:6" ht="12.75">
      <c r="A521">
        <v>1984</v>
      </c>
      <c r="B521">
        <v>36</v>
      </c>
      <c r="C521" s="2">
        <v>172</v>
      </c>
      <c r="D521">
        <v>91</v>
      </c>
      <c r="E521">
        <v>41</v>
      </c>
      <c r="F521" s="2">
        <v>45</v>
      </c>
    </row>
    <row r="522" spans="1:6" ht="12.75">
      <c r="A522">
        <v>1985</v>
      </c>
      <c r="B522">
        <v>39</v>
      </c>
      <c r="C522">
        <v>193</v>
      </c>
      <c r="D522">
        <v>141</v>
      </c>
      <c r="E522">
        <v>49</v>
      </c>
      <c r="F522">
        <v>74</v>
      </c>
    </row>
    <row r="523" spans="1:6" ht="12.75">
      <c r="A523">
        <v>1986</v>
      </c>
      <c r="B523">
        <v>60</v>
      </c>
      <c r="C523">
        <v>182</v>
      </c>
      <c r="D523">
        <v>126</v>
      </c>
      <c r="E523">
        <v>80</v>
      </c>
      <c r="F523">
        <v>116</v>
      </c>
    </row>
    <row r="524" spans="1:6" ht="12.75">
      <c r="A524">
        <v>1987</v>
      </c>
      <c r="B524">
        <v>63</v>
      </c>
      <c r="C524">
        <v>193</v>
      </c>
      <c r="D524">
        <v>141</v>
      </c>
      <c r="E524">
        <v>83</v>
      </c>
      <c r="F524">
        <v>163</v>
      </c>
    </row>
    <row r="525" spans="1:6" ht="12.75">
      <c r="A525">
        <v>1988</v>
      </c>
      <c r="B525">
        <v>73</v>
      </c>
      <c r="C525">
        <v>186</v>
      </c>
      <c r="D525">
        <v>142</v>
      </c>
      <c r="E525">
        <v>170</v>
      </c>
      <c r="F525">
        <v>182</v>
      </c>
    </row>
    <row r="526" spans="1:6" ht="12.75">
      <c r="A526">
        <v>1989</v>
      </c>
      <c r="B526">
        <v>194</v>
      </c>
      <c r="C526">
        <v>589</v>
      </c>
      <c r="D526">
        <v>233</v>
      </c>
      <c r="E526">
        <v>5</v>
      </c>
      <c r="F526">
        <v>322</v>
      </c>
    </row>
    <row r="527" spans="1:6" ht="12.75">
      <c r="A527">
        <v>1990</v>
      </c>
      <c r="B527">
        <v>171</v>
      </c>
      <c r="C527">
        <v>327</v>
      </c>
      <c r="D527">
        <v>191</v>
      </c>
      <c r="E527">
        <v>4</v>
      </c>
      <c r="F527">
        <v>676</v>
      </c>
    </row>
    <row r="528" spans="1:6" ht="12.75">
      <c r="A528">
        <v>1991</v>
      </c>
      <c r="B528">
        <v>250</v>
      </c>
      <c r="C528">
        <v>392</v>
      </c>
      <c r="D528">
        <v>270</v>
      </c>
      <c r="E528">
        <v>3</v>
      </c>
      <c r="F528">
        <v>832</v>
      </c>
    </row>
    <row r="529" spans="1:6" ht="12.75">
      <c r="A529">
        <v>1992</v>
      </c>
      <c r="B529">
        <v>221</v>
      </c>
      <c r="C529">
        <v>369</v>
      </c>
      <c r="D529">
        <v>269</v>
      </c>
      <c r="E529">
        <v>433</v>
      </c>
      <c r="F529">
        <v>425</v>
      </c>
    </row>
    <row r="530" spans="1:6" ht="12.75">
      <c r="A530">
        <v>1993</v>
      </c>
      <c r="B530">
        <v>201</v>
      </c>
      <c r="C530">
        <v>285</v>
      </c>
      <c r="D530">
        <v>194</v>
      </c>
      <c r="E530">
        <v>396</v>
      </c>
      <c r="F530">
        <v>352</v>
      </c>
    </row>
    <row r="531" spans="1:6" ht="12.75">
      <c r="A531">
        <v>1994</v>
      </c>
      <c r="B531">
        <v>207</v>
      </c>
      <c r="C531">
        <v>345</v>
      </c>
      <c r="D531">
        <v>229</v>
      </c>
      <c r="E531">
        <v>383</v>
      </c>
      <c r="F531">
        <v>408</v>
      </c>
    </row>
    <row r="532" spans="1:6" ht="12.75">
      <c r="A532">
        <v>1995</v>
      </c>
      <c r="B532">
        <v>254</v>
      </c>
      <c r="C532">
        <v>367</v>
      </c>
      <c r="D532">
        <v>335</v>
      </c>
      <c r="E532">
        <v>672</v>
      </c>
      <c r="F532">
        <v>591</v>
      </c>
    </row>
    <row r="533" spans="1:6" ht="12.75">
      <c r="A533">
        <v>1996</v>
      </c>
      <c r="B533">
        <v>231</v>
      </c>
      <c r="C533">
        <v>387</v>
      </c>
      <c r="D533">
        <v>282</v>
      </c>
      <c r="E533">
        <v>714</v>
      </c>
      <c r="F533">
        <v>591</v>
      </c>
    </row>
    <row r="534" spans="1:6" ht="12.75">
      <c r="A534">
        <v>1997</v>
      </c>
      <c r="B534">
        <v>173</v>
      </c>
      <c r="C534">
        <v>152</v>
      </c>
      <c r="D534">
        <v>42</v>
      </c>
      <c r="E534">
        <v>136</v>
      </c>
      <c r="F534">
        <v>424</v>
      </c>
    </row>
    <row r="535" spans="1:6" ht="12.75">
      <c r="A535">
        <v>1998</v>
      </c>
      <c r="F535">
        <v>1</v>
      </c>
    </row>
    <row r="536" ht="12.75">
      <c r="A536">
        <v>1999</v>
      </c>
    </row>
    <row r="538" spans="1:6" ht="12.75">
      <c r="A538" t="s">
        <v>101</v>
      </c>
      <c r="B538" s="2">
        <v>2265</v>
      </c>
      <c r="C538" s="2">
        <v>4372</v>
      </c>
      <c r="D538" s="2">
        <v>2740</v>
      </c>
      <c r="E538" s="2">
        <v>3181</v>
      </c>
      <c r="F538" s="2">
        <v>5243</v>
      </c>
    </row>
    <row r="539" spans="1:6" ht="12.75">
      <c r="A539" t="s">
        <v>128</v>
      </c>
      <c r="B539" t="s">
        <v>126</v>
      </c>
      <c r="C539" t="s">
        <v>128</v>
      </c>
      <c r="D539" t="s">
        <v>128</v>
      </c>
      <c r="E539" t="s">
        <v>128</v>
      </c>
      <c r="F539" t="s">
        <v>128</v>
      </c>
    </row>
    <row r="540" ht="12.75">
      <c r="A540" t="s">
        <v>4</v>
      </c>
    </row>
    <row r="541" ht="12.75">
      <c r="A541">
        <v>1983</v>
      </c>
    </row>
    <row r="542" spans="1:6" ht="12.75">
      <c r="A542">
        <v>1984</v>
      </c>
      <c r="C542" s="2"/>
      <c r="F542" s="2"/>
    </row>
    <row r="543" ht="12.75">
      <c r="A543">
        <v>1985</v>
      </c>
    </row>
    <row r="544" ht="12.75">
      <c r="A544">
        <v>1986</v>
      </c>
    </row>
    <row r="545" ht="12.75">
      <c r="A545">
        <v>1987</v>
      </c>
    </row>
    <row r="546" ht="12.75">
      <c r="A546">
        <v>1988</v>
      </c>
    </row>
    <row r="547" ht="12.75">
      <c r="A547">
        <v>1989</v>
      </c>
    </row>
    <row r="548" spans="1:6" ht="12.75">
      <c r="A548">
        <v>1990</v>
      </c>
      <c r="B548">
        <v>16</v>
      </c>
      <c r="C548">
        <v>108</v>
      </c>
      <c r="D548">
        <v>39</v>
      </c>
      <c r="F548">
        <v>56</v>
      </c>
    </row>
    <row r="549" spans="1:6" ht="12.75">
      <c r="A549">
        <v>1991</v>
      </c>
      <c r="B549">
        <v>3</v>
      </c>
      <c r="C549">
        <v>20</v>
      </c>
      <c r="D549">
        <v>8</v>
      </c>
      <c r="F549">
        <v>12</v>
      </c>
    </row>
    <row r="550" spans="1:5" ht="12.75">
      <c r="A550">
        <v>1992</v>
      </c>
      <c r="C550">
        <v>1</v>
      </c>
      <c r="D550">
        <v>4</v>
      </c>
      <c r="E550">
        <v>1</v>
      </c>
    </row>
    <row r="551" spans="1:5" ht="12.75">
      <c r="A551">
        <v>1993</v>
      </c>
      <c r="B551">
        <v>1</v>
      </c>
      <c r="C551">
        <v>2</v>
      </c>
      <c r="D551">
        <v>2</v>
      </c>
      <c r="E551">
        <v>1</v>
      </c>
    </row>
    <row r="552" spans="1:6" ht="12.75">
      <c r="A552">
        <v>1994</v>
      </c>
      <c r="B552">
        <v>1</v>
      </c>
      <c r="C552">
        <v>5</v>
      </c>
      <c r="E552">
        <v>4</v>
      </c>
      <c r="F552">
        <v>3</v>
      </c>
    </row>
    <row r="553" spans="1:6" ht="12.75">
      <c r="A553">
        <v>1995</v>
      </c>
      <c r="B553">
        <v>4</v>
      </c>
      <c r="C553">
        <v>6</v>
      </c>
      <c r="D553">
        <v>2</v>
      </c>
      <c r="E553">
        <v>5</v>
      </c>
      <c r="F553">
        <v>5</v>
      </c>
    </row>
    <row r="554" spans="1:6" ht="12.75">
      <c r="A554">
        <v>1996</v>
      </c>
      <c r="B554">
        <v>3</v>
      </c>
      <c r="C554">
        <v>9</v>
      </c>
      <c r="D554">
        <v>1</v>
      </c>
      <c r="E554">
        <v>5</v>
      </c>
      <c r="F554">
        <v>2</v>
      </c>
    </row>
    <row r="555" spans="1:6" ht="12.75">
      <c r="A555">
        <v>1997</v>
      </c>
      <c r="B555">
        <v>7</v>
      </c>
      <c r="C555">
        <v>16</v>
      </c>
      <c r="D555">
        <v>3</v>
      </c>
      <c r="E555">
        <v>10</v>
      </c>
      <c r="F555">
        <v>1</v>
      </c>
    </row>
    <row r="556" ht="12.75">
      <c r="A556">
        <v>1998</v>
      </c>
    </row>
    <row r="557" ht="12.75">
      <c r="A557">
        <v>1999</v>
      </c>
    </row>
    <row r="559" spans="1:6" ht="12.75">
      <c r="A559" t="s">
        <v>101</v>
      </c>
      <c r="B559">
        <v>35</v>
      </c>
      <c r="C559">
        <v>167</v>
      </c>
      <c r="D559">
        <v>59</v>
      </c>
      <c r="E559">
        <v>26</v>
      </c>
      <c r="F559">
        <v>79</v>
      </c>
    </row>
    <row r="560" spans="1:6" ht="12.75">
      <c r="A560" t="s">
        <v>128</v>
      </c>
      <c r="B560" t="s">
        <v>126</v>
      </c>
      <c r="C560" t="s">
        <v>128</v>
      </c>
      <c r="D560" t="s">
        <v>128</v>
      </c>
      <c r="E560" t="s">
        <v>128</v>
      </c>
      <c r="F560" t="s">
        <v>128</v>
      </c>
    </row>
    <row r="561" ht="12.75">
      <c r="A561" t="s">
        <v>110</v>
      </c>
    </row>
    <row r="562" spans="1:6" ht="12.75">
      <c r="A562">
        <v>1983</v>
      </c>
      <c r="B562">
        <v>26</v>
      </c>
      <c r="C562">
        <v>17</v>
      </c>
      <c r="D562">
        <v>4</v>
      </c>
      <c r="F562">
        <v>2</v>
      </c>
    </row>
    <row r="563" spans="1:6" ht="12.75">
      <c r="A563">
        <v>1984</v>
      </c>
      <c r="B563">
        <v>23</v>
      </c>
      <c r="C563" s="2">
        <v>33</v>
      </c>
      <c r="D563">
        <v>18</v>
      </c>
      <c r="E563">
        <v>3</v>
      </c>
      <c r="F563" s="2">
        <v>5</v>
      </c>
    </row>
    <row r="564" spans="1:6" ht="12.75">
      <c r="A564">
        <v>1985</v>
      </c>
      <c r="B564">
        <v>32</v>
      </c>
      <c r="C564">
        <v>87</v>
      </c>
      <c r="D564">
        <v>38</v>
      </c>
      <c r="E564">
        <v>3</v>
      </c>
      <c r="F564">
        <v>15</v>
      </c>
    </row>
    <row r="565" spans="1:6" ht="12.75">
      <c r="A565">
        <v>1986</v>
      </c>
      <c r="B565">
        <v>69</v>
      </c>
      <c r="C565">
        <v>220</v>
      </c>
      <c r="D565">
        <v>65</v>
      </c>
      <c r="E565">
        <v>19</v>
      </c>
      <c r="F565">
        <v>71</v>
      </c>
    </row>
    <row r="566" spans="1:6" ht="12.75">
      <c r="A566">
        <v>1987</v>
      </c>
      <c r="B566">
        <v>63</v>
      </c>
      <c r="C566">
        <v>189</v>
      </c>
      <c r="D566">
        <v>35</v>
      </c>
      <c r="E566">
        <v>28</v>
      </c>
      <c r="F566">
        <v>53</v>
      </c>
    </row>
    <row r="567" spans="1:6" ht="12.75">
      <c r="A567">
        <v>1988</v>
      </c>
      <c r="B567">
        <v>68</v>
      </c>
      <c r="C567">
        <v>249</v>
      </c>
      <c r="D567">
        <v>36</v>
      </c>
      <c r="E567">
        <v>45</v>
      </c>
      <c r="F567">
        <v>75</v>
      </c>
    </row>
    <row r="568" spans="1:6" ht="12.75">
      <c r="A568">
        <v>1989</v>
      </c>
      <c r="B568">
        <v>33</v>
      </c>
      <c r="C568">
        <v>253</v>
      </c>
      <c r="D568">
        <v>102</v>
      </c>
      <c r="F568">
        <v>140</v>
      </c>
    </row>
    <row r="569" spans="1:6" ht="12.75">
      <c r="A569">
        <v>1990</v>
      </c>
      <c r="B569">
        <v>16</v>
      </c>
      <c r="C569">
        <v>108</v>
      </c>
      <c r="D569">
        <v>39</v>
      </c>
      <c r="F569">
        <v>56</v>
      </c>
    </row>
    <row r="570" spans="1:6" ht="12.75">
      <c r="A570">
        <v>1991</v>
      </c>
      <c r="B570">
        <v>3</v>
      </c>
      <c r="C570">
        <v>20</v>
      </c>
      <c r="D570">
        <v>8</v>
      </c>
      <c r="F570">
        <v>12</v>
      </c>
    </row>
    <row r="571" spans="1:5" ht="12.75">
      <c r="A571">
        <v>1992</v>
      </c>
      <c r="C571">
        <v>1</v>
      </c>
      <c r="D571">
        <v>4</v>
      </c>
      <c r="E571">
        <v>1</v>
      </c>
    </row>
    <row r="572" spans="1:5" ht="12.75">
      <c r="A572">
        <v>1993</v>
      </c>
      <c r="B572">
        <v>1</v>
      </c>
      <c r="C572">
        <v>2</v>
      </c>
      <c r="D572">
        <v>2</v>
      </c>
      <c r="E572">
        <v>1</v>
      </c>
    </row>
    <row r="573" spans="1:6" ht="12.75">
      <c r="A573">
        <v>1994</v>
      </c>
      <c r="B573">
        <v>1</v>
      </c>
      <c r="C573">
        <v>5</v>
      </c>
      <c r="E573">
        <v>4</v>
      </c>
      <c r="F573">
        <v>3</v>
      </c>
    </row>
    <row r="574" spans="1:6" ht="12.75">
      <c r="A574">
        <v>1995</v>
      </c>
      <c r="B574">
        <v>4</v>
      </c>
      <c r="C574">
        <v>6</v>
      </c>
      <c r="D574">
        <v>2</v>
      </c>
      <c r="E574">
        <v>5</v>
      </c>
      <c r="F574">
        <v>5</v>
      </c>
    </row>
    <row r="575" spans="1:6" ht="12.75">
      <c r="A575">
        <v>1996</v>
      </c>
      <c r="B575">
        <v>3</v>
      </c>
      <c r="C575">
        <v>9</v>
      </c>
      <c r="D575">
        <v>1</v>
      </c>
      <c r="E575">
        <v>5</v>
      </c>
      <c r="F575">
        <v>2</v>
      </c>
    </row>
    <row r="576" spans="1:6" ht="12.75">
      <c r="A576">
        <v>1997</v>
      </c>
      <c r="B576">
        <v>7</v>
      </c>
      <c r="C576">
        <v>16</v>
      </c>
      <c r="D576">
        <v>3</v>
      </c>
      <c r="E576">
        <v>10</v>
      </c>
      <c r="F576">
        <v>1</v>
      </c>
    </row>
    <row r="577" spans="1:6" ht="12.75">
      <c r="A577">
        <v>1998</v>
      </c>
      <c r="B577">
        <v>311</v>
      </c>
      <c r="C577">
        <v>525</v>
      </c>
      <c r="D577">
        <v>192</v>
      </c>
      <c r="E577">
        <v>474</v>
      </c>
      <c r="F577">
        <v>651</v>
      </c>
    </row>
    <row r="578" spans="1:6" ht="12.75">
      <c r="A578">
        <v>1999</v>
      </c>
      <c r="B578">
        <v>318</v>
      </c>
      <c r="C578">
        <v>440</v>
      </c>
      <c r="D578">
        <v>129</v>
      </c>
      <c r="E578">
        <v>289</v>
      </c>
      <c r="F578">
        <v>467</v>
      </c>
    </row>
    <row r="579" spans="2:6" ht="12.75">
      <c r="B579" s="2"/>
      <c r="C579" s="2"/>
      <c r="D579" s="2"/>
      <c r="E579" s="2"/>
      <c r="F579" s="2"/>
    </row>
    <row r="580" spans="1:6" ht="12.75">
      <c r="A580" t="s">
        <v>101</v>
      </c>
      <c r="B580" s="2">
        <v>943</v>
      </c>
      <c r="C580" s="2">
        <v>2013</v>
      </c>
      <c r="D580" s="2">
        <v>619</v>
      </c>
      <c r="E580" s="2">
        <v>861</v>
      </c>
      <c r="F580" s="2">
        <v>1479</v>
      </c>
    </row>
    <row r="581" spans="1:6" ht="12.75">
      <c r="A581" t="s">
        <v>128</v>
      </c>
      <c r="B581" s="2" t="s">
        <v>126</v>
      </c>
      <c r="C581" s="2" t="s">
        <v>128</v>
      </c>
      <c r="D581" s="2" t="s">
        <v>128</v>
      </c>
      <c r="E581" s="2" t="s">
        <v>128</v>
      </c>
      <c r="F581" s="2" t="s">
        <v>128</v>
      </c>
    </row>
    <row r="582" spans="2:6" ht="12.75">
      <c r="B582" s="2"/>
      <c r="C582" s="2"/>
      <c r="D582" s="2"/>
      <c r="E582" s="2"/>
      <c r="F582" s="2"/>
    </row>
    <row r="583" spans="1:6" ht="12.75">
      <c r="A583" t="s">
        <v>128</v>
      </c>
      <c r="B583" s="2" t="s">
        <v>126</v>
      </c>
      <c r="C583" s="2" t="s">
        <v>128</v>
      </c>
      <c r="D583" s="2" t="s">
        <v>128</v>
      </c>
      <c r="E583" s="2" t="s">
        <v>128</v>
      </c>
      <c r="F583" s="2" t="s">
        <v>128</v>
      </c>
    </row>
    <row r="584" spans="1:6" ht="12.75">
      <c r="A584" t="s">
        <v>83</v>
      </c>
      <c r="B584" s="2"/>
      <c r="C584" s="2"/>
      <c r="D584" s="2"/>
      <c r="E584" s="2"/>
      <c r="F584" s="2"/>
    </row>
    <row r="585" spans="1:6" ht="12.75">
      <c r="A585" t="s">
        <v>84</v>
      </c>
      <c r="B585" s="2" t="s">
        <v>74</v>
      </c>
      <c r="C585" s="2" t="s">
        <v>75</v>
      </c>
      <c r="D585" s="2" t="s">
        <v>76</v>
      </c>
      <c r="E585" s="2" t="s">
        <v>77</v>
      </c>
      <c r="F585" s="2" t="s">
        <v>85</v>
      </c>
    </row>
    <row r="586" spans="1:6" ht="12.75">
      <c r="A586" t="s">
        <v>86</v>
      </c>
      <c r="B586" s="2" t="s">
        <v>125</v>
      </c>
      <c r="C586" s="2" t="s">
        <v>128</v>
      </c>
      <c r="D586" s="2" t="e">
        <f>--Black,NH</f>
        <v>#NAME?</v>
      </c>
      <c r="E586" s="2" t="s">
        <v>126</v>
      </c>
      <c r="F586" s="2" t="s">
        <v>128</v>
      </c>
    </row>
    <row r="587" spans="1:6" ht="12.75">
      <c r="A587" t="s">
        <v>87</v>
      </c>
      <c r="B587" s="2" t="s">
        <v>88</v>
      </c>
      <c r="C587" s="2" t="s">
        <v>129</v>
      </c>
      <c r="D587" s="2" t="s">
        <v>130</v>
      </c>
      <c r="E587" s="2" t="s">
        <v>89</v>
      </c>
      <c r="F587" s="2" t="s">
        <v>131</v>
      </c>
    </row>
    <row r="588" spans="1:6" ht="12.75">
      <c r="A588" t="s">
        <v>128</v>
      </c>
      <c r="B588" s="2" t="s">
        <v>126</v>
      </c>
      <c r="C588" s="2" t="s">
        <v>128</v>
      </c>
      <c r="D588" t="s">
        <v>128</v>
      </c>
      <c r="E588" s="2" t="s">
        <v>128</v>
      </c>
      <c r="F588" s="2" t="s">
        <v>128</v>
      </c>
    </row>
    <row r="589" spans="1:6" ht="12.75">
      <c r="A589" t="s">
        <v>112</v>
      </c>
      <c r="B589" s="2"/>
      <c r="C589" s="2"/>
      <c r="E589" s="2"/>
      <c r="F589" s="2"/>
    </row>
    <row r="590" spans="1:6" ht="12.75">
      <c r="A590">
        <v>1983</v>
      </c>
      <c r="B590">
        <v>43</v>
      </c>
      <c r="C590">
        <v>55</v>
      </c>
      <c r="D590">
        <v>21</v>
      </c>
      <c r="E590">
        <v>1</v>
      </c>
      <c r="F590">
        <v>7</v>
      </c>
    </row>
    <row r="591" spans="1:6" ht="12.75">
      <c r="A591">
        <v>1984</v>
      </c>
      <c r="B591" s="2">
        <v>23</v>
      </c>
      <c r="C591" s="2">
        <v>41</v>
      </c>
      <c r="D591" s="2">
        <v>26</v>
      </c>
      <c r="E591" s="2">
        <v>6</v>
      </c>
      <c r="F591" s="2">
        <v>10</v>
      </c>
    </row>
    <row r="592" spans="1:6" ht="12.75">
      <c r="A592">
        <v>1985</v>
      </c>
      <c r="B592">
        <v>16</v>
      </c>
      <c r="C592">
        <v>68</v>
      </c>
      <c r="D592">
        <v>40</v>
      </c>
      <c r="E592">
        <v>8</v>
      </c>
      <c r="F592">
        <v>23</v>
      </c>
    </row>
    <row r="593" spans="1:6" ht="12.75">
      <c r="A593">
        <v>1986</v>
      </c>
      <c r="B593">
        <v>28</v>
      </c>
      <c r="C593">
        <v>64</v>
      </c>
      <c r="D593">
        <v>25</v>
      </c>
      <c r="E593">
        <v>17</v>
      </c>
      <c r="F593">
        <v>16</v>
      </c>
    </row>
    <row r="594" spans="1:6" ht="12.75">
      <c r="A594">
        <v>1987</v>
      </c>
      <c r="B594">
        <v>43</v>
      </c>
      <c r="C594">
        <v>62</v>
      </c>
      <c r="D594">
        <v>16</v>
      </c>
      <c r="E594">
        <v>22</v>
      </c>
      <c r="F594">
        <v>27</v>
      </c>
    </row>
    <row r="595" spans="1:6" ht="12.75">
      <c r="A595">
        <v>1988</v>
      </c>
      <c r="B595">
        <v>29</v>
      </c>
      <c r="C595">
        <v>41</v>
      </c>
      <c r="D595">
        <v>16</v>
      </c>
      <c r="E595">
        <v>36</v>
      </c>
      <c r="F595">
        <v>18</v>
      </c>
    </row>
    <row r="596" spans="1:6" ht="12.75">
      <c r="A596">
        <v>1989</v>
      </c>
      <c r="B596">
        <v>75</v>
      </c>
      <c r="C596">
        <v>119</v>
      </c>
      <c r="D596">
        <v>48</v>
      </c>
      <c r="F596">
        <v>107</v>
      </c>
    </row>
    <row r="597" spans="1:6" ht="12.75">
      <c r="A597">
        <v>1990</v>
      </c>
      <c r="B597">
        <v>48</v>
      </c>
      <c r="C597">
        <v>37</v>
      </c>
      <c r="D597">
        <v>7</v>
      </c>
      <c r="E597">
        <v>1</v>
      </c>
      <c r="F597">
        <v>32</v>
      </c>
    </row>
    <row r="598" spans="1:6" ht="12.75">
      <c r="A598">
        <v>1991</v>
      </c>
      <c r="B598">
        <v>45</v>
      </c>
      <c r="C598">
        <v>40</v>
      </c>
      <c r="D598">
        <v>2</v>
      </c>
      <c r="F598">
        <v>24</v>
      </c>
    </row>
    <row r="599" spans="1:6" ht="12.75">
      <c r="A599">
        <v>1992</v>
      </c>
      <c r="B599">
        <v>61</v>
      </c>
      <c r="C599">
        <v>48</v>
      </c>
      <c r="D599">
        <v>3</v>
      </c>
      <c r="E599">
        <v>9</v>
      </c>
      <c r="F599">
        <v>19</v>
      </c>
    </row>
    <row r="600" spans="1:6" ht="12.75">
      <c r="A600">
        <v>1993</v>
      </c>
      <c r="B600">
        <v>52</v>
      </c>
      <c r="C600">
        <v>34</v>
      </c>
      <c r="D600">
        <v>4</v>
      </c>
      <c r="E600">
        <v>16</v>
      </c>
      <c r="F600">
        <v>18</v>
      </c>
    </row>
    <row r="601" spans="1:6" ht="12.75">
      <c r="A601">
        <v>1994</v>
      </c>
      <c r="B601">
        <v>61</v>
      </c>
      <c r="C601">
        <v>36</v>
      </c>
      <c r="D601">
        <v>3</v>
      </c>
      <c r="E601">
        <v>18</v>
      </c>
      <c r="F601">
        <v>17</v>
      </c>
    </row>
    <row r="602" spans="1:6" ht="12.75">
      <c r="A602">
        <v>1995</v>
      </c>
      <c r="B602">
        <v>49</v>
      </c>
      <c r="C602">
        <v>41</v>
      </c>
      <c r="D602">
        <v>4</v>
      </c>
      <c r="E602">
        <v>37</v>
      </c>
      <c r="F602">
        <v>25</v>
      </c>
    </row>
    <row r="603" spans="1:6" ht="12.75">
      <c r="A603">
        <v>1996</v>
      </c>
      <c r="B603">
        <v>63</v>
      </c>
      <c r="C603">
        <v>44</v>
      </c>
      <c r="D603">
        <v>4</v>
      </c>
      <c r="E603">
        <v>37</v>
      </c>
      <c r="F603">
        <v>19</v>
      </c>
    </row>
    <row r="604" spans="1:6" ht="12.75">
      <c r="A604">
        <v>1997</v>
      </c>
      <c r="B604">
        <v>65</v>
      </c>
      <c r="C604">
        <v>64</v>
      </c>
      <c r="D604">
        <v>1</v>
      </c>
      <c r="E604">
        <v>39</v>
      </c>
      <c r="F604">
        <v>31</v>
      </c>
    </row>
    <row r="605" spans="1:6" ht="12.75">
      <c r="A605">
        <v>1998</v>
      </c>
      <c r="B605">
        <v>54</v>
      </c>
      <c r="C605">
        <v>63</v>
      </c>
      <c r="D605">
        <v>5</v>
      </c>
      <c r="E605">
        <v>39</v>
      </c>
      <c r="F605">
        <v>30</v>
      </c>
    </row>
    <row r="606" spans="1:6" ht="12.75">
      <c r="A606">
        <v>1999</v>
      </c>
      <c r="B606">
        <v>52</v>
      </c>
      <c r="C606">
        <v>57</v>
      </c>
      <c r="D606">
        <v>6</v>
      </c>
      <c r="E606">
        <v>33</v>
      </c>
      <c r="F606">
        <v>21</v>
      </c>
    </row>
    <row r="608" spans="1:6" ht="12.75">
      <c r="A608" t="s">
        <v>101</v>
      </c>
      <c r="B608">
        <v>807</v>
      </c>
      <c r="C608">
        <v>914</v>
      </c>
      <c r="D608">
        <v>231</v>
      </c>
      <c r="E608">
        <v>319</v>
      </c>
      <c r="F608">
        <v>444</v>
      </c>
    </row>
    <row r="609" spans="1:6" ht="12.75">
      <c r="A609" t="s">
        <v>128</v>
      </c>
      <c r="B609" t="s">
        <v>126</v>
      </c>
      <c r="C609" t="s">
        <v>128</v>
      </c>
      <c r="D609" t="s">
        <v>128</v>
      </c>
      <c r="E609" t="s">
        <v>128</v>
      </c>
      <c r="F609" t="s">
        <v>128</v>
      </c>
    </row>
    <row r="610" ht="12.75">
      <c r="A610" t="s">
        <v>109</v>
      </c>
    </row>
    <row r="611" spans="1:6" ht="12.75">
      <c r="A611">
        <v>1983</v>
      </c>
      <c r="B611">
        <v>10</v>
      </c>
      <c r="C611">
        <v>18</v>
      </c>
      <c r="D611">
        <v>9</v>
      </c>
      <c r="E611">
        <v>2</v>
      </c>
      <c r="F611">
        <v>1</v>
      </c>
    </row>
    <row r="612" spans="1:6" ht="12.75">
      <c r="A612">
        <v>1984</v>
      </c>
      <c r="B612" s="2">
        <v>7</v>
      </c>
      <c r="C612" s="2">
        <v>26</v>
      </c>
      <c r="D612">
        <v>11</v>
      </c>
      <c r="E612" s="2"/>
      <c r="F612" s="2">
        <v>11</v>
      </c>
    </row>
    <row r="613" spans="1:6" ht="12.75">
      <c r="A613">
        <v>1985</v>
      </c>
      <c r="B613">
        <v>7</v>
      </c>
      <c r="C613">
        <v>47</v>
      </c>
      <c r="D613">
        <v>26</v>
      </c>
      <c r="E613">
        <v>4</v>
      </c>
      <c r="F613">
        <v>30</v>
      </c>
    </row>
    <row r="614" spans="1:6" ht="12.75">
      <c r="A614">
        <v>1986</v>
      </c>
      <c r="B614">
        <v>12</v>
      </c>
      <c r="C614">
        <v>56</v>
      </c>
      <c r="D614">
        <v>31</v>
      </c>
      <c r="E614">
        <v>8</v>
      </c>
      <c r="F614">
        <v>31</v>
      </c>
    </row>
    <row r="615" spans="1:6" ht="12.75">
      <c r="A615">
        <v>1987</v>
      </c>
      <c r="B615">
        <v>17</v>
      </c>
      <c r="C615">
        <v>93</v>
      </c>
      <c r="D615">
        <v>47</v>
      </c>
      <c r="E615">
        <v>12</v>
      </c>
      <c r="F615">
        <v>63</v>
      </c>
    </row>
    <row r="616" spans="1:6" ht="12.75">
      <c r="A616">
        <v>1988</v>
      </c>
      <c r="B616">
        <v>20</v>
      </c>
      <c r="C616">
        <v>90</v>
      </c>
      <c r="D616">
        <v>33</v>
      </c>
      <c r="E616">
        <v>20</v>
      </c>
      <c r="F616">
        <v>64</v>
      </c>
    </row>
    <row r="617" spans="1:6" ht="12.75">
      <c r="A617">
        <v>1989</v>
      </c>
      <c r="B617">
        <v>5</v>
      </c>
      <c r="C617">
        <v>3</v>
      </c>
      <c r="D617">
        <v>9</v>
      </c>
      <c r="E617">
        <v>1</v>
      </c>
      <c r="F617">
        <v>12</v>
      </c>
    </row>
    <row r="618" spans="1:6" ht="12.75">
      <c r="A618">
        <v>1990</v>
      </c>
      <c r="B618">
        <v>54</v>
      </c>
      <c r="C618">
        <v>150</v>
      </c>
      <c r="D618">
        <v>67</v>
      </c>
      <c r="F618">
        <v>98</v>
      </c>
    </row>
    <row r="619" spans="1:6" ht="12.75">
      <c r="A619">
        <v>1991</v>
      </c>
      <c r="B619">
        <v>49</v>
      </c>
      <c r="C619">
        <v>192</v>
      </c>
      <c r="D619">
        <v>63</v>
      </c>
      <c r="F619">
        <v>111</v>
      </c>
    </row>
    <row r="620" spans="1:6" ht="12.75">
      <c r="A620">
        <v>1992</v>
      </c>
      <c r="B620">
        <v>65</v>
      </c>
      <c r="C620">
        <v>206</v>
      </c>
      <c r="D620">
        <v>52</v>
      </c>
      <c r="E620">
        <v>101</v>
      </c>
      <c r="F620">
        <v>56</v>
      </c>
    </row>
    <row r="621" spans="1:6" ht="12.75">
      <c r="A621">
        <v>1993</v>
      </c>
      <c r="B621">
        <v>60</v>
      </c>
      <c r="C621">
        <v>179</v>
      </c>
      <c r="D621">
        <v>47</v>
      </c>
      <c r="E621">
        <v>82</v>
      </c>
      <c r="F621">
        <v>55</v>
      </c>
    </row>
    <row r="622" spans="1:6" ht="12.75">
      <c r="A622">
        <v>1994</v>
      </c>
      <c r="B622">
        <v>64</v>
      </c>
      <c r="C622">
        <v>161</v>
      </c>
      <c r="D622">
        <v>31</v>
      </c>
      <c r="E622">
        <v>80</v>
      </c>
      <c r="F622">
        <v>35</v>
      </c>
    </row>
    <row r="623" spans="1:6" ht="12.75">
      <c r="A623">
        <v>1995</v>
      </c>
      <c r="B623">
        <v>125</v>
      </c>
      <c r="C623">
        <v>215</v>
      </c>
      <c r="D623">
        <v>42</v>
      </c>
      <c r="E623">
        <v>79</v>
      </c>
      <c r="F623">
        <v>70</v>
      </c>
    </row>
    <row r="624" spans="1:6" ht="12.75">
      <c r="A624">
        <v>1996</v>
      </c>
      <c r="B624">
        <v>121</v>
      </c>
      <c r="C624">
        <v>194</v>
      </c>
      <c r="D624">
        <v>31</v>
      </c>
      <c r="E624">
        <v>94</v>
      </c>
      <c r="F624">
        <v>67</v>
      </c>
    </row>
    <row r="625" spans="1:6" ht="12.75">
      <c r="A625">
        <v>1997</v>
      </c>
      <c r="B625">
        <v>59</v>
      </c>
      <c r="C625">
        <v>118</v>
      </c>
      <c r="D625">
        <v>22</v>
      </c>
      <c r="E625">
        <v>58</v>
      </c>
      <c r="F625">
        <v>41</v>
      </c>
    </row>
    <row r="626" spans="1:6" ht="12.75">
      <c r="A626">
        <v>1998</v>
      </c>
      <c r="F626">
        <v>96</v>
      </c>
    </row>
    <row r="627" spans="1:6" ht="12.75">
      <c r="A627">
        <v>1999</v>
      </c>
      <c r="F627">
        <v>10</v>
      </c>
    </row>
    <row r="629" spans="1:6" ht="12.75">
      <c r="A629" t="s">
        <v>101</v>
      </c>
      <c r="B629">
        <v>675</v>
      </c>
      <c r="C629" s="2">
        <v>1748</v>
      </c>
      <c r="D629">
        <v>521</v>
      </c>
      <c r="E629">
        <v>541</v>
      </c>
      <c r="F629">
        <v>851</v>
      </c>
    </row>
    <row r="630" spans="1:6" ht="12.75">
      <c r="A630" t="s">
        <v>128</v>
      </c>
      <c r="B630" t="s">
        <v>126</v>
      </c>
      <c r="C630" t="s">
        <v>128</v>
      </c>
      <c r="D630" t="s">
        <v>128</v>
      </c>
      <c r="E630" t="s">
        <v>128</v>
      </c>
      <c r="F630" t="s">
        <v>128</v>
      </c>
    </row>
    <row r="631" ht="12.75">
      <c r="A631" t="s">
        <v>90</v>
      </c>
    </row>
    <row r="632" spans="1:6" ht="12.75">
      <c r="A632">
        <v>1983</v>
      </c>
      <c r="B632">
        <v>7</v>
      </c>
      <c r="C632">
        <v>16</v>
      </c>
      <c r="D632">
        <v>8</v>
      </c>
      <c r="F632">
        <v>1</v>
      </c>
    </row>
    <row r="633" spans="1:6" ht="12.75">
      <c r="A633">
        <v>1984</v>
      </c>
      <c r="C633">
        <v>15</v>
      </c>
      <c r="D633">
        <v>7</v>
      </c>
      <c r="E633" s="2">
        <v>1</v>
      </c>
      <c r="F633">
        <v>7</v>
      </c>
    </row>
    <row r="634" spans="1:6" ht="12.75">
      <c r="A634">
        <v>1985</v>
      </c>
      <c r="B634">
        <v>2</v>
      </c>
      <c r="C634">
        <v>27</v>
      </c>
      <c r="D634">
        <v>18</v>
      </c>
      <c r="E634">
        <v>6</v>
      </c>
      <c r="F634">
        <v>12</v>
      </c>
    </row>
    <row r="635" spans="1:6" ht="12.75">
      <c r="A635">
        <v>1986</v>
      </c>
      <c r="B635">
        <v>8</v>
      </c>
      <c r="C635">
        <v>28</v>
      </c>
      <c r="D635">
        <v>25</v>
      </c>
      <c r="E635">
        <v>14</v>
      </c>
      <c r="F635">
        <v>18</v>
      </c>
    </row>
    <row r="636" spans="1:6" ht="12.75">
      <c r="A636">
        <v>1987</v>
      </c>
      <c r="B636">
        <v>11</v>
      </c>
      <c r="C636">
        <v>48</v>
      </c>
      <c r="D636">
        <v>35</v>
      </c>
      <c r="E636">
        <v>23</v>
      </c>
      <c r="F636">
        <v>23</v>
      </c>
    </row>
    <row r="637" spans="1:6" ht="12.75">
      <c r="A637">
        <v>1988</v>
      </c>
      <c r="B637">
        <v>6</v>
      </c>
      <c r="C637">
        <v>33</v>
      </c>
      <c r="D637">
        <v>28</v>
      </c>
      <c r="E637">
        <v>22</v>
      </c>
      <c r="F637">
        <v>29</v>
      </c>
    </row>
    <row r="638" spans="1:6" ht="12.75">
      <c r="A638">
        <v>1989</v>
      </c>
      <c r="B638">
        <v>40</v>
      </c>
      <c r="C638">
        <v>132</v>
      </c>
      <c r="D638">
        <v>63</v>
      </c>
      <c r="F638">
        <v>62</v>
      </c>
    </row>
    <row r="639" spans="1:6" ht="12.75">
      <c r="A639">
        <v>1990</v>
      </c>
      <c r="B639">
        <v>20</v>
      </c>
      <c r="C639">
        <v>63</v>
      </c>
      <c r="D639">
        <v>29</v>
      </c>
      <c r="F639">
        <v>85</v>
      </c>
    </row>
    <row r="640" spans="1:6" ht="12.75">
      <c r="A640">
        <v>1991</v>
      </c>
      <c r="B640">
        <v>36</v>
      </c>
      <c r="C640">
        <v>68</v>
      </c>
      <c r="D640">
        <v>29</v>
      </c>
      <c r="E640">
        <v>1</v>
      </c>
      <c r="F640">
        <v>154</v>
      </c>
    </row>
    <row r="641" spans="1:6" ht="12.75">
      <c r="A641">
        <v>1992</v>
      </c>
      <c r="B641">
        <v>44</v>
      </c>
      <c r="C641">
        <v>60</v>
      </c>
      <c r="D641">
        <v>33</v>
      </c>
      <c r="E641">
        <v>119</v>
      </c>
      <c r="F641">
        <v>50</v>
      </c>
    </row>
    <row r="642" spans="1:6" ht="12.75">
      <c r="A642">
        <v>1993</v>
      </c>
      <c r="B642">
        <v>31</v>
      </c>
      <c r="C642">
        <v>59</v>
      </c>
      <c r="D642">
        <v>27</v>
      </c>
      <c r="E642">
        <v>99</v>
      </c>
      <c r="F642">
        <v>25</v>
      </c>
    </row>
    <row r="643" spans="1:6" ht="12.75">
      <c r="A643">
        <v>1994</v>
      </c>
      <c r="B643">
        <v>38</v>
      </c>
      <c r="C643">
        <v>60</v>
      </c>
      <c r="D643">
        <v>21</v>
      </c>
      <c r="E643">
        <v>70</v>
      </c>
      <c r="F643">
        <v>27</v>
      </c>
    </row>
    <row r="644" spans="1:6" ht="12.75">
      <c r="A644">
        <v>1995</v>
      </c>
      <c r="B644">
        <v>38</v>
      </c>
      <c r="C644">
        <v>45</v>
      </c>
      <c r="D644">
        <v>29</v>
      </c>
      <c r="E644">
        <v>125</v>
      </c>
      <c r="F644">
        <v>35</v>
      </c>
    </row>
    <row r="645" spans="1:6" ht="12.75">
      <c r="A645">
        <v>1996</v>
      </c>
      <c r="B645">
        <v>32</v>
      </c>
      <c r="C645">
        <v>44</v>
      </c>
      <c r="D645">
        <v>23</v>
      </c>
      <c r="E645">
        <v>147</v>
      </c>
      <c r="F645">
        <v>29</v>
      </c>
    </row>
    <row r="646" spans="1:6" ht="12.75">
      <c r="A646">
        <v>1997</v>
      </c>
      <c r="B646">
        <v>17</v>
      </c>
      <c r="C646">
        <v>22</v>
      </c>
      <c r="D646">
        <v>1</v>
      </c>
      <c r="E646">
        <v>25</v>
      </c>
      <c r="F646">
        <v>74</v>
      </c>
    </row>
    <row r="647" spans="1:6" ht="12.75">
      <c r="A647">
        <v>1998</v>
      </c>
      <c r="F647">
        <v>1</v>
      </c>
    </row>
    <row r="648" ht="12.75">
      <c r="A648">
        <v>1999</v>
      </c>
    </row>
    <row r="650" spans="1:6" ht="12.75">
      <c r="A650" t="s">
        <v>101</v>
      </c>
      <c r="B650">
        <v>330</v>
      </c>
      <c r="C650">
        <v>720</v>
      </c>
      <c r="D650">
        <v>376</v>
      </c>
      <c r="E650">
        <v>652</v>
      </c>
      <c r="F650">
        <v>632</v>
      </c>
    </row>
    <row r="651" spans="1:6" ht="12.75">
      <c r="A651" t="s">
        <v>128</v>
      </c>
      <c r="B651" t="s">
        <v>126</v>
      </c>
      <c r="C651" t="s">
        <v>128</v>
      </c>
      <c r="D651" t="s">
        <v>128</v>
      </c>
      <c r="E651" t="s">
        <v>128</v>
      </c>
      <c r="F651" t="s">
        <v>128</v>
      </c>
    </row>
    <row r="652" ht="12.75">
      <c r="A652" t="s">
        <v>4</v>
      </c>
    </row>
    <row r="653" ht="12.75">
      <c r="A653">
        <v>1983</v>
      </c>
    </row>
    <row r="654" ht="12.75">
      <c r="A654">
        <v>1984</v>
      </c>
    </row>
    <row r="655" ht="12.75">
      <c r="A655">
        <v>1985</v>
      </c>
    </row>
    <row r="656" ht="12.75">
      <c r="A656">
        <v>1986</v>
      </c>
    </row>
    <row r="657" ht="12.75">
      <c r="A657">
        <v>1987</v>
      </c>
    </row>
    <row r="658" ht="12.75">
      <c r="A658">
        <v>1988</v>
      </c>
    </row>
    <row r="659" ht="12.75">
      <c r="A659">
        <v>1989</v>
      </c>
    </row>
    <row r="660" spans="1:6" ht="12.75">
      <c r="A660">
        <v>1990</v>
      </c>
      <c r="B660">
        <v>5</v>
      </c>
      <c r="C660">
        <v>34</v>
      </c>
      <c r="D660">
        <v>6</v>
      </c>
      <c r="F660">
        <v>19</v>
      </c>
    </row>
    <row r="661" spans="1:6" ht="12.75">
      <c r="A661">
        <v>1991</v>
      </c>
      <c r="B661">
        <v>1</v>
      </c>
      <c r="C661">
        <v>2</v>
      </c>
      <c r="D661">
        <v>1</v>
      </c>
      <c r="F661">
        <v>2</v>
      </c>
    </row>
    <row r="662" spans="1:5" ht="12.75">
      <c r="A662">
        <v>1992</v>
      </c>
      <c r="B662">
        <v>1</v>
      </c>
      <c r="D662">
        <v>2</v>
      </c>
      <c r="E662">
        <v>1</v>
      </c>
    </row>
    <row r="663" spans="1:3" ht="12.75">
      <c r="A663">
        <v>1993</v>
      </c>
      <c r="C663">
        <v>1</v>
      </c>
    </row>
    <row r="664" spans="1:3" ht="12.75">
      <c r="A664">
        <v>1994</v>
      </c>
      <c r="B664">
        <v>1</v>
      </c>
      <c r="C664">
        <v>1</v>
      </c>
    </row>
    <row r="665" spans="1:4" ht="12.75">
      <c r="A665">
        <v>1995</v>
      </c>
      <c r="B665">
        <v>1</v>
      </c>
      <c r="C665">
        <v>4</v>
      </c>
      <c r="D665">
        <v>1</v>
      </c>
    </row>
    <row r="666" spans="1:5" ht="12.75">
      <c r="A666">
        <v>1996</v>
      </c>
      <c r="C666">
        <v>4</v>
      </c>
      <c r="E666">
        <v>3</v>
      </c>
    </row>
    <row r="667" spans="1:5" ht="12.75">
      <c r="A667">
        <v>1997</v>
      </c>
      <c r="B667">
        <v>2</v>
      </c>
      <c r="C667">
        <v>2</v>
      </c>
      <c r="E667">
        <v>3</v>
      </c>
    </row>
    <row r="668" ht="12.75">
      <c r="A668">
        <v>1998</v>
      </c>
    </row>
    <row r="669" ht="12.75">
      <c r="A669">
        <v>1999</v>
      </c>
    </row>
    <row r="671" spans="1:6" ht="12.75">
      <c r="A671" t="s">
        <v>101</v>
      </c>
      <c r="B671">
        <v>11</v>
      </c>
      <c r="C671">
        <v>48</v>
      </c>
      <c r="D671">
        <v>10</v>
      </c>
      <c r="E671">
        <v>7</v>
      </c>
      <c r="F671">
        <v>21</v>
      </c>
    </row>
    <row r="672" spans="1:6" ht="12.75">
      <c r="A672" t="s">
        <v>128</v>
      </c>
      <c r="B672" t="s">
        <v>126</v>
      </c>
      <c r="C672" t="s">
        <v>128</v>
      </c>
      <c r="D672" t="s">
        <v>128</v>
      </c>
      <c r="E672" t="s">
        <v>128</v>
      </c>
      <c r="F672" t="s">
        <v>128</v>
      </c>
    </row>
    <row r="673" ht="12.75">
      <c r="A673" t="s">
        <v>110</v>
      </c>
    </row>
    <row r="674" spans="1:4" ht="12.75">
      <c r="A674">
        <v>1983</v>
      </c>
      <c r="B674">
        <v>4</v>
      </c>
      <c r="C674">
        <v>7</v>
      </c>
      <c r="D674">
        <v>2</v>
      </c>
    </row>
    <row r="675" spans="1:6" ht="12.75">
      <c r="A675">
        <v>1984</v>
      </c>
      <c r="B675">
        <v>5</v>
      </c>
      <c r="C675">
        <v>2</v>
      </c>
      <c r="E675">
        <v>1</v>
      </c>
      <c r="F675">
        <v>2</v>
      </c>
    </row>
    <row r="676" spans="1:6" ht="12.75">
      <c r="A676">
        <v>1985</v>
      </c>
      <c r="B676">
        <v>4</v>
      </c>
      <c r="C676">
        <v>16</v>
      </c>
      <c r="D676">
        <v>1</v>
      </c>
      <c r="F676">
        <v>1</v>
      </c>
    </row>
    <row r="677" spans="1:6" ht="12.75">
      <c r="A677">
        <v>1986</v>
      </c>
      <c r="B677">
        <v>7</v>
      </c>
      <c r="C677">
        <v>25</v>
      </c>
      <c r="D677">
        <v>6</v>
      </c>
      <c r="E677">
        <v>2</v>
      </c>
      <c r="F677">
        <v>1</v>
      </c>
    </row>
    <row r="678" spans="1:6" ht="12.75">
      <c r="A678">
        <v>1987</v>
      </c>
      <c r="B678">
        <v>15</v>
      </c>
      <c r="C678">
        <v>40</v>
      </c>
      <c r="D678">
        <v>4</v>
      </c>
      <c r="E678">
        <v>3</v>
      </c>
      <c r="F678">
        <v>10</v>
      </c>
    </row>
    <row r="679" spans="1:6" ht="12.75">
      <c r="A679">
        <v>1988</v>
      </c>
      <c r="B679">
        <v>17</v>
      </c>
      <c r="C679">
        <v>23</v>
      </c>
      <c r="D679">
        <v>2</v>
      </c>
      <c r="E679">
        <v>3</v>
      </c>
      <c r="F679">
        <v>7</v>
      </c>
    </row>
    <row r="680" spans="1:6" ht="12.75">
      <c r="A680">
        <v>1989</v>
      </c>
      <c r="B680">
        <v>10</v>
      </c>
      <c r="C680">
        <v>55</v>
      </c>
      <c r="D680">
        <v>34</v>
      </c>
      <c r="F680">
        <v>24</v>
      </c>
    </row>
    <row r="681" spans="1:6" ht="12.75">
      <c r="A681">
        <v>1990</v>
      </c>
      <c r="B681">
        <v>5</v>
      </c>
      <c r="C681">
        <v>34</v>
      </c>
      <c r="D681">
        <v>6</v>
      </c>
      <c r="F681">
        <v>19</v>
      </c>
    </row>
    <row r="682" spans="1:6" ht="12.75">
      <c r="A682">
        <v>1991</v>
      </c>
      <c r="B682">
        <v>1</v>
      </c>
      <c r="C682">
        <v>2</v>
      </c>
      <c r="D682">
        <v>1</v>
      </c>
      <c r="F682">
        <v>2</v>
      </c>
    </row>
    <row r="683" spans="1:5" ht="12.75">
      <c r="A683">
        <v>1992</v>
      </c>
      <c r="B683">
        <v>1</v>
      </c>
      <c r="D683">
        <v>2</v>
      </c>
      <c r="E683">
        <v>1</v>
      </c>
    </row>
    <row r="684" spans="1:3" ht="12.75">
      <c r="A684">
        <v>1993</v>
      </c>
      <c r="C684">
        <v>1</v>
      </c>
    </row>
    <row r="685" spans="1:3" ht="12.75">
      <c r="A685">
        <v>1994</v>
      </c>
      <c r="B685">
        <v>1</v>
      </c>
      <c r="C685">
        <v>1</v>
      </c>
    </row>
    <row r="686" spans="1:4" ht="12.75">
      <c r="A686">
        <v>1995</v>
      </c>
      <c r="B686">
        <v>1</v>
      </c>
      <c r="C686">
        <v>4</v>
      </c>
      <c r="D686">
        <v>1</v>
      </c>
    </row>
    <row r="687" spans="1:5" ht="12.75">
      <c r="A687">
        <v>1996</v>
      </c>
      <c r="C687">
        <v>4</v>
      </c>
      <c r="E687">
        <v>3</v>
      </c>
    </row>
    <row r="688" spans="1:5" ht="12.75">
      <c r="A688">
        <v>1997</v>
      </c>
      <c r="B688">
        <v>2</v>
      </c>
      <c r="C688">
        <v>2</v>
      </c>
      <c r="E688">
        <v>3</v>
      </c>
    </row>
    <row r="689" spans="1:6" ht="12.75">
      <c r="A689">
        <v>1998</v>
      </c>
      <c r="B689">
        <v>68</v>
      </c>
      <c r="C689">
        <v>151</v>
      </c>
      <c r="D689">
        <v>19</v>
      </c>
      <c r="E689">
        <v>212</v>
      </c>
      <c r="F689">
        <v>84</v>
      </c>
    </row>
    <row r="690" spans="1:6" ht="12.75">
      <c r="A690">
        <v>1999</v>
      </c>
      <c r="B690">
        <v>61</v>
      </c>
      <c r="C690">
        <v>75</v>
      </c>
      <c r="D690">
        <v>13</v>
      </c>
      <c r="E690">
        <v>73</v>
      </c>
      <c r="F690">
        <v>54</v>
      </c>
    </row>
    <row r="692" spans="1:6" ht="12.75">
      <c r="A692" t="s">
        <v>101</v>
      </c>
      <c r="B692">
        <v>191</v>
      </c>
      <c r="C692">
        <v>394</v>
      </c>
      <c r="D692">
        <v>81</v>
      </c>
      <c r="E692">
        <v>294</v>
      </c>
      <c r="F692">
        <v>183</v>
      </c>
    </row>
    <row r="693" spans="1:6" ht="12.75">
      <c r="A693" t="s">
        <v>128</v>
      </c>
      <c r="B693" t="s">
        <v>126</v>
      </c>
      <c r="C693" t="s">
        <v>128</v>
      </c>
      <c r="D693" t="s">
        <v>128</v>
      </c>
      <c r="E693" t="s">
        <v>128</v>
      </c>
      <c r="F693" t="s">
        <v>128</v>
      </c>
    </row>
    <row r="695" spans="1:6" ht="12.75">
      <c r="A695" t="s">
        <v>128</v>
      </c>
      <c r="B695" t="s">
        <v>126</v>
      </c>
      <c r="C695" t="s">
        <v>128</v>
      </c>
      <c r="D695" t="s">
        <v>128</v>
      </c>
      <c r="E695" t="s">
        <v>128</v>
      </c>
      <c r="F695" t="s">
        <v>128</v>
      </c>
    </row>
    <row r="696" ht="12.75">
      <c r="A696" t="s">
        <v>83</v>
      </c>
    </row>
    <row r="697" spans="1:6" ht="12.75">
      <c r="A697" t="s">
        <v>84</v>
      </c>
      <c r="B697" t="s">
        <v>74</v>
      </c>
      <c r="C697" t="s">
        <v>75</v>
      </c>
      <c r="D697" t="s">
        <v>76</v>
      </c>
      <c r="E697" t="s">
        <v>77</v>
      </c>
      <c r="F697" t="s">
        <v>85</v>
      </c>
    </row>
    <row r="698" spans="1:6" ht="12.75">
      <c r="A698" t="s">
        <v>86</v>
      </c>
      <c r="B698" t="s">
        <v>125</v>
      </c>
      <c r="C698" t="s">
        <v>128</v>
      </c>
      <c r="D698" t="e">
        <f>-Amerind,N</f>
        <v>#NAME?</v>
      </c>
      <c r="E698" t="s">
        <v>78</v>
      </c>
      <c r="F698" t="s">
        <v>128</v>
      </c>
    </row>
    <row r="699" spans="1:6" ht="12.75">
      <c r="A699" t="s">
        <v>87</v>
      </c>
      <c r="B699" t="s">
        <v>88</v>
      </c>
      <c r="C699" t="s">
        <v>129</v>
      </c>
      <c r="D699" t="s">
        <v>130</v>
      </c>
      <c r="E699" t="s">
        <v>89</v>
      </c>
      <c r="F699" t="s">
        <v>131</v>
      </c>
    </row>
    <row r="700" spans="1:6" ht="12.75">
      <c r="A700" t="s">
        <v>128</v>
      </c>
      <c r="B700" t="s">
        <v>126</v>
      </c>
      <c r="C700" t="s">
        <v>128</v>
      </c>
      <c r="D700" t="s">
        <v>128</v>
      </c>
      <c r="E700" t="s">
        <v>128</v>
      </c>
      <c r="F700" t="s">
        <v>128</v>
      </c>
    </row>
    <row r="701" ht="12.75">
      <c r="A701" t="s">
        <v>112</v>
      </c>
    </row>
    <row r="702" spans="1:6" ht="12.75">
      <c r="A702">
        <v>1983</v>
      </c>
      <c r="B702">
        <v>12</v>
      </c>
      <c r="C702">
        <v>7</v>
      </c>
      <c r="D702">
        <v>2</v>
      </c>
      <c r="E702">
        <v>2</v>
      </c>
      <c r="F702">
        <v>5</v>
      </c>
    </row>
    <row r="703" spans="1:6" ht="12.75">
      <c r="A703">
        <v>1984</v>
      </c>
      <c r="B703">
        <v>5</v>
      </c>
      <c r="C703">
        <v>10</v>
      </c>
      <c r="D703">
        <v>7</v>
      </c>
      <c r="F703">
        <v>8</v>
      </c>
    </row>
    <row r="704" spans="1:6" ht="12.75">
      <c r="A704">
        <v>1985</v>
      </c>
      <c r="B704">
        <v>11</v>
      </c>
      <c r="C704">
        <v>12</v>
      </c>
      <c r="D704">
        <v>3</v>
      </c>
      <c r="E704">
        <v>1</v>
      </c>
      <c r="F704">
        <v>11</v>
      </c>
    </row>
    <row r="705" spans="1:6" ht="12.75">
      <c r="A705">
        <v>1986</v>
      </c>
      <c r="B705">
        <v>8</v>
      </c>
      <c r="C705">
        <v>13</v>
      </c>
      <c r="D705">
        <v>3</v>
      </c>
      <c r="E705">
        <v>2</v>
      </c>
      <c r="F705">
        <v>7</v>
      </c>
    </row>
    <row r="706" spans="1:6" ht="12.75">
      <c r="A706">
        <v>1987</v>
      </c>
      <c r="B706">
        <v>5</v>
      </c>
      <c r="D706">
        <v>1</v>
      </c>
      <c r="E706">
        <v>8</v>
      </c>
      <c r="F706">
        <v>7</v>
      </c>
    </row>
    <row r="707" spans="1:6" ht="12.75">
      <c r="A707">
        <v>1988</v>
      </c>
      <c r="B707">
        <v>8</v>
      </c>
      <c r="C707">
        <v>7</v>
      </c>
      <c r="D707">
        <v>2</v>
      </c>
      <c r="E707">
        <v>4</v>
      </c>
      <c r="F707">
        <v>6</v>
      </c>
    </row>
    <row r="708" spans="1:6" ht="12.75">
      <c r="A708">
        <v>1989</v>
      </c>
      <c r="B708">
        <v>18</v>
      </c>
      <c r="C708">
        <v>14</v>
      </c>
      <c r="D708">
        <v>7</v>
      </c>
      <c r="F708">
        <v>20</v>
      </c>
    </row>
    <row r="709" spans="1:6" ht="12.75">
      <c r="A709">
        <v>1990</v>
      </c>
      <c r="B709">
        <v>8</v>
      </c>
      <c r="C709">
        <v>7</v>
      </c>
      <c r="F709">
        <v>6</v>
      </c>
    </row>
    <row r="710" spans="1:6" ht="12.75">
      <c r="A710">
        <v>1991</v>
      </c>
      <c r="B710">
        <v>15</v>
      </c>
      <c r="C710">
        <v>6</v>
      </c>
      <c r="F710">
        <v>3</v>
      </c>
    </row>
    <row r="711" spans="1:6" ht="12.75">
      <c r="A711">
        <v>1992</v>
      </c>
      <c r="B711">
        <v>4</v>
      </c>
      <c r="C711">
        <v>4</v>
      </c>
      <c r="E711">
        <v>1</v>
      </c>
      <c r="F711">
        <v>1</v>
      </c>
    </row>
    <row r="712" spans="1:6" ht="12.75">
      <c r="A712">
        <v>1993</v>
      </c>
      <c r="B712">
        <v>14</v>
      </c>
      <c r="C712">
        <v>6</v>
      </c>
      <c r="E712">
        <v>2</v>
      </c>
      <c r="F712">
        <v>2</v>
      </c>
    </row>
    <row r="713" spans="1:6" ht="12.75">
      <c r="A713">
        <v>1994</v>
      </c>
      <c r="B713">
        <v>7</v>
      </c>
      <c r="C713">
        <v>6</v>
      </c>
      <c r="D713">
        <v>2</v>
      </c>
      <c r="F713">
        <v>6</v>
      </c>
    </row>
    <row r="714" spans="1:6" ht="12.75">
      <c r="A714">
        <v>1995</v>
      </c>
      <c r="B714">
        <v>11</v>
      </c>
      <c r="C714">
        <v>5</v>
      </c>
      <c r="E714">
        <v>2</v>
      </c>
      <c r="F714">
        <v>4</v>
      </c>
    </row>
    <row r="715" spans="1:6" ht="12.75">
      <c r="A715">
        <v>1996</v>
      </c>
      <c r="B715">
        <v>15</v>
      </c>
      <c r="C715">
        <v>5</v>
      </c>
      <c r="D715">
        <v>1</v>
      </c>
      <c r="E715">
        <v>3</v>
      </c>
      <c r="F715">
        <v>4</v>
      </c>
    </row>
    <row r="716" spans="1:6" ht="12.75">
      <c r="A716">
        <v>1997</v>
      </c>
      <c r="B716">
        <v>16</v>
      </c>
      <c r="C716">
        <v>7</v>
      </c>
      <c r="E716">
        <v>4</v>
      </c>
      <c r="F716">
        <v>3</v>
      </c>
    </row>
    <row r="717" spans="1:6" ht="12.75">
      <c r="A717">
        <v>1998</v>
      </c>
      <c r="B717">
        <v>13</v>
      </c>
      <c r="C717">
        <v>9</v>
      </c>
      <c r="E717">
        <v>2</v>
      </c>
      <c r="F717">
        <v>3</v>
      </c>
    </row>
    <row r="718" spans="1:6" ht="12.75">
      <c r="A718">
        <v>1999</v>
      </c>
      <c r="B718">
        <v>23</v>
      </c>
      <c r="C718">
        <v>11</v>
      </c>
      <c r="D718">
        <v>1</v>
      </c>
      <c r="E718">
        <v>4</v>
      </c>
      <c r="F718">
        <v>3</v>
      </c>
    </row>
    <row r="720" spans="1:6" ht="12.75">
      <c r="A720" t="s">
        <v>101</v>
      </c>
      <c r="B720">
        <v>193</v>
      </c>
      <c r="C720">
        <v>129</v>
      </c>
      <c r="D720">
        <v>29</v>
      </c>
      <c r="E720">
        <v>35</v>
      </c>
      <c r="F720">
        <v>99</v>
      </c>
    </row>
    <row r="721" spans="1:6" ht="12.75">
      <c r="A721" t="s">
        <v>128</v>
      </c>
      <c r="B721" t="s">
        <v>126</v>
      </c>
      <c r="C721" t="s">
        <v>128</v>
      </c>
      <c r="D721" t="s">
        <v>128</v>
      </c>
      <c r="E721" t="s">
        <v>128</v>
      </c>
      <c r="F721" t="s">
        <v>128</v>
      </c>
    </row>
    <row r="722" ht="12.75">
      <c r="A722" t="s">
        <v>109</v>
      </c>
    </row>
    <row r="723" spans="1:6" ht="12.75">
      <c r="A723">
        <v>1983</v>
      </c>
      <c r="B723">
        <v>5</v>
      </c>
      <c r="C723">
        <v>2</v>
      </c>
      <c r="D723">
        <v>4</v>
      </c>
      <c r="F723">
        <v>4</v>
      </c>
    </row>
    <row r="724" spans="1:6" ht="12.75">
      <c r="A724">
        <v>1984</v>
      </c>
      <c r="B724">
        <v>1</v>
      </c>
      <c r="C724">
        <v>5</v>
      </c>
      <c r="D724">
        <v>1</v>
      </c>
      <c r="F724">
        <v>3</v>
      </c>
    </row>
    <row r="725" spans="1:6" ht="12.75">
      <c r="A725">
        <v>1985</v>
      </c>
      <c r="B725">
        <v>6</v>
      </c>
      <c r="C725">
        <v>7</v>
      </c>
      <c r="D725">
        <v>4</v>
      </c>
      <c r="F725">
        <v>2</v>
      </c>
    </row>
    <row r="726" spans="1:6" ht="12.75">
      <c r="A726">
        <v>1986</v>
      </c>
      <c r="B726">
        <v>6</v>
      </c>
      <c r="C726">
        <v>8</v>
      </c>
      <c r="D726">
        <v>4</v>
      </c>
      <c r="F726">
        <v>5</v>
      </c>
    </row>
    <row r="727" spans="1:6" ht="12.75">
      <c r="A727">
        <v>1987</v>
      </c>
      <c r="B727">
        <v>9</v>
      </c>
      <c r="C727">
        <v>9</v>
      </c>
      <c r="D727">
        <v>2</v>
      </c>
      <c r="F727">
        <v>11</v>
      </c>
    </row>
    <row r="728" spans="1:6" ht="12.75">
      <c r="A728">
        <v>1988</v>
      </c>
      <c r="B728">
        <v>7</v>
      </c>
      <c r="C728">
        <v>9</v>
      </c>
      <c r="D728">
        <v>2</v>
      </c>
      <c r="F728">
        <v>14</v>
      </c>
    </row>
    <row r="729" spans="1:6" ht="12.75">
      <c r="A729">
        <v>1989</v>
      </c>
      <c r="F729">
        <v>2</v>
      </c>
    </row>
    <row r="730" spans="1:6" ht="12.75">
      <c r="A730">
        <v>1990</v>
      </c>
      <c r="B730">
        <v>14</v>
      </c>
      <c r="C730">
        <v>22</v>
      </c>
      <c r="D730">
        <v>6</v>
      </c>
      <c r="F730">
        <v>22</v>
      </c>
    </row>
    <row r="731" spans="1:6" ht="12.75">
      <c r="A731">
        <v>1991</v>
      </c>
      <c r="B731">
        <v>15</v>
      </c>
      <c r="C731">
        <v>39</v>
      </c>
      <c r="D731">
        <v>6</v>
      </c>
      <c r="F731">
        <v>20</v>
      </c>
    </row>
    <row r="732" spans="1:6" ht="12.75">
      <c r="A732">
        <v>1992</v>
      </c>
      <c r="B732">
        <v>24</v>
      </c>
      <c r="C732">
        <v>35</v>
      </c>
      <c r="D732">
        <v>5</v>
      </c>
      <c r="E732">
        <v>9</v>
      </c>
      <c r="F732">
        <v>12</v>
      </c>
    </row>
    <row r="733" spans="1:6" ht="12.75">
      <c r="A733">
        <v>1993</v>
      </c>
      <c r="B733">
        <v>11</v>
      </c>
      <c r="C733">
        <v>28</v>
      </c>
      <c r="D733">
        <v>3</v>
      </c>
      <c r="E733">
        <v>9</v>
      </c>
      <c r="F733">
        <v>11</v>
      </c>
    </row>
    <row r="734" spans="1:6" ht="12.75">
      <c r="A734">
        <v>1994</v>
      </c>
      <c r="B734">
        <v>14</v>
      </c>
      <c r="C734">
        <v>19</v>
      </c>
      <c r="D734">
        <v>5</v>
      </c>
      <c r="E734">
        <v>15</v>
      </c>
      <c r="F734">
        <v>8</v>
      </c>
    </row>
    <row r="735" spans="1:6" ht="12.75">
      <c r="A735">
        <v>1995</v>
      </c>
      <c r="B735">
        <v>31</v>
      </c>
      <c r="C735">
        <v>19</v>
      </c>
      <c r="D735">
        <v>5</v>
      </c>
      <c r="E735">
        <v>10</v>
      </c>
      <c r="F735">
        <v>10</v>
      </c>
    </row>
    <row r="736" spans="1:6" ht="12.75">
      <c r="A736">
        <v>1996</v>
      </c>
      <c r="B736">
        <v>26</v>
      </c>
      <c r="C736">
        <v>20</v>
      </c>
      <c r="D736">
        <v>3</v>
      </c>
      <c r="E736">
        <v>9</v>
      </c>
      <c r="F736">
        <v>8</v>
      </c>
    </row>
    <row r="737" spans="1:6" ht="12.75">
      <c r="A737">
        <v>1997</v>
      </c>
      <c r="B737">
        <v>6</v>
      </c>
      <c r="C737">
        <v>3</v>
      </c>
      <c r="E737">
        <v>7</v>
      </c>
      <c r="F737">
        <v>5</v>
      </c>
    </row>
    <row r="738" spans="1:6" ht="12.75">
      <c r="A738">
        <v>1998</v>
      </c>
      <c r="F738">
        <v>4</v>
      </c>
    </row>
    <row r="739" spans="1:6" ht="12.75">
      <c r="A739">
        <v>1999</v>
      </c>
      <c r="F739">
        <v>1</v>
      </c>
    </row>
    <row r="741" spans="1:6" ht="12.75">
      <c r="A741" t="s">
        <v>101</v>
      </c>
      <c r="B741">
        <v>175</v>
      </c>
      <c r="C741">
        <v>225</v>
      </c>
      <c r="D741">
        <v>50</v>
      </c>
      <c r="E741">
        <v>59</v>
      </c>
      <c r="F741">
        <v>142</v>
      </c>
    </row>
    <row r="742" spans="1:6" ht="12.75">
      <c r="A742" t="s">
        <v>128</v>
      </c>
      <c r="B742" t="s">
        <v>126</v>
      </c>
      <c r="C742" t="s">
        <v>128</v>
      </c>
      <c r="D742" t="s">
        <v>128</v>
      </c>
      <c r="E742" t="s">
        <v>128</v>
      </c>
      <c r="F742" t="s">
        <v>128</v>
      </c>
    </row>
    <row r="743" ht="12.75">
      <c r="A743" t="s">
        <v>90</v>
      </c>
    </row>
    <row r="744" spans="1:6" ht="12.75">
      <c r="A744">
        <v>1983</v>
      </c>
      <c r="B744">
        <v>3</v>
      </c>
      <c r="C744">
        <v>6</v>
      </c>
      <c r="F744">
        <v>6</v>
      </c>
    </row>
    <row r="745" spans="1:6" ht="12.75">
      <c r="A745">
        <v>1984</v>
      </c>
      <c r="B745">
        <v>3</v>
      </c>
      <c r="C745">
        <v>6</v>
      </c>
      <c r="F745">
        <v>9</v>
      </c>
    </row>
    <row r="746" spans="1:6" ht="12.75">
      <c r="A746">
        <v>1985</v>
      </c>
      <c r="B746">
        <v>1</v>
      </c>
      <c r="C746">
        <v>3</v>
      </c>
      <c r="D746">
        <v>11</v>
      </c>
      <c r="F746">
        <v>6</v>
      </c>
    </row>
    <row r="747" spans="1:6" ht="12.75">
      <c r="A747">
        <v>1986</v>
      </c>
      <c r="B747">
        <v>3</v>
      </c>
      <c r="C747">
        <v>5</v>
      </c>
      <c r="D747">
        <v>3</v>
      </c>
      <c r="E747">
        <v>4</v>
      </c>
      <c r="F747">
        <v>6</v>
      </c>
    </row>
    <row r="748" spans="1:6" ht="12.75">
      <c r="A748">
        <v>1987</v>
      </c>
      <c r="B748">
        <v>5</v>
      </c>
      <c r="C748">
        <v>3</v>
      </c>
      <c r="E748">
        <v>2</v>
      </c>
      <c r="F748">
        <v>6</v>
      </c>
    </row>
    <row r="749" spans="1:6" ht="12.75">
      <c r="A749">
        <v>1988</v>
      </c>
      <c r="B749">
        <v>1</v>
      </c>
      <c r="C749">
        <v>7</v>
      </c>
      <c r="D749">
        <v>7</v>
      </c>
      <c r="E749">
        <v>3</v>
      </c>
      <c r="F749">
        <v>8</v>
      </c>
    </row>
    <row r="750" spans="1:6" ht="12.75">
      <c r="A750">
        <v>1989</v>
      </c>
      <c r="B750">
        <v>11</v>
      </c>
      <c r="C750">
        <v>16</v>
      </c>
      <c r="D750">
        <v>10</v>
      </c>
      <c r="F750">
        <v>12</v>
      </c>
    </row>
    <row r="751" spans="1:6" ht="12.75">
      <c r="A751">
        <v>1990</v>
      </c>
      <c r="B751">
        <v>9</v>
      </c>
      <c r="C751">
        <v>11</v>
      </c>
      <c r="F751">
        <v>20</v>
      </c>
    </row>
    <row r="752" spans="1:6" ht="12.75">
      <c r="A752">
        <v>1991</v>
      </c>
      <c r="B752">
        <v>5</v>
      </c>
      <c r="C752">
        <v>9</v>
      </c>
      <c r="D752">
        <v>5</v>
      </c>
      <c r="F752">
        <v>22</v>
      </c>
    </row>
    <row r="753" spans="1:6" ht="12.75">
      <c r="A753">
        <v>1992</v>
      </c>
      <c r="B753">
        <v>6</v>
      </c>
      <c r="C753">
        <v>7</v>
      </c>
      <c r="D753">
        <v>6</v>
      </c>
      <c r="E753">
        <v>9</v>
      </c>
      <c r="F753">
        <v>14</v>
      </c>
    </row>
    <row r="754" spans="1:6" ht="12.75">
      <c r="A754">
        <v>1993</v>
      </c>
      <c r="B754">
        <v>5</v>
      </c>
      <c r="C754">
        <v>7</v>
      </c>
      <c r="D754">
        <v>3</v>
      </c>
      <c r="E754">
        <v>8</v>
      </c>
      <c r="F754">
        <v>15</v>
      </c>
    </row>
    <row r="755" spans="1:6" ht="12.75">
      <c r="A755">
        <v>1994</v>
      </c>
      <c r="B755">
        <v>5</v>
      </c>
      <c r="C755">
        <v>9</v>
      </c>
      <c r="D755">
        <v>4</v>
      </c>
      <c r="E755">
        <v>9</v>
      </c>
      <c r="F755">
        <v>14</v>
      </c>
    </row>
    <row r="756" spans="1:6" ht="12.75">
      <c r="A756">
        <v>1995</v>
      </c>
      <c r="B756">
        <v>7</v>
      </c>
      <c r="C756">
        <v>2</v>
      </c>
      <c r="D756">
        <v>3</v>
      </c>
      <c r="E756">
        <v>9</v>
      </c>
      <c r="F756">
        <v>21</v>
      </c>
    </row>
    <row r="757" spans="1:6" ht="12.75">
      <c r="A757">
        <v>1996</v>
      </c>
      <c r="B757">
        <v>7</v>
      </c>
      <c r="C757">
        <v>7</v>
      </c>
      <c r="D757">
        <v>6</v>
      </c>
      <c r="E757">
        <v>15</v>
      </c>
      <c r="F757">
        <v>19</v>
      </c>
    </row>
    <row r="758" spans="1:6" ht="12.75">
      <c r="A758">
        <v>1997</v>
      </c>
      <c r="B758">
        <v>5</v>
      </c>
      <c r="C758">
        <v>3</v>
      </c>
      <c r="D758">
        <v>2</v>
      </c>
      <c r="F758">
        <v>14</v>
      </c>
    </row>
    <row r="759" ht="12.75">
      <c r="A759">
        <v>1998</v>
      </c>
    </row>
    <row r="760" ht="12.75">
      <c r="A760">
        <v>1999</v>
      </c>
    </row>
    <row r="762" spans="1:6" ht="12.75">
      <c r="A762" t="s">
        <v>101</v>
      </c>
      <c r="B762">
        <v>76</v>
      </c>
      <c r="C762">
        <v>101</v>
      </c>
      <c r="D762">
        <v>60</v>
      </c>
      <c r="E762">
        <v>59</v>
      </c>
      <c r="F762">
        <v>192</v>
      </c>
    </row>
    <row r="763" spans="1:6" ht="12.75">
      <c r="A763" t="s">
        <v>128</v>
      </c>
      <c r="B763" t="s">
        <v>126</v>
      </c>
      <c r="C763" t="s">
        <v>128</v>
      </c>
      <c r="D763" t="s">
        <v>128</v>
      </c>
      <c r="E763" t="s">
        <v>128</v>
      </c>
      <c r="F763" t="s">
        <v>128</v>
      </c>
    </row>
    <row r="764" ht="12.75">
      <c r="A764" t="s">
        <v>4</v>
      </c>
    </row>
    <row r="765" ht="12.75">
      <c r="A765">
        <v>1983</v>
      </c>
    </row>
    <row r="766" ht="12.75">
      <c r="A766">
        <v>1984</v>
      </c>
    </row>
    <row r="767" ht="12.75">
      <c r="A767">
        <v>1985</v>
      </c>
    </row>
    <row r="768" ht="12.75">
      <c r="A768">
        <v>1986</v>
      </c>
    </row>
    <row r="769" ht="12.75">
      <c r="A769">
        <v>1987</v>
      </c>
    </row>
    <row r="770" ht="12.75">
      <c r="A770">
        <v>1988</v>
      </c>
    </row>
    <row r="771" ht="12.75">
      <c r="A771">
        <v>1989</v>
      </c>
    </row>
    <row r="772" spans="1:6" ht="12.75">
      <c r="A772">
        <v>1990</v>
      </c>
      <c r="B772">
        <v>3</v>
      </c>
      <c r="C772">
        <v>4</v>
      </c>
      <c r="D772">
        <v>2</v>
      </c>
      <c r="F772">
        <v>1</v>
      </c>
    </row>
    <row r="773" spans="1:4" ht="12.75">
      <c r="A773">
        <v>1991</v>
      </c>
      <c r="C773">
        <v>2</v>
      </c>
      <c r="D773">
        <v>1</v>
      </c>
    </row>
    <row r="774" ht="12.75">
      <c r="A774">
        <v>1992</v>
      </c>
    </row>
    <row r="775" spans="1:2" ht="12.75">
      <c r="A775">
        <v>1993</v>
      </c>
      <c r="B775">
        <v>1</v>
      </c>
    </row>
    <row r="776" spans="1:2" ht="12.75">
      <c r="A776">
        <v>1994</v>
      </c>
      <c r="B776">
        <v>1</v>
      </c>
    </row>
    <row r="777" ht="12.75">
      <c r="A777">
        <v>1995</v>
      </c>
    </row>
    <row r="778" ht="12.75">
      <c r="A778">
        <v>1996</v>
      </c>
    </row>
    <row r="779" ht="12.75">
      <c r="A779">
        <v>1997</v>
      </c>
    </row>
    <row r="780" ht="12.75">
      <c r="A780">
        <v>1998</v>
      </c>
    </row>
    <row r="781" ht="12.75">
      <c r="A781">
        <v>1999</v>
      </c>
    </row>
    <row r="783" spans="1:6" ht="12.75">
      <c r="A783" t="s">
        <v>101</v>
      </c>
      <c r="B783">
        <v>5</v>
      </c>
      <c r="C783">
        <v>6</v>
      </c>
      <c r="D783">
        <v>3</v>
      </c>
      <c r="F783">
        <v>1</v>
      </c>
    </row>
    <row r="784" spans="1:6" ht="12.75">
      <c r="A784" t="s">
        <v>128</v>
      </c>
      <c r="B784" t="s">
        <v>126</v>
      </c>
      <c r="C784" t="s">
        <v>128</v>
      </c>
      <c r="D784" t="s">
        <v>128</v>
      </c>
      <c r="E784" t="s">
        <v>128</v>
      </c>
      <c r="F784" t="s">
        <v>128</v>
      </c>
    </row>
    <row r="785" ht="12.75">
      <c r="A785" t="s">
        <v>110</v>
      </c>
    </row>
    <row r="786" spans="1:6" ht="12.75">
      <c r="A786">
        <v>1983</v>
      </c>
      <c r="C786">
        <v>1</v>
      </c>
      <c r="F786">
        <v>1</v>
      </c>
    </row>
    <row r="787" spans="1:6" ht="12.75">
      <c r="A787">
        <v>1984</v>
      </c>
      <c r="F787">
        <v>2</v>
      </c>
    </row>
    <row r="788" spans="1:6" ht="12.75">
      <c r="A788">
        <v>1985</v>
      </c>
      <c r="B788">
        <v>2</v>
      </c>
      <c r="C788">
        <v>2</v>
      </c>
      <c r="F788">
        <v>2</v>
      </c>
    </row>
    <row r="789" spans="1:6" ht="12.75">
      <c r="A789">
        <v>1986</v>
      </c>
      <c r="B789">
        <v>1</v>
      </c>
      <c r="C789">
        <v>5</v>
      </c>
      <c r="D789">
        <v>3</v>
      </c>
      <c r="F789">
        <v>3</v>
      </c>
    </row>
    <row r="790" spans="1:6" ht="12.75">
      <c r="A790">
        <v>1987</v>
      </c>
      <c r="B790">
        <v>4</v>
      </c>
      <c r="C790">
        <v>2</v>
      </c>
      <c r="D790">
        <v>1</v>
      </c>
      <c r="F790">
        <v>2</v>
      </c>
    </row>
    <row r="791" spans="1:6" ht="12.75">
      <c r="A791">
        <v>1988</v>
      </c>
      <c r="B791">
        <v>5</v>
      </c>
      <c r="C791">
        <v>7</v>
      </c>
      <c r="F791">
        <v>2</v>
      </c>
    </row>
    <row r="792" spans="1:6" ht="12.75">
      <c r="A792">
        <v>1989</v>
      </c>
      <c r="B792">
        <v>1</v>
      </c>
      <c r="C792">
        <v>9</v>
      </c>
      <c r="D792">
        <v>4</v>
      </c>
      <c r="F792">
        <v>6</v>
      </c>
    </row>
    <row r="793" spans="1:6" ht="12.75">
      <c r="A793">
        <v>1990</v>
      </c>
      <c r="B793">
        <v>3</v>
      </c>
      <c r="C793">
        <v>4</v>
      </c>
      <c r="D793">
        <v>2</v>
      </c>
      <c r="F793">
        <v>1</v>
      </c>
    </row>
    <row r="794" spans="1:4" ht="12.75">
      <c r="A794">
        <v>1991</v>
      </c>
      <c r="C794">
        <v>2</v>
      </c>
      <c r="D794">
        <v>1</v>
      </c>
    </row>
    <row r="795" ht="12.75">
      <c r="A795">
        <v>1992</v>
      </c>
    </row>
    <row r="796" spans="1:2" ht="12.75">
      <c r="A796">
        <v>1993</v>
      </c>
      <c r="B796">
        <v>1</v>
      </c>
    </row>
    <row r="797" spans="1:2" ht="12.75">
      <c r="A797">
        <v>1994</v>
      </c>
      <c r="B797">
        <v>1</v>
      </c>
    </row>
    <row r="798" ht="12.75">
      <c r="A798">
        <v>1995</v>
      </c>
    </row>
    <row r="799" ht="12.75">
      <c r="A799">
        <v>1996</v>
      </c>
    </row>
    <row r="800" ht="12.75">
      <c r="A800">
        <v>1997</v>
      </c>
    </row>
    <row r="801" spans="1:6" ht="12.75">
      <c r="A801">
        <v>1998</v>
      </c>
      <c r="B801">
        <v>7</v>
      </c>
      <c r="C801">
        <v>12</v>
      </c>
      <c r="D801">
        <v>1</v>
      </c>
      <c r="E801">
        <v>8</v>
      </c>
      <c r="F801">
        <v>17</v>
      </c>
    </row>
    <row r="802" spans="1:6" ht="12.75">
      <c r="A802">
        <v>1999</v>
      </c>
      <c r="B802">
        <v>15</v>
      </c>
      <c r="C802">
        <v>12</v>
      </c>
      <c r="D802">
        <v>2</v>
      </c>
      <c r="E802">
        <v>5</v>
      </c>
      <c r="F802">
        <v>11</v>
      </c>
    </row>
    <row r="804" spans="1:6" ht="12.75">
      <c r="A804" t="s">
        <v>101</v>
      </c>
      <c r="B804">
        <v>35</v>
      </c>
      <c r="C804">
        <v>50</v>
      </c>
      <c r="D804">
        <v>11</v>
      </c>
      <c r="E804">
        <v>13</v>
      </c>
      <c r="F804">
        <v>46</v>
      </c>
    </row>
    <row r="805" spans="1:6" ht="12.75">
      <c r="A805" t="s">
        <v>128</v>
      </c>
      <c r="B805" t="s">
        <v>126</v>
      </c>
      <c r="C805" t="s">
        <v>128</v>
      </c>
      <c r="D805" t="s">
        <v>128</v>
      </c>
      <c r="E805" t="s">
        <v>128</v>
      </c>
      <c r="F805" t="s">
        <v>128</v>
      </c>
    </row>
    <row r="807" spans="1:6" ht="12.75">
      <c r="A807" t="s">
        <v>128</v>
      </c>
      <c r="B807" t="s">
        <v>126</v>
      </c>
      <c r="C807" t="s">
        <v>128</v>
      </c>
      <c r="D807" t="s">
        <v>128</v>
      </c>
      <c r="E807" t="s">
        <v>128</v>
      </c>
      <c r="F807" t="s">
        <v>128</v>
      </c>
    </row>
    <row r="808" ht="12.75">
      <c r="A808" t="s">
        <v>83</v>
      </c>
    </row>
    <row r="809" spans="1:6" ht="12.75">
      <c r="A809" t="s">
        <v>84</v>
      </c>
      <c r="B809" t="s">
        <v>74</v>
      </c>
      <c r="C809" t="s">
        <v>75</v>
      </c>
      <c r="D809" t="s">
        <v>76</v>
      </c>
      <c r="E809" t="s">
        <v>77</v>
      </c>
      <c r="F809" t="s">
        <v>85</v>
      </c>
    </row>
    <row r="810" spans="1:6" ht="12.75">
      <c r="A810" t="s">
        <v>86</v>
      </c>
      <c r="B810" t="s">
        <v>125</v>
      </c>
      <c r="C810" t="s">
        <v>128</v>
      </c>
      <c r="D810" t="s">
        <v>79</v>
      </c>
      <c r="E810" t="s">
        <v>78</v>
      </c>
      <c r="F810" t="s">
        <v>128</v>
      </c>
    </row>
    <row r="811" spans="1:6" ht="12.75">
      <c r="A811" t="s">
        <v>87</v>
      </c>
      <c r="B811" t="s">
        <v>88</v>
      </c>
      <c r="C811" t="s">
        <v>129</v>
      </c>
      <c r="D811" t="s">
        <v>130</v>
      </c>
      <c r="E811" t="s">
        <v>89</v>
      </c>
      <c r="F811" t="s">
        <v>131</v>
      </c>
    </row>
    <row r="812" spans="1:6" ht="12.75">
      <c r="A812" t="s">
        <v>128</v>
      </c>
      <c r="B812" t="s">
        <v>126</v>
      </c>
      <c r="C812" t="s">
        <v>128</v>
      </c>
      <c r="D812" t="s">
        <v>128</v>
      </c>
      <c r="E812" t="s">
        <v>128</v>
      </c>
      <c r="F812" t="s">
        <v>128</v>
      </c>
    </row>
    <row r="813" ht="12.75">
      <c r="A813" t="s">
        <v>112</v>
      </c>
    </row>
    <row r="814" spans="1:4" ht="12.75">
      <c r="A814">
        <v>1983</v>
      </c>
      <c r="C814">
        <v>1</v>
      </c>
      <c r="D814">
        <v>1</v>
      </c>
    </row>
    <row r="815" spans="1:6" ht="12.75">
      <c r="A815">
        <v>1984</v>
      </c>
      <c r="B815">
        <v>1</v>
      </c>
      <c r="F815">
        <v>1</v>
      </c>
    </row>
    <row r="816" spans="1:2" ht="12.75">
      <c r="A816">
        <v>1985</v>
      </c>
      <c r="B816">
        <v>1</v>
      </c>
    </row>
    <row r="817" spans="1:4" ht="12.75">
      <c r="A817">
        <v>1986</v>
      </c>
      <c r="B817">
        <v>1</v>
      </c>
      <c r="C817">
        <v>2</v>
      </c>
      <c r="D817">
        <v>1</v>
      </c>
    </row>
    <row r="818" spans="1:2" ht="12.75">
      <c r="A818">
        <v>1987</v>
      </c>
      <c r="B818">
        <v>1</v>
      </c>
    </row>
    <row r="819" spans="1:4" ht="12.75">
      <c r="A819">
        <v>1988</v>
      </c>
      <c r="B819">
        <v>1</v>
      </c>
      <c r="C819">
        <v>1</v>
      </c>
      <c r="D819">
        <v>1</v>
      </c>
    </row>
    <row r="820" spans="1:6" ht="12.75">
      <c r="A820">
        <v>1989</v>
      </c>
      <c r="B820">
        <v>4</v>
      </c>
      <c r="C820">
        <v>5</v>
      </c>
      <c r="D820">
        <v>2</v>
      </c>
      <c r="F820">
        <v>9</v>
      </c>
    </row>
    <row r="821" spans="1:6" ht="12.75">
      <c r="A821">
        <v>1990</v>
      </c>
      <c r="B821">
        <v>4</v>
      </c>
      <c r="C821">
        <v>4</v>
      </c>
      <c r="F821">
        <v>2</v>
      </c>
    </row>
    <row r="822" spans="1:6" ht="12.75">
      <c r="A822">
        <v>1991</v>
      </c>
      <c r="B822">
        <v>7</v>
      </c>
      <c r="C822">
        <v>7</v>
      </c>
      <c r="F822">
        <v>1</v>
      </c>
    </row>
    <row r="823" spans="1:6" ht="12.75">
      <c r="A823">
        <v>1992</v>
      </c>
      <c r="B823">
        <v>9</v>
      </c>
      <c r="C823">
        <v>3</v>
      </c>
      <c r="F823">
        <v>1</v>
      </c>
    </row>
    <row r="824" spans="1:6" ht="12.75">
      <c r="A824">
        <v>1993</v>
      </c>
      <c r="B824">
        <v>13</v>
      </c>
      <c r="C824">
        <v>4</v>
      </c>
      <c r="E824">
        <v>1</v>
      </c>
      <c r="F824">
        <v>4</v>
      </c>
    </row>
    <row r="825" spans="1:6" ht="12.75">
      <c r="A825">
        <v>1994</v>
      </c>
      <c r="B825">
        <v>8</v>
      </c>
      <c r="C825">
        <v>7</v>
      </c>
      <c r="D825">
        <v>2</v>
      </c>
      <c r="E825">
        <v>1</v>
      </c>
      <c r="F825">
        <v>1</v>
      </c>
    </row>
    <row r="826" spans="1:6" ht="12.75">
      <c r="A826">
        <v>1995</v>
      </c>
      <c r="B826">
        <v>5</v>
      </c>
      <c r="C826">
        <v>8</v>
      </c>
      <c r="F826">
        <v>3</v>
      </c>
    </row>
    <row r="827" spans="1:6" ht="12.75">
      <c r="A827">
        <v>1996</v>
      </c>
      <c r="B827">
        <v>14</v>
      </c>
      <c r="C827">
        <v>10</v>
      </c>
      <c r="E827">
        <v>2</v>
      </c>
      <c r="F827">
        <v>4</v>
      </c>
    </row>
    <row r="828" spans="1:6" ht="12.75">
      <c r="A828">
        <v>1997</v>
      </c>
      <c r="B828">
        <v>9</v>
      </c>
      <c r="C828">
        <v>9</v>
      </c>
      <c r="E828">
        <v>1</v>
      </c>
      <c r="F828">
        <v>1</v>
      </c>
    </row>
    <row r="829" spans="1:6" ht="12.75">
      <c r="A829">
        <v>1998</v>
      </c>
      <c r="B829">
        <v>17</v>
      </c>
      <c r="C829">
        <v>4</v>
      </c>
      <c r="D829">
        <v>2</v>
      </c>
      <c r="F829">
        <v>5</v>
      </c>
    </row>
    <row r="830" spans="1:6" ht="12.75">
      <c r="A830">
        <v>1999</v>
      </c>
      <c r="B830">
        <v>11</v>
      </c>
      <c r="C830">
        <v>4</v>
      </c>
      <c r="D830">
        <v>1</v>
      </c>
      <c r="F830">
        <v>3</v>
      </c>
    </row>
    <row r="832" spans="1:6" ht="12.75">
      <c r="A832" t="s">
        <v>101</v>
      </c>
      <c r="B832">
        <v>106</v>
      </c>
      <c r="C832">
        <v>69</v>
      </c>
      <c r="D832">
        <v>10</v>
      </c>
      <c r="E832">
        <v>5</v>
      </c>
      <c r="F832">
        <v>35</v>
      </c>
    </row>
    <row r="833" spans="1:6" ht="12.75">
      <c r="A833" t="s">
        <v>128</v>
      </c>
      <c r="B833" t="s">
        <v>126</v>
      </c>
      <c r="C833" t="s">
        <v>128</v>
      </c>
      <c r="D833" t="s">
        <v>128</v>
      </c>
      <c r="E833" t="s">
        <v>128</v>
      </c>
      <c r="F833" t="s">
        <v>128</v>
      </c>
    </row>
    <row r="834" ht="12.75">
      <c r="A834" t="s">
        <v>109</v>
      </c>
    </row>
    <row r="835" spans="1:4" ht="12.75">
      <c r="A835">
        <v>1983</v>
      </c>
      <c r="D835">
        <v>1</v>
      </c>
    </row>
    <row r="836" spans="1:5" ht="12.75">
      <c r="A836">
        <v>1984</v>
      </c>
      <c r="E836">
        <v>1</v>
      </c>
    </row>
    <row r="837" ht="12.75">
      <c r="A837">
        <v>1985</v>
      </c>
    </row>
    <row r="838" ht="12.75">
      <c r="A838">
        <v>1986</v>
      </c>
    </row>
    <row r="839" ht="12.75">
      <c r="A839">
        <v>1987</v>
      </c>
    </row>
    <row r="840" spans="1:3" ht="12.75">
      <c r="A840">
        <v>1988</v>
      </c>
      <c r="C840">
        <v>1</v>
      </c>
    </row>
    <row r="841" ht="12.75">
      <c r="A841">
        <v>1989</v>
      </c>
    </row>
    <row r="842" spans="1:6" ht="12.75">
      <c r="A842">
        <v>1990</v>
      </c>
      <c r="B842">
        <v>1</v>
      </c>
      <c r="C842">
        <v>4</v>
      </c>
      <c r="D842">
        <v>1</v>
      </c>
      <c r="F842">
        <v>1</v>
      </c>
    </row>
    <row r="843" spans="1:6" ht="12.75">
      <c r="A843">
        <v>1991</v>
      </c>
      <c r="B843">
        <v>2</v>
      </c>
      <c r="C843">
        <v>5</v>
      </c>
      <c r="D843">
        <v>1</v>
      </c>
      <c r="F843">
        <v>1</v>
      </c>
    </row>
    <row r="844" spans="1:6" ht="12.75">
      <c r="A844">
        <v>1992</v>
      </c>
      <c r="B844">
        <v>4</v>
      </c>
      <c r="C844">
        <v>4</v>
      </c>
      <c r="D844">
        <v>6</v>
      </c>
      <c r="F844">
        <v>2</v>
      </c>
    </row>
    <row r="845" spans="1:6" ht="12.75">
      <c r="A845">
        <v>1993</v>
      </c>
      <c r="C845">
        <v>2</v>
      </c>
      <c r="D845">
        <v>5</v>
      </c>
      <c r="E845">
        <v>2</v>
      </c>
      <c r="F845">
        <v>2</v>
      </c>
    </row>
    <row r="846" spans="1:6" ht="12.75">
      <c r="A846">
        <v>1994</v>
      </c>
      <c r="B846">
        <v>7</v>
      </c>
      <c r="C846">
        <v>5</v>
      </c>
      <c r="D846">
        <v>1</v>
      </c>
      <c r="E846">
        <v>1</v>
      </c>
      <c r="F846">
        <v>3</v>
      </c>
    </row>
    <row r="847" spans="1:6" ht="12.75">
      <c r="A847">
        <v>1995</v>
      </c>
      <c r="B847">
        <v>2</v>
      </c>
      <c r="C847">
        <v>6</v>
      </c>
      <c r="D847">
        <v>1</v>
      </c>
      <c r="E847">
        <v>1</v>
      </c>
      <c r="F847">
        <v>5</v>
      </c>
    </row>
    <row r="848" spans="1:6" ht="12.75">
      <c r="A848">
        <v>1996</v>
      </c>
      <c r="B848">
        <v>4</v>
      </c>
      <c r="C848">
        <v>7</v>
      </c>
      <c r="D848">
        <v>4</v>
      </c>
      <c r="F848">
        <v>3</v>
      </c>
    </row>
    <row r="849" spans="1:5" ht="12.75">
      <c r="A849">
        <v>1997</v>
      </c>
      <c r="C849">
        <v>4</v>
      </c>
      <c r="D849">
        <v>1</v>
      </c>
      <c r="E849">
        <v>2</v>
      </c>
    </row>
    <row r="850" spans="1:6" ht="12.75">
      <c r="A850">
        <v>1998</v>
      </c>
      <c r="F850">
        <v>3</v>
      </c>
    </row>
    <row r="851" ht="12.75">
      <c r="A851">
        <v>1999</v>
      </c>
    </row>
    <row r="853" spans="1:6" ht="12.75">
      <c r="A853" t="s">
        <v>101</v>
      </c>
      <c r="B853">
        <v>20</v>
      </c>
      <c r="C853">
        <v>38</v>
      </c>
      <c r="D853">
        <v>21</v>
      </c>
      <c r="E853">
        <v>7</v>
      </c>
      <c r="F853">
        <v>20</v>
      </c>
    </row>
    <row r="854" spans="1:6" ht="12.75">
      <c r="A854" t="s">
        <v>128</v>
      </c>
      <c r="B854" t="s">
        <v>126</v>
      </c>
      <c r="C854" t="s">
        <v>128</v>
      </c>
      <c r="D854" t="s">
        <v>128</v>
      </c>
      <c r="E854" t="s">
        <v>128</v>
      </c>
      <c r="F854" t="s">
        <v>128</v>
      </c>
    </row>
    <row r="855" ht="12.75">
      <c r="A855" t="s">
        <v>90</v>
      </c>
    </row>
    <row r="856" ht="12.75">
      <c r="A856">
        <v>1983</v>
      </c>
    </row>
    <row r="857" ht="12.75">
      <c r="A857">
        <v>1984</v>
      </c>
    </row>
    <row r="858" ht="12.75">
      <c r="A858">
        <v>1985</v>
      </c>
    </row>
    <row r="859" ht="12.75">
      <c r="A859">
        <v>1986</v>
      </c>
    </row>
    <row r="860" spans="1:5" ht="12.75">
      <c r="A860">
        <v>1987</v>
      </c>
      <c r="E860">
        <v>1</v>
      </c>
    </row>
    <row r="861" spans="1:5" ht="12.75">
      <c r="A861">
        <v>1988</v>
      </c>
      <c r="B861">
        <v>1</v>
      </c>
      <c r="D861">
        <v>1</v>
      </c>
      <c r="E861">
        <v>2</v>
      </c>
    </row>
    <row r="862" ht="12.75">
      <c r="A862">
        <v>1989</v>
      </c>
    </row>
    <row r="863" spans="1:6" ht="12.75">
      <c r="A863">
        <v>1990</v>
      </c>
      <c r="C863">
        <v>1</v>
      </c>
      <c r="F863">
        <v>1</v>
      </c>
    </row>
    <row r="864" spans="1:6" ht="12.75">
      <c r="A864">
        <v>1991</v>
      </c>
      <c r="B864">
        <v>2</v>
      </c>
      <c r="C864">
        <v>8</v>
      </c>
      <c r="D864">
        <v>5</v>
      </c>
      <c r="F864">
        <v>10</v>
      </c>
    </row>
    <row r="865" spans="1:6" ht="12.75">
      <c r="A865">
        <v>1992</v>
      </c>
      <c r="B865">
        <v>3</v>
      </c>
      <c r="C865">
        <v>3</v>
      </c>
      <c r="D865">
        <v>3</v>
      </c>
      <c r="E865">
        <v>3</v>
      </c>
      <c r="F865">
        <v>6</v>
      </c>
    </row>
    <row r="866" spans="1:6" ht="12.75">
      <c r="A866">
        <v>1993</v>
      </c>
      <c r="B866">
        <v>3</v>
      </c>
      <c r="C866">
        <v>1</v>
      </c>
      <c r="D866">
        <v>3</v>
      </c>
      <c r="E866">
        <v>2</v>
      </c>
      <c r="F866">
        <v>3</v>
      </c>
    </row>
    <row r="867" spans="1:6" ht="12.75">
      <c r="A867">
        <v>1994</v>
      </c>
      <c r="B867">
        <v>2</v>
      </c>
      <c r="C867">
        <v>2</v>
      </c>
      <c r="D867">
        <v>6</v>
      </c>
      <c r="E867">
        <v>1</v>
      </c>
      <c r="F867">
        <v>7</v>
      </c>
    </row>
    <row r="868" spans="1:6" ht="12.75">
      <c r="A868">
        <v>1995</v>
      </c>
      <c r="B868">
        <v>8</v>
      </c>
      <c r="C868">
        <v>4</v>
      </c>
      <c r="D868">
        <v>1</v>
      </c>
      <c r="F868">
        <v>2</v>
      </c>
    </row>
    <row r="869" spans="1:6" ht="12.75">
      <c r="A869">
        <v>1996</v>
      </c>
      <c r="B869">
        <v>3</v>
      </c>
      <c r="C869">
        <v>1</v>
      </c>
      <c r="D869">
        <v>5</v>
      </c>
      <c r="E869">
        <v>4</v>
      </c>
      <c r="F869">
        <v>6</v>
      </c>
    </row>
    <row r="870" spans="1:6" ht="12.75">
      <c r="A870">
        <v>1997</v>
      </c>
      <c r="B870">
        <v>2</v>
      </c>
      <c r="C870">
        <v>2</v>
      </c>
      <c r="D870">
        <v>2</v>
      </c>
      <c r="F870">
        <v>7</v>
      </c>
    </row>
    <row r="871" ht="12.75">
      <c r="A871">
        <v>1998</v>
      </c>
    </row>
    <row r="872" ht="12.75">
      <c r="A872">
        <v>1999</v>
      </c>
    </row>
    <row r="874" spans="1:6" ht="12.75">
      <c r="A874" t="s">
        <v>101</v>
      </c>
      <c r="B874">
        <v>24</v>
      </c>
      <c r="C874">
        <v>22</v>
      </c>
      <c r="D874">
        <v>26</v>
      </c>
      <c r="E874">
        <v>13</v>
      </c>
      <c r="F874">
        <v>42</v>
      </c>
    </row>
    <row r="875" spans="1:6" ht="12.75">
      <c r="A875" t="s">
        <v>128</v>
      </c>
      <c r="B875" t="s">
        <v>126</v>
      </c>
      <c r="C875" t="s">
        <v>128</v>
      </c>
      <c r="D875" t="s">
        <v>128</v>
      </c>
      <c r="E875" t="s">
        <v>128</v>
      </c>
      <c r="F875" t="s">
        <v>128</v>
      </c>
    </row>
    <row r="876" ht="12.75">
      <c r="A876" t="s">
        <v>4</v>
      </c>
    </row>
    <row r="877" ht="12.75">
      <c r="A877">
        <v>1983</v>
      </c>
    </row>
    <row r="878" ht="12.75">
      <c r="A878">
        <v>1984</v>
      </c>
    </row>
    <row r="879" ht="12.75">
      <c r="A879">
        <v>1985</v>
      </c>
    </row>
    <row r="880" ht="12.75">
      <c r="A880">
        <v>1986</v>
      </c>
    </row>
    <row r="881" ht="12.75">
      <c r="A881">
        <v>1987</v>
      </c>
    </row>
    <row r="882" ht="12.75">
      <c r="A882">
        <v>1988</v>
      </c>
    </row>
    <row r="883" ht="12.75">
      <c r="A883">
        <v>1989</v>
      </c>
    </row>
    <row r="884" spans="1:4" ht="12.75">
      <c r="A884">
        <v>1990</v>
      </c>
      <c r="D884">
        <v>1</v>
      </c>
    </row>
    <row r="885" ht="12.75">
      <c r="A885">
        <v>1991</v>
      </c>
    </row>
    <row r="886" ht="12.75">
      <c r="A886">
        <v>1992</v>
      </c>
    </row>
    <row r="887" ht="12.75">
      <c r="A887">
        <v>1993</v>
      </c>
    </row>
    <row r="888" ht="12.75">
      <c r="A888">
        <v>1994</v>
      </c>
    </row>
    <row r="889" ht="12.75">
      <c r="A889">
        <v>1995</v>
      </c>
    </row>
    <row r="890" ht="12.75">
      <c r="A890">
        <v>1996</v>
      </c>
    </row>
    <row r="891" ht="12.75">
      <c r="A891">
        <v>1997</v>
      </c>
    </row>
    <row r="892" ht="12.75">
      <c r="A892">
        <v>1998</v>
      </c>
    </row>
    <row r="893" ht="12.75">
      <c r="A893">
        <v>1999</v>
      </c>
    </row>
    <row r="895" spans="1:4" ht="12.75">
      <c r="A895" t="s">
        <v>101</v>
      </c>
      <c r="D895">
        <v>1</v>
      </c>
    </row>
    <row r="896" spans="1:6" ht="12.75">
      <c r="A896" t="s">
        <v>128</v>
      </c>
      <c r="B896" t="s">
        <v>126</v>
      </c>
      <c r="C896" t="s">
        <v>128</v>
      </c>
      <c r="D896" t="s">
        <v>128</v>
      </c>
      <c r="E896" t="s">
        <v>128</v>
      </c>
      <c r="F896" t="s">
        <v>128</v>
      </c>
    </row>
    <row r="897" ht="12.75">
      <c r="A897" t="s">
        <v>110</v>
      </c>
    </row>
    <row r="898" spans="1:2" ht="12.75">
      <c r="A898">
        <v>1983</v>
      </c>
      <c r="B898">
        <v>1</v>
      </c>
    </row>
    <row r="899" ht="12.75">
      <c r="A899">
        <v>1984</v>
      </c>
    </row>
    <row r="900" ht="12.75">
      <c r="A900">
        <v>1985</v>
      </c>
    </row>
    <row r="901" ht="12.75">
      <c r="A901">
        <v>1986</v>
      </c>
    </row>
    <row r="902" ht="12.75">
      <c r="A902">
        <v>1987</v>
      </c>
    </row>
    <row r="903" spans="1:2" ht="12.75">
      <c r="A903">
        <v>1988</v>
      </c>
      <c r="B903">
        <v>1</v>
      </c>
    </row>
    <row r="904" spans="1:6" ht="12.75">
      <c r="A904">
        <v>1989</v>
      </c>
      <c r="F904">
        <v>1</v>
      </c>
    </row>
    <row r="905" spans="1:4" ht="12.75">
      <c r="A905">
        <v>1990</v>
      </c>
      <c r="D905">
        <v>1</v>
      </c>
    </row>
    <row r="906" ht="12.75">
      <c r="A906">
        <v>1991</v>
      </c>
    </row>
    <row r="907" ht="12.75">
      <c r="A907">
        <v>1992</v>
      </c>
    </row>
    <row r="908" ht="12.75">
      <c r="A908">
        <v>1993</v>
      </c>
    </row>
    <row r="909" ht="12.75">
      <c r="A909">
        <v>1994</v>
      </c>
    </row>
    <row r="910" ht="12.75">
      <c r="A910">
        <v>1995</v>
      </c>
    </row>
    <row r="911" spans="1:4" ht="12.75">
      <c r="A911">
        <v>1996</v>
      </c>
      <c r="D911">
        <v>1</v>
      </c>
    </row>
    <row r="912" ht="12.75">
      <c r="A912">
        <v>1997</v>
      </c>
    </row>
    <row r="913" spans="1:6" ht="12.75">
      <c r="A913">
        <v>1998</v>
      </c>
      <c r="B913">
        <v>4</v>
      </c>
      <c r="C913">
        <v>3</v>
      </c>
      <c r="D913">
        <v>7</v>
      </c>
      <c r="E913">
        <v>5</v>
      </c>
      <c r="F913">
        <v>6</v>
      </c>
    </row>
    <row r="914" spans="1:6" ht="12.75">
      <c r="A914">
        <v>1999</v>
      </c>
      <c r="B914">
        <v>3</v>
      </c>
      <c r="C914">
        <v>5</v>
      </c>
      <c r="D914">
        <v>1</v>
      </c>
      <c r="E914">
        <v>2</v>
      </c>
      <c r="F914">
        <v>3</v>
      </c>
    </row>
    <row r="916" spans="1:6" ht="12.75">
      <c r="A916" t="s">
        <v>101</v>
      </c>
      <c r="B916">
        <v>9</v>
      </c>
      <c r="C916">
        <v>8</v>
      </c>
      <c r="D916">
        <v>9</v>
      </c>
      <c r="E916">
        <v>7</v>
      </c>
      <c r="F916">
        <v>10</v>
      </c>
    </row>
    <row r="917" spans="1:6" ht="12.75">
      <c r="A917" t="s">
        <v>128</v>
      </c>
      <c r="B917" t="s">
        <v>126</v>
      </c>
      <c r="C917" t="s">
        <v>128</v>
      </c>
      <c r="D917" t="s">
        <v>128</v>
      </c>
      <c r="E917" t="s">
        <v>128</v>
      </c>
      <c r="F917" t="s">
        <v>128</v>
      </c>
    </row>
    <row r="919" spans="1:6" ht="12.75">
      <c r="A919" t="s">
        <v>128</v>
      </c>
      <c r="B919" t="s">
        <v>126</v>
      </c>
      <c r="C919" t="s">
        <v>128</v>
      </c>
      <c r="D919" t="s">
        <v>128</v>
      </c>
      <c r="E919" t="s">
        <v>128</v>
      </c>
      <c r="F919" t="s">
        <v>128</v>
      </c>
    </row>
    <row r="920" ht="12.75">
      <c r="A920" t="s">
        <v>83</v>
      </c>
    </row>
    <row r="921" spans="1:6" ht="12.75">
      <c r="A921" t="s">
        <v>84</v>
      </c>
      <c r="B921" t="s">
        <v>74</v>
      </c>
      <c r="C921" t="s">
        <v>75</v>
      </c>
      <c r="D921" t="s">
        <v>76</v>
      </c>
      <c r="E921" t="s">
        <v>77</v>
      </c>
      <c r="F921" t="s">
        <v>85</v>
      </c>
    </row>
    <row r="922" spans="1:6" ht="12.75">
      <c r="A922" t="s">
        <v>86</v>
      </c>
      <c r="B922" t="s">
        <v>125</v>
      </c>
      <c r="C922" t="s">
        <v>128</v>
      </c>
      <c r="D922" t="e">
        <f>--Hisp,All</f>
        <v>#NAME?</v>
      </c>
      <c r="E922" t="s">
        <v>126</v>
      </c>
      <c r="F922" t="s">
        <v>128</v>
      </c>
    </row>
    <row r="923" spans="1:6" ht="12.75">
      <c r="A923" t="s">
        <v>87</v>
      </c>
      <c r="B923" t="s">
        <v>88</v>
      </c>
      <c r="C923" t="s">
        <v>129</v>
      </c>
      <c r="D923" t="s">
        <v>130</v>
      </c>
      <c r="E923" t="s">
        <v>89</v>
      </c>
      <c r="F923" t="s">
        <v>131</v>
      </c>
    </row>
    <row r="924" spans="1:6" ht="12.75">
      <c r="A924" t="s">
        <v>128</v>
      </c>
      <c r="B924" t="s">
        <v>126</v>
      </c>
      <c r="C924" t="s">
        <v>128</v>
      </c>
      <c r="D924" t="s">
        <v>128</v>
      </c>
      <c r="E924" t="s">
        <v>128</v>
      </c>
      <c r="F924" t="s">
        <v>128</v>
      </c>
    </row>
    <row r="925" ht="12.75">
      <c r="A925" t="s">
        <v>112</v>
      </c>
    </row>
    <row r="926" spans="1:6" ht="12.75">
      <c r="A926">
        <v>1983</v>
      </c>
      <c r="B926">
        <v>24</v>
      </c>
      <c r="C926">
        <v>23</v>
      </c>
      <c r="D926">
        <v>4</v>
      </c>
      <c r="E926">
        <v>1</v>
      </c>
      <c r="F926">
        <v>4</v>
      </c>
    </row>
    <row r="927" spans="1:6" ht="12.75">
      <c r="A927">
        <v>1984</v>
      </c>
      <c r="B927">
        <v>22</v>
      </c>
      <c r="C927">
        <v>20</v>
      </c>
      <c r="D927">
        <v>8</v>
      </c>
      <c r="E927">
        <v>12</v>
      </c>
      <c r="F927">
        <v>4</v>
      </c>
    </row>
    <row r="928" spans="1:6" ht="12.75">
      <c r="A928">
        <v>1985</v>
      </c>
      <c r="B928">
        <v>22</v>
      </c>
      <c r="C928">
        <v>16</v>
      </c>
      <c r="D928">
        <v>2</v>
      </c>
      <c r="E928">
        <v>13</v>
      </c>
      <c r="F928">
        <v>9</v>
      </c>
    </row>
    <row r="929" spans="1:6" ht="12.75">
      <c r="A929">
        <v>1986</v>
      </c>
      <c r="B929">
        <v>20</v>
      </c>
      <c r="C929">
        <v>18</v>
      </c>
      <c r="D929">
        <v>5</v>
      </c>
      <c r="E929">
        <v>25</v>
      </c>
      <c r="F929">
        <v>7</v>
      </c>
    </row>
    <row r="930" spans="1:6" ht="12.75">
      <c r="A930">
        <v>1987</v>
      </c>
      <c r="B930">
        <v>21</v>
      </c>
      <c r="C930">
        <v>13</v>
      </c>
      <c r="D930">
        <v>1</v>
      </c>
      <c r="E930">
        <v>35</v>
      </c>
      <c r="F930">
        <v>4</v>
      </c>
    </row>
    <row r="931" spans="1:6" ht="12.75">
      <c r="A931">
        <v>1988</v>
      </c>
      <c r="B931">
        <v>30</v>
      </c>
      <c r="C931">
        <v>19</v>
      </c>
      <c r="D931">
        <v>2</v>
      </c>
      <c r="E931">
        <v>70</v>
      </c>
      <c r="F931">
        <v>9</v>
      </c>
    </row>
    <row r="932" spans="1:6" ht="12.75">
      <c r="A932">
        <v>1989</v>
      </c>
      <c r="B932">
        <v>40</v>
      </c>
      <c r="C932">
        <v>31</v>
      </c>
      <c r="D932">
        <v>11</v>
      </c>
      <c r="F932">
        <v>133</v>
      </c>
    </row>
    <row r="933" spans="1:6" ht="12.75">
      <c r="A933">
        <v>1990</v>
      </c>
      <c r="B933">
        <v>57</v>
      </c>
      <c r="C933">
        <v>21</v>
      </c>
      <c r="D933">
        <v>4</v>
      </c>
      <c r="F933">
        <v>197</v>
      </c>
    </row>
    <row r="934" spans="1:6" ht="12.75">
      <c r="A934">
        <v>1991</v>
      </c>
      <c r="B934">
        <v>45</v>
      </c>
      <c r="C934">
        <v>9</v>
      </c>
      <c r="D934">
        <v>2</v>
      </c>
      <c r="E934">
        <v>1</v>
      </c>
      <c r="F934">
        <v>109</v>
      </c>
    </row>
    <row r="935" spans="1:6" ht="12.75">
      <c r="A935">
        <v>1992</v>
      </c>
      <c r="B935">
        <v>57</v>
      </c>
      <c r="C935">
        <v>12</v>
      </c>
      <c r="D935">
        <v>1</v>
      </c>
      <c r="E935">
        <v>111</v>
      </c>
      <c r="F935">
        <v>8</v>
      </c>
    </row>
    <row r="936" spans="1:6" ht="12.75">
      <c r="A936">
        <v>1993</v>
      </c>
      <c r="B936">
        <v>61</v>
      </c>
      <c r="C936">
        <v>21</v>
      </c>
      <c r="D936">
        <v>1</v>
      </c>
      <c r="E936">
        <v>134</v>
      </c>
      <c r="F936">
        <v>16</v>
      </c>
    </row>
    <row r="937" spans="1:6" ht="12.75">
      <c r="A937">
        <v>1994</v>
      </c>
      <c r="B937">
        <v>61</v>
      </c>
      <c r="C937">
        <v>18</v>
      </c>
      <c r="D937">
        <v>3</v>
      </c>
      <c r="E937">
        <v>111</v>
      </c>
      <c r="F937">
        <v>19</v>
      </c>
    </row>
    <row r="938" spans="1:6" ht="12.75">
      <c r="A938">
        <v>1995</v>
      </c>
      <c r="B938">
        <v>66</v>
      </c>
      <c r="C938">
        <v>33</v>
      </c>
      <c r="D938">
        <v>1</v>
      </c>
      <c r="E938">
        <v>131</v>
      </c>
      <c r="F938">
        <v>11</v>
      </c>
    </row>
    <row r="939" spans="1:6" ht="12.75">
      <c r="A939">
        <v>1996</v>
      </c>
      <c r="B939">
        <v>112</v>
      </c>
      <c r="C939">
        <v>45</v>
      </c>
      <c r="D939">
        <v>1</v>
      </c>
      <c r="E939">
        <v>196</v>
      </c>
      <c r="F939">
        <v>30</v>
      </c>
    </row>
    <row r="940" spans="1:6" ht="12.75">
      <c r="A940">
        <v>1997</v>
      </c>
      <c r="B940">
        <v>108</v>
      </c>
      <c r="C940">
        <v>25</v>
      </c>
      <c r="E940">
        <v>117</v>
      </c>
      <c r="F940">
        <v>63</v>
      </c>
    </row>
    <row r="941" spans="1:6" ht="12.75">
      <c r="A941">
        <v>1998</v>
      </c>
      <c r="B941">
        <v>129</v>
      </c>
      <c r="C941">
        <v>30</v>
      </c>
      <c r="D941">
        <v>3</v>
      </c>
      <c r="E941">
        <v>103</v>
      </c>
      <c r="F941">
        <v>36</v>
      </c>
    </row>
    <row r="942" spans="1:6" ht="12.75">
      <c r="A942">
        <v>1999</v>
      </c>
      <c r="B942">
        <v>127</v>
      </c>
      <c r="C942">
        <v>24</v>
      </c>
      <c r="D942">
        <v>1</v>
      </c>
      <c r="E942">
        <v>106</v>
      </c>
      <c r="F942">
        <v>41</v>
      </c>
    </row>
    <row r="944" spans="1:6" ht="12.75">
      <c r="A944" t="s">
        <v>101</v>
      </c>
      <c r="B944" s="2">
        <v>1002</v>
      </c>
      <c r="C944">
        <v>378</v>
      </c>
      <c r="D944">
        <v>50</v>
      </c>
      <c r="E944" s="2">
        <v>1166</v>
      </c>
      <c r="F944">
        <v>700</v>
      </c>
    </row>
    <row r="945" spans="1:6" ht="12.75">
      <c r="A945" t="s">
        <v>128</v>
      </c>
      <c r="B945" t="s">
        <v>126</v>
      </c>
      <c r="C945" t="s">
        <v>128</v>
      </c>
      <c r="D945" t="s">
        <v>128</v>
      </c>
      <c r="E945" t="s">
        <v>128</v>
      </c>
      <c r="F945" t="s">
        <v>128</v>
      </c>
    </row>
    <row r="946" ht="12.75">
      <c r="A946" t="s">
        <v>109</v>
      </c>
    </row>
    <row r="947" spans="1:6" ht="12.75">
      <c r="A947">
        <v>1983</v>
      </c>
      <c r="B947">
        <v>1</v>
      </c>
      <c r="C947">
        <v>1</v>
      </c>
      <c r="E947">
        <v>1</v>
      </c>
      <c r="F947">
        <v>1</v>
      </c>
    </row>
    <row r="948" spans="1:6" ht="12.75">
      <c r="A948">
        <v>1984</v>
      </c>
      <c r="B948">
        <v>3</v>
      </c>
      <c r="C948">
        <v>3</v>
      </c>
      <c r="D948">
        <v>7</v>
      </c>
      <c r="E948">
        <v>1</v>
      </c>
      <c r="F948">
        <v>1</v>
      </c>
    </row>
    <row r="949" spans="1:6" ht="12.75">
      <c r="A949">
        <v>1985</v>
      </c>
      <c r="B949">
        <v>5</v>
      </c>
      <c r="C949">
        <v>10</v>
      </c>
      <c r="D949">
        <v>5</v>
      </c>
      <c r="E949">
        <v>5</v>
      </c>
      <c r="F949">
        <v>4</v>
      </c>
    </row>
    <row r="950" spans="1:6" ht="12.75">
      <c r="A950">
        <v>1986</v>
      </c>
      <c r="B950">
        <v>3</v>
      </c>
      <c r="C950">
        <v>8</v>
      </c>
      <c r="D950">
        <v>3</v>
      </c>
      <c r="E950">
        <v>7</v>
      </c>
      <c r="F950">
        <v>5</v>
      </c>
    </row>
    <row r="951" spans="1:6" ht="12.75">
      <c r="A951">
        <v>1987</v>
      </c>
      <c r="B951">
        <v>5</v>
      </c>
      <c r="C951">
        <v>13</v>
      </c>
      <c r="D951">
        <v>3</v>
      </c>
      <c r="E951">
        <v>19</v>
      </c>
      <c r="F951">
        <v>17</v>
      </c>
    </row>
    <row r="952" spans="1:6" ht="12.75">
      <c r="A952">
        <v>1988</v>
      </c>
      <c r="B952">
        <v>8</v>
      </c>
      <c r="C952">
        <v>11</v>
      </c>
      <c r="D952">
        <v>8</v>
      </c>
      <c r="E952">
        <v>13</v>
      </c>
      <c r="F952">
        <v>15</v>
      </c>
    </row>
    <row r="953" spans="1:6" ht="12.75">
      <c r="A953">
        <v>1989</v>
      </c>
      <c r="B953">
        <v>2</v>
      </c>
      <c r="C953">
        <v>3</v>
      </c>
      <c r="D953">
        <v>4</v>
      </c>
      <c r="F953">
        <v>8</v>
      </c>
    </row>
    <row r="954" spans="1:6" ht="12.75">
      <c r="A954">
        <v>1990</v>
      </c>
      <c r="B954">
        <v>15</v>
      </c>
      <c r="C954">
        <v>43</v>
      </c>
      <c r="D954">
        <v>18</v>
      </c>
      <c r="F954">
        <v>79</v>
      </c>
    </row>
    <row r="955" spans="1:6" ht="12.75">
      <c r="A955">
        <v>1991</v>
      </c>
      <c r="B955">
        <v>13</v>
      </c>
      <c r="C955">
        <v>35</v>
      </c>
      <c r="D955">
        <v>15</v>
      </c>
      <c r="F955">
        <v>72</v>
      </c>
    </row>
    <row r="956" spans="1:6" ht="12.75">
      <c r="A956">
        <v>1992</v>
      </c>
      <c r="B956">
        <v>21</v>
      </c>
      <c r="C956">
        <v>33</v>
      </c>
      <c r="D956">
        <v>18</v>
      </c>
      <c r="E956">
        <v>119</v>
      </c>
      <c r="F956">
        <v>15</v>
      </c>
    </row>
    <row r="957" spans="1:6" ht="12.75">
      <c r="A957">
        <v>1993</v>
      </c>
      <c r="B957">
        <v>25</v>
      </c>
      <c r="C957">
        <v>37</v>
      </c>
      <c r="D957">
        <v>14</v>
      </c>
      <c r="E957">
        <v>184</v>
      </c>
      <c r="F957">
        <v>23</v>
      </c>
    </row>
    <row r="958" spans="1:6" ht="12.75">
      <c r="A958">
        <v>1994</v>
      </c>
      <c r="B958">
        <v>32</v>
      </c>
      <c r="C958">
        <v>25</v>
      </c>
      <c r="D958">
        <v>10</v>
      </c>
      <c r="E958">
        <v>136</v>
      </c>
      <c r="F958">
        <v>21</v>
      </c>
    </row>
    <row r="959" spans="1:6" ht="12.75">
      <c r="A959">
        <v>1995</v>
      </c>
      <c r="B959">
        <v>29</v>
      </c>
      <c r="C959">
        <v>40</v>
      </c>
      <c r="D959">
        <v>10</v>
      </c>
      <c r="E959">
        <v>84</v>
      </c>
      <c r="F959">
        <v>29</v>
      </c>
    </row>
    <row r="960" spans="1:6" ht="12.75">
      <c r="A960">
        <v>1996</v>
      </c>
      <c r="B960">
        <v>43</v>
      </c>
      <c r="C960">
        <v>39</v>
      </c>
      <c r="D960">
        <v>12</v>
      </c>
      <c r="E960">
        <v>93</v>
      </c>
      <c r="F960">
        <v>25</v>
      </c>
    </row>
    <row r="961" spans="1:6" ht="12.75">
      <c r="A961">
        <v>1997</v>
      </c>
      <c r="B961">
        <v>11</v>
      </c>
      <c r="C961">
        <v>20</v>
      </c>
      <c r="D961">
        <v>6</v>
      </c>
      <c r="E961">
        <v>36</v>
      </c>
      <c r="F961">
        <v>10</v>
      </c>
    </row>
    <row r="962" spans="1:6" ht="12.75">
      <c r="A962">
        <v>1998</v>
      </c>
      <c r="F962">
        <v>12</v>
      </c>
    </row>
    <row r="963" spans="1:6" ht="12.75">
      <c r="A963">
        <v>1999</v>
      </c>
      <c r="F963">
        <v>2</v>
      </c>
    </row>
    <row r="965" spans="1:6" ht="12.75">
      <c r="A965" t="s">
        <v>101</v>
      </c>
      <c r="B965">
        <v>216</v>
      </c>
      <c r="C965">
        <v>321</v>
      </c>
      <c r="D965">
        <v>133</v>
      </c>
      <c r="E965">
        <v>698</v>
      </c>
      <c r="F965">
        <v>339</v>
      </c>
    </row>
    <row r="966" spans="1:6" ht="12.75">
      <c r="A966" t="s">
        <v>128</v>
      </c>
      <c r="B966" t="s">
        <v>126</v>
      </c>
      <c r="C966" t="s">
        <v>128</v>
      </c>
      <c r="D966" t="s">
        <v>128</v>
      </c>
      <c r="E966" t="s">
        <v>128</v>
      </c>
      <c r="F966" t="s">
        <v>128</v>
      </c>
    </row>
    <row r="967" ht="12.75">
      <c r="A967" t="s">
        <v>90</v>
      </c>
    </row>
    <row r="968" spans="1:6" ht="12.75">
      <c r="A968">
        <v>1983</v>
      </c>
      <c r="B968">
        <v>6</v>
      </c>
      <c r="C968">
        <v>9</v>
      </c>
      <c r="D968">
        <v>1</v>
      </c>
      <c r="F968">
        <v>3</v>
      </c>
    </row>
    <row r="969" spans="1:6" ht="12.75">
      <c r="A969">
        <v>1984</v>
      </c>
      <c r="B969">
        <v>2</v>
      </c>
      <c r="C969">
        <v>6</v>
      </c>
      <c r="D969">
        <v>3</v>
      </c>
      <c r="F969">
        <v>1</v>
      </c>
    </row>
    <row r="970" spans="1:6" ht="12.75">
      <c r="A970">
        <v>1985</v>
      </c>
      <c r="B970">
        <v>2</v>
      </c>
      <c r="C970">
        <v>7</v>
      </c>
      <c r="D970">
        <v>2</v>
      </c>
      <c r="E970">
        <v>3</v>
      </c>
      <c r="F970">
        <v>5</v>
      </c>
    </row>
    <row r="971" spans="1:6" ht="12.75">
      <c r="A971">
        <v>1986</v>
      </c>
      <c r="B971">
        <v>1</v>
      </c>
      <c r="C971">
        <v>9</v>
      </c>
      <c r="D971">
        <v>5</v>
      </c>
      <c r="E971">
        <v>7</v>
      </c>
      <c r="F971">
        <v>4</v>
      </c>
    </row>
    <row r="972" spans="1:6" ht="12.75">
      <c r="A972">
        <v>1987</v>
      </c>
      <c r="B972">
        <v>6</v>
      </c>
      <c r="C972">
        <v>9</v>
      </c>
      <c r="D972">
        <v>1</v>
      </c>
      <c r="E972">
        <v>9</v>
      </c>
      <c r="F972">
        <v>5</v>
      </c>
    </row>
    <row r="973" spans="1:6" ht="12.75">
      <c r="A973">
        <v>1988</v>
      </c>
      <c r="B973">
        <v>9</v>
      </c>
      <c r="C973">
        <v>9</v>
      </c>
      <c r="D973">
        <v>4</v>
      </c>
      <c r="E973">
        <v>23</v>
      </c>
      <c r="F973">
        <v>2</v>
      </c>
    </row>
    <row r="974" spans="1:6" ht="12.75">
      <c r="A974">
        <v>1989</v>
      </c>
      <c r="B974">
        <v>13</v>
      </c>
      <c r="C974">
        <v>33</v>
      </c>
      <c r="D974">
        <v>9</v>
      </c>
      <c r="E974">
        <v>1</v>
      </c>
      <c r="F974">
        <v>23</v>
      </c>
    </row>
    <row r="975" spans="1:6" ht="12.75">
      <c r="A975">
        <v>1990</v>
      </c>
      <c r="B975">
        <v>12</v>
      </c>
      <c r="C975">
        <v>8</v>
      </c>
      <c r="D975">
        <v>6</v>
      </c>
      <c r="F975">
        <v>83</v>
      </c>
    </row>
    <row r="976" spans="1:6" ht="12.75">
      <c r="A976">
        <v>1991</v>
      </c>
      <c r="B976">
        <v>23</v>
      </c>
      <c r="C976">
        <v>15</v>
      </c>
      <c r="D976">
        <v>4</v>
      </c>
      <c r="F976">
        <v>190</v>
      </c>
    </row>
    <row r="977" spans="1:6" ht="12.75">
      <c r="A977">
        <v>1992</v>
      </c>
      <c r="B977">
        <v>24</v>
      </c>
      <c r="C977">
        <v>27</v>
      </c>
      <c r="D977">
        <v>17</v>
      </c>
      <c r="E977">
        <v>220</v>
      </c>
      <c r="F977">
        <v>47</v>
      </c>
    </row>
    <row r="978" spans="1:6" ht="12.75">
      <c r="A978">
        <v>1993</v>
      </c>
      <c r="B978">
        <v>30</v>
      </c>
      <c r="C978">
        <v>17</v>
      </c>
      <c r="D978">
        <v>8</v>
      </c>
      <c r="E978">
        <v>228</v>
      </c>
      <c r="F978">
        <v>28</v>
      </c>
    </row>
    <row r="979" spans="1:6" ht="12.75">
      <c r="A979">
        <v>1994</v>
      </c>
      <c r="B979">
        <v>13</v>
      </c>
      <c r="C979">
        <v>19</v>
      </c>
      <c r="D979">
        <v>9</v>
      </c>
      <c r="E979">
        <v>185</v>
      </c>
      <c r="F979">
        <v>35</v>
      </c>
    </row>
    <row r="980" spans="1:6" ht="12.75">
      <c r="A980">
        <v>1995</v>
      </c>
      <c r="B980">
        <v>31</v>
      </c>
      <c r="C980">
        <v>12</v>
      </c>
      <c r="D980">
        <v>8</v>
      </c>
      <c r="E980">
        <v>106</v>
      </c>
      <c r="F980">
        <v>48</v>
      </c>
    </row>
    <row r="981" spans="1:6" ht="12.75">
      <c r="A981">
        <v>1996</v>
      </c>
      <c r="B981">
        <v>23</v>
      </c>
      <c r="C981">
        <v>22</v>
      </c>
      <c r="D981">
        <v>2</v>
      </c>
      <c r="E981">
        <v>128</v>
      </c>
      <c r="F981">
        <v>56</v>
      </c>
    </row>
    <row r="982" spans="1:6" ht="12.75">
      <c r="A982">
        <v>1997</v>
      </c>
      <c r="B982">
        <v>20</v>
      </c>
      <c r="C982">
        <v>5</v>
      </c>
      <c r="D982">
        <v>1</v>
      </c>
      <c r="E982">
        <v>33</v>
      </c>
      <c r="F982">
        <v>45</v>
      </c>
    </row>
    <row r="983" ht="12.75">
      <c r="A983">
        <v>1998</v>
      </c>
    </row>
    <row r="984" ht="12.75">
      <c r="A984">
        <v>1999</v>
      </c>
    </row>
    <row r="986" spans="1:6" ht="12.75">
      <c r="A986" t="s">
        <v>101</v>
      </c>
      <c r="B986">
        <v>215</v>
      </c>
      <c r="C986">
        <v>207</v>
      </c>
      <c r="D986">
        <v>80</v>
      </c>
      <c r="E986">
        <v>943</v>
      </c>
      <c r="F986">
        <v>575</v>
      </c>
    </row>
    <row r="987" spans="1:6" ht="12.75">
      <c r="A987" t="s">
        <v>128</v>
      </c>
      <c r="B987" t="s">
        <v>126</v>
      </c>
      <c r="C987" t="s">
        <v>128</v>
      </c>
      <c r="D987" t="s">
        <v>128</v>
      </c>
      <c r="E987" t="s">
        <v>128</v>
      </c>
      <c r="F987" t="s">
        <v>128</v>
      </c>
    </row>
    <row r="988" ht="12.75">
      <c r="A988" t="s">
        <v>4</v>
      </c>
    </row>
    <row r="989" ht="12.75">
      <c r="A989">
        <v>1983</v>
      </c>
    </row>
    <row r="990" ht="12.75">
      <c r="A990">
        <v>1984</v>
      </c>
    </row>
    <row r="991" ht="12.75">
      <c r="A991">
        <v>1985</v>
      </c>
    </row>
    <row r="992" ht="12.75">
      <c r="A992">
        <v>1986</v>
      </c>
    </row>
    <row r="993" ht="12.75">
      <c r="A993">
        <v>1987</v>
      </c>
    </row>
    <row r="994" ht="12.75">
      <c r="A994">
        <v>1988</v>
      </c>
    </row>
    <row r="995" ht="12.75">
      <c r="A995">
        <v>1989</v>
      </c>
    </row>
    <row r="996" spans="1:6" ht="12.75">
      <c r="A996">
        <v>1990</v>
      </c>
      <c r="B996">
        <v>2</v>
      </c>
      <c r="C996">
        <v>6</v>
      </c>
      <c r="D996">
        <v>1</v>
      </c>
      <c r="F996">
        <v>8</v>
      </c>
    </row>
    <row r="997" spans="1:6" ht="12.75">
      <c r="A997">
        <v>1991</v>
      </c>
      <c r="D997">
        <v>1</v>
      </c>
      <c r="F997">
        <v>1</v>
      </c>
    </row>
    <row r="998" ht="12.75">
      <c r="A998">
        <v>1992</v>
      </c>
    </row>
    <row r="999" ht="12.75">
      <c r="A999">
        <v>1993</v>
      </c>
    </row>
    <row r="1000" ht="12.75">
      <c r="A1000">
        <v>1994</v>
      </c>
    </row>
    <row r="1001" spans="1:5" ht="12.75">
      <c r="A1001">
        <v>1995</v>
      </c>
      <c r="C1001">
        <v>1</v>
      </c>
      <c r="E1001">
        <v>1</v>
      </c>
    </row>
    <row r="1002" spans="1:5" ht="12.75">
      <c r="A1002">
        <v>1996</v>
      </c>
      <c r="C1002">
        <v>1</v>
      </c>
      <c r="E1002">
        <v>1</v>
      </c>
    </row>
    <row r="1003" spans="1:5" ht="12.75">
      <c r="A1003">
        <v>1997</v>
      </c>
      <c r="B1003">
        <v>2</v>
      </c>
      <c r="C1003">
        <v>3</v>
      </c>
      <c r="D1003">
        <v>1</v>
      </c>
      <c r="E1003">
        <v>1</v>
      </c>
    </row>
    <row r="1004" ht="12.75">
      <c r="A1004">
        <v>1998</v>
      </c>
    </row>
    <row r="1005" ht="12.75">
      <c r="A1005">
        <v>1999</v>
      </c>
    </row>
    <row r="1007" spans="1:6" ht="12.75">
      <c r="A1007" t="s">
        <v>101</v>
      </c>
      <c r="B1007">
        <v>4</v>
      </c>
      <c r="C1007">
        <v>11</v>
      </c>
      <c r="D1007">
        <v>3</v>
      </c>
      <c r="E1007">
        <v>3</v>
      </c>
      <c r="F1007">
        <v>9</v>
      </c>
    </row>
    <row r="1008" spans="1:6" ht="12.75">
      <c r="A1008" t="s">
        <v>128</v>
      </c>
      <c r="B1008" t="s">
        <v>126</v>
      </c>
      <c r="C1008" t="s">
        <v>128</v>
      </c>
      <c r="D1008" t="s">
        <v>128</v>
      </c>
      <c r="E1008" t="s">
        <v>128</v>
      </c>
      <c r="F1008" t="s">
        <v>128</v>
      </c>
    </row>
    <row r="1009" ht="12.75">
      <c r="A1009" t="s">
        <v>110</v>
      </c>
    </row>
    <row r="1010" spans="1:3" ht="12.75">
      <c r="A1010">
        <v>1983</v>
      </c>
      <c r="B1010">
        <v>6</v>
      </c>
      <c r="C1010">
        <v>2</v>
      </c>
    </row>
    <row r="1011" spans="1:3" ht="12.75">
      <c r="A1011">
        <v>1984</v>
      </c>
      <c r="C1011">
        <v>1</v>
      </c>
    </row>
    <row r="1012" spans="1:6" ht="12.75">
      <c r="A1012">
        <v>1985</v>
      </c>
      <c r="B1012">
        <v>5</v>
      </c>
      <c r="C1012">
        <v>3</v>
      </c>
      <c r="D1012">
        <v>1</v>
      </c>
      <c r="E1012">
        <v>2</v>
      </c>
      <c r="F1012">
        <v>1</v>
      </c>
    </row>
    <row r="1013" spans="1:6" ht="12.75">
      <c r="A1013">
        <v>1986</v>
      </c>
      <c r="B1013">
        <v>12</v>
      </c>
      <c r="C1013">
        <v>6</v>
      </c>
      <c r="D1013">
        <v>1</v>
      </c>
      <c r="E1013">
        <v>4</v>
      </c>
      <c r="F1013">
        <v>3</v>
      </c>
    </row>
    <row r="1014" spans="1:6" ht="12.75">
      <c r="A1014">
        <v>1987</v>
      </c>
      <c r="B1014">
        <v>8</v>
      </c>
      <c r="C1014">
        <v>7</v>
      </c>
      <c r="D1014">
        <v>1</v>
      </c>
      <c r="E1014">
        <v>13</v>
      </c>
      <c r="F1014">
        <v>2</v>
      </c>
    </row>
    <row r="1015" spans="1:6" ht="12.75">
      <c r="A1015">
        <v>1988</v>
      </c>
      <c r="B1015">
        <v>6</v>
      </c>
      <c r="C1015">
        <v>21</v>
      </c>
      <c r="D1015">
        <v>2</v>
      </c>
      <c r="E1015">
        <v>25</v>
      </c>
      <c r="F1015">
        <v>1</v>
      </c>
    </row>
    <row r="1016" spans="1:6" ht="12.75">
      <c r="A1016">
        <v>1989</v>
      </c>
      <c r="B1016">
        <v>3</v>
      </c>
      <c r="C1016">
        <v>5</v>
      </c>
      <c r="D1016">
        <v>6</v>
      </c>
      <c r="F1016">
        <v>8</v>
      </c>
    </row>
    <row r="1017" spans="1:6" ht="12.75">
      <c r="A1017">
        <v>1990</v>
      </c>
      <c r="B1017">
        <v>2</v>
      </c>
      <c r="C1017">
        <v>6</v>
      </c>
      <c r="D1017">
        <v>1</v>
      </c>
      <c r="F1017">
        <v>8</v>
      </c>
    </row>
    <row r="1018" spans="1:6" ht="12.75">
      <c r="A1018">
        <v>1991</v>
      </c>
      <c r="D1018">
        <v>1</v>
      </c>
      <c r="F1018">
        <v>1</v>
      </c>
    </row>
    <row r="1019" ht="12.75">
      <c r="A1019">
        <v>1992</v>
      </c>
    </row>
    <row r="1020" ht="12.75">
      <c r="A1020">
        <v>1993</v>
      </c>
    </row>
    <row r="1021" ht="12.75">
      <c r="A1021">
        <v>1994</v>
      </c>
    </row>
    <row r="1022" spans="1:5" ht="12.75">
      <c r="A1022">
        <v>1995</v>
      </c>
      <c r="C1022">
        <v>1</v>
      </c>
      <c r="E1022">
        <v>1</v>
      </c>
    </row>
    <row r="1023" spans="1:5" ht="12.75">
      <c r="A1023">
        <v>1996</v>
      </c>
      <c r="C1023">
        <v>1</v>
      </c>
      <c r="E1023">
        <v>1</v>
      </c>
    </row>
    <row r="1024" spans="1:5" ht="12.75">
      <c r="A1024">
        <v>1997</v>
      </c>
      <c r="B1024">
        <v>2</v>
      </c>
      <c r="C1024">
        <v>3</v>
      </c>
      <c r="D1024">
        <v>1</v>
      </c>
      <c r="E1024">
        <v>1</v>
      </c>
    </row>
    <row r="1025" spans="1:6" ht="12.75">
      <c r="A1025">
        <v>1998</v>
      </c>
      <c r="B1025">
        <v>33</v>
      </c>
      <c r="C1025">
        <v>20</v>
      </c>
      <c r="D1025">
        <v>3</v>
      </c>
      <c r="E1025">
        <v>103</v>
      </c>
      <c r="F1025">
        <v>37</v>
      </c>
    </row>
    <row r="1026" spans="1:6" ht="12.75">
      <c r="A1026">
        <v>1999</v>
      </c>
      <c r="B1026">
        <v>26</v>
      </c>
      <c r="C1026">
        <v>10</v>
      </c>
      <c r="D1026">
        <v>1</v>
      </c>
      <c r="E1026">
        <v>48</v>
      </c>
      <c r="F1026">
        <v>24</v>
      </c>
    </row>
    <row r="1028" spans="1:6" ht="12.75">
      <c r="A1028" t="s">
        <v>101</v>
      </c>
      <c r="B1028">
        <v>99</v>
      </c>
      <c r="C1028">
        <v>75</v>
      </c>
      <c r="D1028">
        <v>15</v>
      </c>
      <c r="E1028">
        <v>195</v>
      </c>
      <c r="F1028">
        <v>76</v>
      </c>
    </row>
    <row r="1029" spans="1:6" ht="12.75">
      <c r="A1029" t="s">
        <v>128</v>
      </c>
      <c r="B1029" t="s">
        <v>126</v>
      </c>
      <c r="C1029" t="s">
        <v>128</v>
      </c>
      <c r="D1029" t="s">
        <v>128</v>
      </c>
      <c r="E1029" t="s">
        <v>128</v>
      </c>
      <c r="F1029" t="s">
        <v>128</v>
      </c>
    </row>
    <row r="1031" spans="1:6" ht="12.75">
      <c r="A1031" t="s">
        <v>128</v>
      </c>
      <c r="B1031" t="s">
        <v>126</v>
      </c>
      <c r="C1031" t="s">
        <v>128</v>
      </c>
      <c r="D1031" t="s">
        <v>128</v>
      </c>
      <c r="E1031" t="s">
        <v>128</v>
      </c>
      <c r="F1031" t="s">
        <v>128</v>
      </c>
    </row>
    <row r="1032" ht="12.75">
      <c r="A1032" t="s">
        <v>83</v>
      </c>
    </row>
    <row r="1033" spans="1:6" ht="12.75">
      <c r="A1033" t="s">
        <v>84</v>
      </c>
      <c r="B1033" t="s">
        <v>74</v>
      </c>
      <c r="C1033" t="s">
        <v>75</v>
      </c>
      <c r="D1033" t="s">
        <v>76</v>
      </c>
      <c r="E1033" t="s">
        <v>77</v>
      </c>
      <c r="F1033" t="s">
        <v>85</v>
      </c>
    </row>
    <row r="1034" spans="1:6" ht="12.75">
      <c r="A1034" t="s">
        <v>86</v>
      </c>
      <c r="B1034" t="s">
        <v>125</v>
      </c>
      <c r="C1034" t="s">
        <v>128</v>
      </c>
      <c r="D1034" t="s">
        <v>80</v>
      </c>
      <c r="E1034" t="s">
        <v>81</v>
      </c>
      <c r="F1034" t="s">
        <v>128</v>
      </c>
    </row>
    <row r="1035" spans="1:6" ht="12.75">
      <c r="A1035" t="s">
        <v>87</v>
      </c>
      <c r="B1035" t="s">
        <v>88</v>
      </c>
      <c r="C1035" t="s">
        <v>129</v>
      </c>
      <c r="D1035" t="s">
        <v>130</v>
      </c>
      <c r="E1035" t="s">
        <v>89</v>
      </c>
      <c r="F1035" t="s">
        <v>131</v>
      </c>
    </row>
    <row r="1036" spans="1:6" ht="12.75">
      <c r="A1036" t="s">
        <v>128</v>
      </c>
      <c r="B1036" t="s">
        <v>126</v>
      </c>
      <c r="C1036" t="s">
        <v>128</v>
      </c>
      <c r="D1036" t="s">
        <v>128</v>
      </c>
      <c r="E1036" t="s">
        <v>128</v>
      </c>
      <c r="F1036" t="s">
        <v>128</v>
      </c>
    </row>
    <row r="1037" ht="12.75">
      <c r="A1037" t="s">
        <v>112</v>
      </c>
    </row>
    <row r="1038" spans="1:6" ht="12.75">
      <c r="A1038">
        <v>1983</v>
      </c>
      <c r="B1038">
        <v>1</v>
      </c>
      <c r="C1038">
        <v>2</v>
      </c>
      <c r="D1038">
        <v>1</v>
      </c>
      <c r="F1038">
        <v>1</v>
      </c>
    </row>
    <row r="1039" spans="1:3" ht="12.75">
      <c r="A1039">
        <v>1984</v>
      </c>
      <c r="B1039">
        <v>2</v>
      </c>
      <c r="C1039">
        <v>2</v>
      </c>
    </row>
    <row r="1040" spans="1:3" ht="12.75">
      <c r="A1040">
        <v>1985</v>
      </c>
      <c r="B1040">
        <v>2</v>
      </c>
      <c r="C1040">
        <v>2</v>
      </c>
    </row>
    <row r="1041" spans="1:2" ht="12.75">
      <c r="A1041">
        <v>1986</v>
      </c>
      <c r="B1041">
        <v>2</v>
      </c>
    </row>
    <row r="1042" spans="1:6" ht="12.75">
      <c r="A1042">
        <v>1987</v>
      </c>
      <c r="C1042">
        <v>1</v>
      </c>
      <c r="F1042">
        <v>5</v>
      </c>
    </row>
    <row r="1043" spans="1:6" ht="12.75">
      <c r="A1043">
        <v>1988</v>
      </c>
      <c r="C1043">
        <v>1</v>
      </c>
      <c r="E1043">
        <v>1</v>
      </c>
      <c r="F1043">
        <v>16</v>
      </c>
    </row>
    <row r="1044" spans="1:6" ht="12.75">
      <c r="A1044">
        <v>1989</v>
      </c>
      <c r="B1044">
        <v>7</v>
      </c>
      <c r="C1044">
        <v>5</v>
      </c>
      <c r="F1044">
        <v>31</v>
      </c>
    </row>
    <row r="1045" spans="1:6" ht="12.75">
      <c r="A1045">
        <v>1990</v>
      </c>
      <c r="B1045">
        <v>7</v>
      </c>
      <c r="C1045">
        <v>5</v>
      </c>
      <c r="D1045">
        <v>1</v>
      </c>
      <c r="F1045">
        <v>16</v>
      </c>
    </row>
    <row r="1046" spans="1:6" ht="12.75">
      <c r="A1046">
        <v>1991</v>
      </c>
      <c r="B1046">
        <v>6</v>
      </c>
      <c r="C1046">
        <v>1</v>
      </c>
      <c r="D1046">
        <v>1</v>
      </c>
      <c r="F1046">
        <v>6</v>
      </c>
    </row>
    <row r="1047" spans="1:6" ht="12.75">
      <c r="A1047">
        <v>1992</v>
      </c>
      <c r="B1047">
        <v>5</v>
      </c>
      <c r="C1047">
        <v>3</v>
      </c>
      <c r="D1047">
        <v>1</v>
      </c>
      <c r="E1047">
        <v>6</v>
      </c>
      <c r="F1047">
        <v>2</v>
      </c>
    </row>
    <row r="1048" spans="1:6" ht="12.75">
      <c r="A1048">
        <v>1993</v>
      </c>
      <c r="C1048">
        <v>1</v>
      </c>
      <c r="F1048">
        <v>1</v>
      </c>
    </row>
    <row r="1049" ht="12.75">
      <c r="A1049">
        <v>1994</v>
      </c>
    </row>
    <row r="1050" ht="12.75">
      <c r="A1050">
        <v>1995</v>
      </c>
    </row>
    <row r="1051" ht="12.75">
      <c r="A1051">
        <v>1996</v>
      </c>
    </row>
    <row r="1052" ht="12.75">
      <c r="A1052">
        <v>1997</v>
      </c>
    </row>
    <row r="1053" ht="12.75">
      <c r="A1053">
        <v>1998</v>
      </c>
    </row>
    <row r="1054" spans="1:6" ht="12.75">
      <c r="A1054">
        <v>1999</v>
      </c>
      <c r="C1054">
        <v>1</v>
      </c>
      <c r="F1054">
        <v>1</v>
      </c>
    </row>
    <row r="1056" spans="1:6" ht="12.75">
      <c r="A1056" t="s">
        <v>101</v>
      </c>
      <c r="B1056">
        <v>32</v>
      </c>
      <c r="C1056">
        <v>24</v>
      </c>
      <c r="D1056">
        <v>4</v>
      </c>
      <c r="E1056">
        <v>7</v>
      </c>
      <c r="F1056">
        <v>79</v>
      </c>
    </row>
    <row r="1057" spans="1:6" ht="12.75">
      <c r="A1057" t="s">
        <v>128</v>
      </c>
      <c r="B1057" t="s">
        <v>126</v>
      </c>
      <c r="C1057" t="s">
        <v>128</v>
      </c>
      <c r="D1057" t="s">
        <v>128</v>
      </c>
      <c r="E1057" t="s">
        <v>128</v>
      </c>
      <c r="F1057" t="s">
        <v>128</v>
      </c>
    </row>
    <row r="1058" ht="12.75">
      <c r="A1058" t="s">
        <v>109</v>
      </c>
    </row>
    <row r="1059" spans="1:2" ht="12.75">
      <c r="A1059">
        <v>1983</v>
      </c>
      <c r="B1059">
        <v>1</v>
      </c>
    </row>
    <row r="1060" spans="1:3" ht="12.75">
      <c r="A1060">
        <v>1984</v>
      </c>
      <c r="C1060">
        <v>1</v>
      </c>
    </row>
    <row r="1061" spans="1:6" ht="12.75">
      <c r="A1061">
        <v>1985</v>
      </c>
      <c r="C1061">
        <v>1</v>
      </c>
      <c r="D1061">
        <v>1</v>
      </c>
      <c r="F1061">
        <v>1</v>
      </c>
    </row>
    <row r="1062" spans="1:3" ht="12.75">
      <c r="A1062">
        <v>1986</v>
      </c>
      <c r="C1062">
        <v>1</v>
      </c>
    </row>
    <row r="1063" spans="1:3" ht="12.75">
      <c r="A1063">
        <v>1987</v>
      </c>
      <c r="B1063">
        <v>1</v>
      </c>
      <c r="C1063">
        <v>1</v>
      </c>
    </row>
    <row r="1064" spans="1:3" ht="12.75">
      <c r="A1064">
        <v>1988</v>
      </c>
      <c r="C1064">
        <v>1</v>
      </c>
    </row>
    <row r="1065" ht="12.75">
      <c r="A1065">
        <v>1989</v>
      </c>
    </row>
    <row r="1066" spans="1:6" ht="12.75">
      <c r="A1066">
        <v>1990</v>
      </c>
      <c r="F1066">
        <v>1</v>
      </c>
    </row>
    <row r="1067" spans="1:3" ht="12.75">
      <c r="A1067">
        <v>1991</v>
      </c>
      <c r="C1067">
        <v>1</v>
      </c>
    </row>
    <row r="1068" ht="12.75">
      <c r="A1068">
        <v>1992</v>
      </c>
    </row>
    <row r="1069" spans="1:3" ht="12.75">
      <c r="A1069">
        <v>1993</v>
      </c>
      <c r="C1069">
        <v>1</v>
      </c>
    </row>
    <row r="1070" ht="12.75">
      <c r="A1070">
        <v>1994</v>
      </c>
    </row>
    <row r="1071" ht="12.75">
      <c r="A1071">
        <v>1995</v>
      </c>
    </row>
    <row r="1072" ht="12.75">
      <c r="A1072">
        <v>1996</v>
      </c>
    </row>
    <row r="1073" ht="12.75">
      <c r="A1073">
        <v>1997</v>
      </c>
    </row>
    <row r="1074" ht="12.75">
      <c r="A1074">
        <v>1998</v>
      </c>
    </row>
    <row r="1075" ht="12.75">
      <c r="A1075">
        <v>1999</v>
      </c>
    </row>
    <row r="1077" spans="1:6" ht="12.75">
      <c r="A1077" t="s">
        <v>101</v>
      </c>
      <c r="B1077">
        <v>2</v>
      </c>
      <c r="C1077">
        <v>7</v>
      </c>
      <c r="D1077">
        <v>1</v>
      </c>
      <c r="F1077">
        <v>2</v>
      </c>
    </row>
    <row r="1078" spans="1:6" ht="12.75">
      <c r="A1078" t="s">
        <v>128</v>
      </c>
      <c r="B1078" t="s">
        <v>126</v>
      </c>
      <c r="C1078" t="s">
        <v>128</v>
      </c>
      <c r="D1078" t="s">
        <v>128</v>
      </c>
      <c r="E1078" t="s">
        <v>128</v>
      </c>
      <c r="F1078" t="s">
        <v>128</v>
      </c>
    </row>
    <row r="1079" ht="12.75">
      <c r="A1079" t="s">
        <v>90</v>
      </c>
    </row>
    <row r="1080" spans="1:3" ht="12.75">
      <c r="A1080">
        <v>1983</v>
      </c>
      <c r="C1080">
        <v>1</v>
      </c>
    </row>
    <row r="1081" ht="12.75">
      <c r="A1081">
        <v>1984</v>
      </c>
    </row>
    <row r="1082" spans="1:2" ht="12.75">
      <c r="A1082">
        <v>1985</v>
      </c>
      <c r="B1082">
        <v>1</v>
      </c>
    </row>
    <row r="1083" spans="1:3" ht="12.75">
      <c r="A1083">
        <v>1986</v>
      </c>
      <c r="C1083">
        <v>1</v>
      </c>
    </row>
    <row r="1084" ht="12.75">
      <c r="A1084">
        <v>1987</v>
      </c>
    </row>
    <row r="1085" spans="1:6" ht="12.75">
      <c r="A1085">
        <v>1988</v>
      </c>
      <c r="D1085">
        <v>1</v>
      </c>
      <c r="F1085">
        <v>1</v>
      </c>
    </row>
    <row r="1086" spans="1:6" ht="12.75">
      <c r="A1086">
        <v>1989</v>
      </c>
      <c r="C1086">
        <v>4</v>
      </c>
      <c r="F1086">
        <v>1</v>
      </c>
    </row>
    <row r="1087" spans="1:3" ht="12.75">
      <c r="A1087">
        <v>1990</v>
      </c>
      <c r="B1087">
        <v>1</v>
      </c>
      <c r="C1087">
        <v>1</v>
      </c>
    </row>
    <row r="1088" spans="1:6" ht="12.75">
      <c r="A1088">
        <v>1991</v>
      </c>
      <c r="C1088">
        <v>1</v>
      </c>
      <c r="D1088">
        <v>1</v>
      </c>
      <c r="F1088">
        <v>1</v>
      </c>
    </row>
    <row r="1089" spans="1:6" ht="12.75">
      <c r="A1089">
        <v>1992</v>
      </c>
      <c r="E1089">
        <v>2</v>
      </c>
      <c r="F1089">
        <v>1</v>
      </c>
    </row>
    <row r="1090" ht="12.75">
      <c r="A1090">
        <v>1993</v>
      </c>
    </row>
    <row r="1091" ht="12.75">
      <c r="A1091">
        <v>1994</v>
      </c>
    </row>
    <row r="1092" ht="12.75">
      <c r="A1092">
        <v>1995</v>
      </c>
    </row>
    <row r="1093" ht="12.75">
      <c r="A1093">
        <v>1996</v>
      </c>
    </row>
    <row r="1094" ht="12.75">
      <c r="A1094">
        <v>1997</v>
      </c>
    </row>
    <row r="1095" ht="12.75">
      <c r="A1095">
        <v>1998</v>
      </c>
    </row>
    <row r="1096" ht="12.75">
      <c r="A1096">
        <v>1999</v>
      </c>
    </row>
    <row r="1098" spans="1:6" ht="12.75">
      <c r="A1098" t="s">
        <v>101</v>
      </c>
      <c r="B1098">
        <v>2</v>
      </c>
      <c r="C1098">
        <v>8</v>
      </c>
      <c r="D1098">
        <v>2</v>
      </c>
      <c r="E1098">
        <v>2</v>
      </c>
      <c r="F1098">
        <v>4</v>
      </c>
    </row>
    <row r="1099" spans="1:6" ht="12.75">
      <c r="A1099" t="s">
        <v>128</v>
      </c>
      <c r="B1099" t="s">
        <v>126</v>
      </c>
      <c r="C1099" t="s">
        <v>128</v>
      </c>
      <c r="D1099" t="s">
        <v>128</v>
      </c>
      <c r="E1099" t="s">
        <v>128</v>
      </c>
      <c r="F1099" t="s">
        <v>128</v>
      </c>
    </row>
    <row r="1100" ht="12.75">
      <c r="A1100" t="s">
        <v>4</v>
      </c>
    </row>
    <row r="1101" ht="12.75">
      <c r="A1101">
        <v>1983</v>
      </c>
    </row>
    <row r="1102" ht="12.75">
      <c r="A1102">
        <v>1984</v>
      </c>
    </row>
    <row r="1103" ht="12.75">
      <c r="A1103">
        <v>1985</v>
      </c>
    </row>
    <row r="1104" ht="12.75">
      <c r="A1104">
        <v>1986</v>
      </c>
    </row>
    <row r="1105" ht="12.75">
      <c r="A1105">
        <v>1987</v>
      </c>
    </row>
    <row r="1106" ht="12.75">
      <c r="A1106">
        <v>1988</v>
      </c>
    </row>
    <row r="1107" ht="12.75">
      <c r="A1107">
        <v>1989</v>
      </c>
    </row>
    <row r="1108" spans="1:2" ht="12.75">
      <c r="A1108">
        <v>1990</v>
      </c>
      <c r="B1108">
        <v>1</v>
      </c>
    </row>
    <row r="1109" ht="12.75">
      <c r="A1109">
        <v>1991</v>
      </c>
    </row>
    <row r="1110" ht="12.75">
      <c r="A1110">
        <v>1992</v>
      </c>
    </row>
    <row r="1111" ht="12.75">
      <c r="A1111">
        <v>1993</v>
      </c>
    </row>
    <row r="1112" ht="12.75">
      <c r="A1112">
        <v>1994</v>
      </c>
    </row>
    <row r="1113" ht="12.75">
      <c r="A1113">
        <v>1995</v>
      </c>
    </row>
    <row r="1114" ht="12.75">
      <c r="A1114">
        <v>1996</v>
      </c>
    </row>
    <row r="1115" ht="12.75">
      <c r="A1115">
        <v>1997</v>
      </c>
    </row>
    <row r="1116" ht="12.75">
      <c r="A1116">
        <v>1998</v>
      </c>
    </row>
    <row r="1117" ht="12.75">
      <c r="A1117">
        <v>1999</v>
      </c>
    </row>
    <row r="1119" spans="1:2" ht="12.75">
      <c r="A1119" t="s">
        <v>101</v>
      </c>
      <c r="B1119">
        <v>1</v>
      </c>
    </row>
    <row r="1120" spans="1:6" ht="12.75">
      <c r="A1120" t="s">
        <v>128</v>
      </c>
      <c r="B1120" t="s">
        <v>126</v>
      </c>
      <c r="C1120" t="s">
        <v>128</v>
      </c>
      <c r="D1120" t="s">
        <v>128</v>
      </c>
      <c r="E1120" t="s">
        <v>128</v>
      </c>
      <c r="F1120" t="s">
        <v>128</v>
      </c>
    </row>
    <row r="1121" ht="12.75">
      <c r="A1121" t="s">
        <v>110</v>
      </c>
    </row>
    <row r="1122" ht="12.75">
      <c r="A1122">
        <v>1983</v>
      </c>
    </row>
    <row r="1123" ht="12.75">
      <c r="A1123">
        <v>1984</v>
      </c>
    </row>
    <row r="1124" ht="12.75">
      <c r="A1124">
        <v>1985</v>
      </c>
    </row>
    <row r="1125" spans="1:3" ht="12.75">
      <c r="A1125">
        <v>1986</v>
      </c>
      <c r="C1125">
        <v>1</v>
      </c>
    </row>
    <row r="1126" ht="12.75">
      <c r="A1126">
        <v>1987</v>
      </c>
    </row>
    <row r="1127" spans="1:6" ht="12.75">
      <c r="A1127">
        <v>1988</v>
      </c>
      <c r="F1127">
        <v>3</v>
      </c>
    </row>
    <row r="1128" spans="1:3" ht="12.75">
      <c r="A1128">
        <v>1989</v>
      </c>
      <c r="B1128">
        <v>1</v>
      </c>
      <c r="C1128">
        <v>1</v>
      </c>
    </row>
    <row r="1129" spans="1:2" ht="12.75">
      <c r="A1129">
        <v>1990</v>
      </c>
      <c r="B1129">
        <v>1</v>
      </c>
    </row>
    <row r="1130" ht="12.75">
      <c r="A1130">
        <v>1991</v>
      </c>
    </row>
    <row r="1131" ht="12.75">
      <c r="A1131">
        <v>1992</v>
      </c>
    </row>
    <row r="1132" ht="12.75">
      <c r="A1132">
        <v>1993</v>
      </c>
    </row>
    <row r="1133" ht="12.75">
      <c r="A1133">
        <v>1994</v>
      </c>
    </row>
    <row r="1134" ht="12.75">
      <c r="A1134">
        <v>1995</v>
      </c>
    </row>
    <row r="1135" ht="12.75">
      <c r="A1135">
        <v>1996</v>
      </c>
    </row>
    <row r="1136" ht="12.75">
      <c r="A1136">
        <v>1997</v>
      </c>
    </row>
    <row r="1137" ht="12.75">
      <c r="A1137">
        <v>1998</v>
      </c>
    </row>
    <row r="1138" spans="1:6" ht="12.75">
      <c r="A1138">
        <v>1999</v>
      </c>
      <c r="F1138">
        <v>1</v>
      </c>
    </row>
    <row r="1140" spans="1:6" ht="12.75">
      <c r="A1140" t="s">
        <v>101</v>
      </c>
      <c r="B1140">
        <v>1</v>
      </c>
      <c r="C1140">
        <v>2</v>
      </c>
      <c r="F1140">
        <v>4</v>
      </c>
    </row>
    <row r="1141" spans="1:6" ht="12.75">
      <c r="A1141" t="s">
        <v>128</v>
      </c>
      <c r="B1141" t="s">
        <v>126</v>
      </c>
      <c r="C1141" t="s">
        <v>128</v>
      </c>
      <c r="D1141" t="s">
        <v>128</v>
      </c>
      <c r="E1141" t="s">
        <v>128</v>
      </c>
      <c r="F1141" t="s">
        <v>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2003-01-28T16:16:12Z</cp:lastPrinted>
  <dcterms:created xsi:type="dcterms:W3CDTF">2002-11-27T18:07:23Z</dcterms:created>
  <dcterms:modified xsi:type="dcterms:W3CDTF">2003-05-21T21:06:14Z</dcterms:modified>
  <cp:category/>
  <cp:version/>
  <cp:contentType/>
  <cp:contentStatus/>
</cp:coreProperties>
</file>