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OH_NEW_V" sheetId="3" r:id="rId3"/>
    <sheet name="OH_NEW_V_PC" sheetId="4" r:id="rId4"/>
    <sheet name="OH_NEW_R" sheetId="5" r:id="rId5"/>
    <sheet name="OH_NEW_R_PC" sheetId="6" r:id="rId6"/>
    <sheet name="OH_NEW_L" sheetId="7" r:id="rId7"/>
    <sheet name="OH_NEW_L_PC" sheetId="8" r:id="rId8"/>
    <sheet name="OH_NEW_D" sheetId="9" r:id="rId9"/>
    <sheet name="OH_NEW_D_PC" sheetId="10" r:id="rId10"/>
    <sheet name="OH_NEW_O" sheetId="11" r:id="rId11"/>
    <sheet name="OH_NEW_O_PC" sheetId="12" r:id="rId12"/>
    <sheet name="OH_NEW_T" sheetId="13" r:id="rId13"/>
    <sheet name="OH_NEW_T_PC" sheetId="14" r:id="rId14"/>
    <sheet name="OH_NEW_%" sheetId="15" r:id="rId15"/>
    <sheet name="OH_NEW_BNH_%" sheetId="16" r:id="rId16"/>
    <sheet name="OH_NEW_WNH_%" sheetId="17" r:id="rId17"/>
    <sheet name="OH_ADMIT_%" sheetId="18" r:id="rId18"/>
    <sheet name="OH_ADMIT_N" sheetId="19" r:id="rId19"/>
    <sheet name="OH_RACE_TOT" sheetId="20" r:id="rId20"/>
    <sheet name="OH_RACE_TOT_D" sheetId="21" r:id="rId21"/>
    <sheet name="OH_RACE_TOT_PC" sheetId="22" r:id="rId22"/>
    <sheet name="OH_RACE_TOT_PC_D" sheetId="23" r:id="rId23"/>
    <sheet name="OH_RACE_NEW" sheetId="24" r:id="rId24"/>
    <sheet name="OH_RACE_NEW_D" sheetId="25" r:id="rId25"/>
    <sheet name="OH_RACE_NEW_PC" sheetId="26" r:id="rId26"/>
    <sheet name="OH_RACE_NEW_PC_D" sheetId="27" r:id="rId27"/>
    <sheet name="OH_RACE_PP" sheetId="28" r:id="rId28"/>
    <sheet name="OH_RACE_PP_D" sheetId="29" r:id="rId29"/>
    <sheet name="OH_RACE_PP_PC" sheetId="30" r:id="rId30"/>
    <sheet name="OH_RACE_PP_PC_D" sheetId="31" r:id="rId31"/>
    <sheet name="OH_RACE_OTHER" sheetId="32" r:id="rId32"/>
    <sheet name="OH_RACE_OTHER_D" sheetId="33" r:id="rId33"/>
    <sheet name="OH_RACE_OTHER_PC" sheetId="34" r:id="rId34"/>
    <sheet name="OH_RACE_OTH_PC_D" sheetId="35" r:id="rId35"/>
    <sheet name="OH_RACE_PP+OTH" sheetId="36" r:id="rId36"/>
    <sheet name="OH_RACE_PP+OTH_D" sheetId="37" r:id="rId37"/>
    <sheet name="OH_RACE_PP+OTH_PC" sheetId="38" r:id="rId38"/>
    <sheet name="OH_RACE_PP+OTH_PC_D" sheetId="39" r:id="rId39"/>
    <sheet name="OH_RACE_%_TOT" sheetId="40" r:id="rId40"/>
    <sheet name="OH_RACEBAL_%_TOT" sheetId="41" r:id="rId41"/>
    <sheet name="OH_RACEBAL_TOT" sheetId="42" r:id="rId42"/>
    <sheet name="OH_RACEBAL_TOT_PC" sheetId="43" r:id="rId43"/>
    <sheet name="OH_RACEBAL_%_NEW" sheetId="44" r:id="rId44"/>
    <sheet name="OH_RACEBAL_NEW" sheetId="45" r:id="rId45"/>
    <sheet name="OH_RACEBAL_NEW_PC" sheetId="46" r:id="rId46"/>
    <sheet name="OH_Data1" sheetId="47" r:id="rId47"/>
    <sheet name="OH_Data2" sheetId="48" r:id="rId48"/>
    <sheet name="OH_Data3" sheetId="49" r:id="rId49"/>
    <sheet name="OH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<sst xmlns="http://schemas.openxmlformats.org/spreadsheetml/2006/main" count="1664" uniqueCount="170">
  <si>
    <t>OH: table year racehisp if admittype_2==1 &amp; racehisp&lt;3 &amp; off==1 [fw=freq], col</t>
  </si>
  <si>
    <t>OH: ta</t>
  </si>
  <si>
    <t>OHIO</t>
  </si>
  <si>
    <t>OH: table</t>
  </si>
  <si>
    <t>---------</t>
  </si>
  <si>
    <t>-+</t>
  </si>
  <si>
    <t>|</t>
  </si>
  <si>
    <t>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</si>
  <si>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</si>
  <si>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</si>
  <si>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</si>
  <si>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</si>
  <si>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</si>
  <si>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</si>
  <si>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</si>
  <si>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</si>
  <si>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</si>
  <si>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</si>
  <si>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</si>
  <si>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</si>
  <si>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</t>
  </si>
  <si>
    <t>___________</t>
  </si>
  <si>
    <t>____________</t>
  </si>
  <si>
    <t>_______</t>
  </si>
  <si>
    <t>bl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</si>
  <si>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</si>
  <si>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</si>
  <si>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</si>
  <si>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</si>
  <si>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</si>
  <si>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</si>
  <si>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</si>
  <si>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</si>
  <si>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</si>
  <si>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</si>
  <si>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</si>
  <si>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</si>
  <si>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</si>
  <si>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</si>
  <si>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</si>
  <si>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</si>
  <si>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</si>
  <si>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</si>
  <si>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</si>
  <si>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</si>
  <si>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</si>
  <si>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</si>
  <si>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</si>
  <si>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</si>
  <si>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</si>
  <si>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</si>
  <si>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</si>
  <si>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_________</t>
  </si>
  <si>
    <t>__________</t>
  </si>
  <si>
    <t>______________________________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</si>
  <si>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</si>
  <si>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</si>
  <si>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</si>
  <si>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</si>
  <si>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</si>
  <si>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</si>
  <si>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</si>
  <si>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</si>
  <si>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</si>
  <si>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</si>
  <si>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</si>
  <si>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</si>
  <si>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</si>
  <si>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</si>
  <si>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</si>
  <si>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</si>
  <si>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</si>
  <si>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</si>
  <si>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 xml:space="preserve">       log:  /home/j/jyocom/ncrp/state_graphics_tables_OH.log</t>
  </si>
  <si>
    <t xml:space="preserve"> opened on:  24 Dec 2002, 10:33:23</t>
  </si>
  <si>
    <t>******************************** OH ********************************</t>
  </si>
  <si>
    <t xml:space="preserve">OH: table year racehisp off_long [fw=freq] if racehisp&lt;3 &amp; admittype_2==1, col </t>
  </si>
  <si>
    <t>OH: table year off_long if admittype_2==1  [fw=freq], col cell(10)</t>
  </si>
  <si>
    <t>OH: table year admittype_2 [fw=freq], col cell(10)</t>
  </si>
  <si>
    <t>OH: table year racehisp [fw=freq], cell(10) format(%9.0f)</t>
  </si>
  <si>
    <t>OH: table year racehisp if admittype_2==5 [fw=freq], cell(10) format(%9.0f)</t>
  </si>
  <si>
    <t>----------------------------------------------</t>
  </si>
  <si>
    <t xml:space="preserve">          |          Race / Hispanic          </t>
  </si>
  <si>
    <t xml:space="preserve">     Year |  White, NH   Black, NH   Hisp, All</t>
  </si>
  <si>
    <t>----------+-----------------------------------</t>
  </si>
  <si>
    <t>OH: table year racehisp if racehisp&lt;6, c(mean totpop) format(%12.0f) cell(12)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</si>
  <si>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</si>
  <si>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</si>
  <si>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</si>
  <si>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</si>
  <si>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</si>
  <si>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</si>
  <si>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</si>
  <si>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</si>
  <si>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</si>
  <si>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</si>
  <si>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</si>
  <si>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</si>
  <si>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</si>
  <si>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</si>
  <si>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</si>
  <si>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</si>
  <si>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</si>
  <si>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</si>
  <si>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</si>
  <si>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</si>
  <si>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</si>
  <si>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</si>
  <si>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</si>
  <si>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</si>
  <si>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</si>
  <si>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</si>
  <si>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</si>
  <si>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</si>
  <si>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</si>
  <si>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</si>
  <si>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</si>
  <si>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</si>
  <si>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</si>
  <si>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</si>
  <si>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</si>
  <si>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</si>
  <si>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</si>
  <si>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</si>
  <si>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</si>
  <si>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</si>
  <si>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</si>
  <si>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</si>
  <si>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</si>
  <si>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</si>
  <si>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</si>
  <si>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</si>
  <si>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</si>
  <si>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</si>
  <si>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</si>
  <si>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</si>
  <si>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</si>
  <si>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log type:  text</t>
  </si>
  <si>
    <t>*********************************************************************</t>
  </si>
  <si>
    <t>______________________________________________________________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</si>
  <si>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</si>
  <si>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</si>
  <si>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</si>
  <si>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</si>
  <si>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</si>
  <si>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</si>
  <si>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</si>
  <si>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</si>
  <si>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</si>
  <si>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----------------------------------------------------------------------</t>
  </si>
  <si>
    <t xml:space="preserve">          |                 Admission Type, Aggregated                </t>
  </si>
  <si>
    <t xml:space="preserve">     Year | New Senten  Parole Rev    Prob Rev    Other/NK       Total</t>
  </si>
  <si>
    <t>----------+-----------------------------------------------------------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</si>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</sst>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OH_Data2!$AA$110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OH_Data2!$AA$111:$AA$127</c:f>
              <c:numCache>
                <c:ptCount val="17"/>
                <c:pt idx="0">
                  <c:v>88.01631045443543</c:v>
                </c:pt>
                <c:pt idx="1">
                  <c:v>87.89494329535142</c:v>
                </c:pt>
                <c:pt idx="2">
                  <c:v>87.78419337818623</c:v>
                </c:pt>
                <c:pt idx="3">
                  <c:v>87.67306267333527</c:v>
                </c:pt>
                <c:pt idx="4">
                  <c:v>87.54548402305295</c:v>
                </c:pt>
                <c:pt idx="5">
                  <c:v>87.4042628930354</c:v>
                </c:pt>
                <c:pt idx="6">
                  <c:v>87.24763323409266</c:v>
                </c:pt>
                <c:pt idx="7">
                  <c:v>87.09164941436703</c:v>
                </c:pt>
                <c:pt idx="8">
                  <c:v>86.91529651993751</c:v>
                </c:pt>
                <c:pt idx="9">
                  <c:v>86.72347464376688</c:v>
                </c:pt>
                <c:pt idx="10">
                  <c:v>86.5476132943886</c:v>
                </c:pt>
                <c:pt idx="11">
                  <c:v>86.3817515822191</c:v>
                </c:pt>
                <c:pt idx="12">
                  <c:v>86.21817072539959</c:v>
                </c:pt>
                <c:pt idx="13">
                  <c:v>86.04224963332544</c:v>
                </c:pt>
                <c:pt idx="14">
                  <c:v>85.87519034563039</c:v>
                </c:pt>
                <c:pt idx="15">
                  <c:v>85.73210193640152</c:v>
                </c:pt>
                <c:pt idx="16">
                  <c:v>85.5755715686029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OH_Data2!$AB$111:$AB$127</c:f>
              <c:numCache>
                <c:ptCount val="17"/>
                <c:pt idx="0">
                  <c:v>10.098361345817377</c:v>
                </c:pt>
                <c:pt idx="1">
                  <c:v>10.164900560117655</c:v>
                </c:pt>
                <c:pt idx="2">
                  <c:v>10.222307633835817</c:v>
                </c:pt>
                <c:pt idx="3">
                  <c:v>10.27753306551203</c:v>
                </c:pt>
                <c:pt idx="4">
                  <c:v>10.34749965543991</c:v>
                </c:pt>
                <c:pt idx="5">
                  <c:v>10.425118779484196</c:v>
                </c:pt>
                <c:pt idx="6">
                  <c:v>10.516067210324946</c:v>
                </c:pt>
                <c:pt idx="7">
                  <c:v>10.605554106547538</c:v>
                </c:pt>
                <c:pt idx="8">
                  <c:v>10.714129904808837</c:v>
                </c:pt>
                <c:pt idx="9">
                  <c:v>10.841200845705911</c:v>
                </c:pt>
                <c:pt idx="10">
                  <c:v>10.951091583535714</c:v>
                </c:pt>
                <c:pt idx="11">
                  <c:v>11.049996980592363</c:v>
                </c:pt>
                <c:pt idx="12">
                  <c:v>11.139498720495814</c:v>
                </c:pt>
                <c:pt idx="13">
                  <c:v>11.232425186591046</c:v>
                </c:pt>
                <c:pt idx="14">
                  <c:v>11.318405586337674</c:v>
                </c:pt>
                <c:pt idx="15">
                  <c:v>11.379517896461856</c:v>
                </c:pt>
                <c:pt idx="16">
                  <c:v>11.450818333760635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OH_Data2!$AF$111:$AF$127</c:f>
              <c:numCache>
                <c:ptCount val="17"/>
                <c:pt idx="0">
                  <c:v>1.885328199747196</c:v>
                </c:pt>
                <c:pt idx="1">
                  <c:v>1.9401561445309206</c:v>
                </c:pt>
                <c:pt idx="2">
                  <c:v>1.9934989879779526</c:v>
                </c:pt>
                <c:pt idx="3">
                  <c:v>2.049404261152704</c:v>
                </c:pt>
                <c:pt idx="4">
                  <c:v>2.1070163215071407</c:v>
                </c:pt>
                <c:pt idx="5">
                  <c:v>2.17061832748041</c:v>
                </c:pt>
                <c:pt idx="6">
                  <c:v>2.2362995555823932</c:v>
                </c:pt>
                <c:pt idx="7">
                  <c:v>2.302796479085435</c:v>
                </c:pt>
                <c:pt idx="8">
                  <c:v>2.3705735752536494</c:v>
                </c:pt>
                <c:pt idx="9">
                  <c:v>2.435324510527211</c:v>
                </c:pt>
                <c:pt idx="10">
                  <c:v>2.501295122075689</c:v>
                </c:pt>
                <c:pt idx="11">
                  <c:v>2.5682514371885414</c:v>
                </c:pt>
                <c:pt idx="12">
                  <c:v>2.642330554104598</c:v>
                </c:pt>
                <c:pt idx="13">
                  <c:v>2.725325180083514</c:v>
                </c:pt>
                <c:pt idx="14">
                  <c:v>2.8064040680319398</c:v>
                </c:pt>
                <c:pt idx="15">
                  <c:v>2.8883801671366243</c:v>
                </c:pt>
                <c:pt idx="16">
                  <c:v>2.9736100976364686</c:v>
                </c:pt>
              </c:numCache>
            </c:numRef>
          </c:yVal>
          <c:smooth val="0"/>
        </c:ser>
        <c:axId val="13358714"/>
        <c:axId val="53119563"/>
      </c:scatterChart>
      <c:scatterChart>
        <c:scatterStyle val="lineMarker"/>
        <c:varyColors val="0"/>
        <c:ser>
          <c:idx val="0"/>
          <c:order val="0"/>
          <c:tx>
            <c:strRef>
              <c:f>OH_Data2!$AG$110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OH_Data2!$AG$111:$AG$127</c:f>
              <c:numCache>
                <c:ptCount val="17"/>
                <c:pt idx="0">
                  <c:v>0.11473284092094646</c:v>
                </c:pt>
                <c:pt idx="1">
                  <c:v>0.11564829760411546</c:v>
                </c:pt>
                <c:pt idx="2">
                  <c:v>0.11644815815299146</c:v>
                </c:pt>
                <c:pt idx="3">
                  <c:v>0.11722566489784349</c:v>
                </c:pt>
                <c:pt idx="4">
                  <c:v>0.11819569873775727</c:v>
                </c:pt>
                <c:pt idx="5">
                  <c:v>0.1192747176672878</c:v>
                </c:pt>
                <c:pt idx="6">
                  <c:v>0.12053126051121023</c:v>
                </c:pt>
                <c:pt idx="7">
                  <c:v>0.12177463830186686</c:v>
                </c:pt>
                <c:pt idx="8">
                  <c:v>0.12327093542563157</c:v>
                </c:pt>
                <c:pt idx="9">
                  <c:v>0.12500883861305373</c:v>
                </c:pt>
                <c:pt idx="10">
                  <c:v>0.12653256591011897</c:v>
                </c:pt>
                <c:pt idx="11">
                  <c:v>0.12792050147391207</c:v>
                </c:pt>
                <c:pt idx="12">
                  <c:v>0.12920128815971452</c:v>
                </c:pt>
                <c:pt idx="13">
                  <c:v>0.13054546149663387</c:v>
                </c:pt>
                <c:pt idx="14">
                  <c:v>0.1318006462726122</c:v>
                </c:pt>
                <c:pt idx="15">
                  <c:v>0.13273345269084272</c:v>
                </c:pt>
                <c:pt idx="16">
                  <c:v>0.13380942860055478</c:v>
                </c:pt>
              </c:numCache>
            </c:numRef>
          </c:yVal>
          <c:smooth val="0"/>
        </c:ser>
        <c:axId val="8314020"/>
        <c:axId val="7717317"/>
      </c:scatterChart>
      <c:val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119563"/>
        <c:crosses val="autoZero"/>
        <c:crossBetween val="midCat"/>
        <c:dispUnits/>
        <c:majorUnit val="1"/>
      </c:valAx>
      <c:valAx>
        <c:axId val="531195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3358714"/>
        <c:crosses val="autoZero"/>
        <c:crossBetween val="midCat"/>
        <c:dispUnits/>
        <c:majorUnit val="10"/>
      </c:valAx>
      <c:valAx>
        <c:axId val="8314020"/>
        <c:scaling>
          <c:orientation val="minMax"/>
        </c:scaling>
        <c:axPos val="b"/>
        <c:delete val="1"/>
        <c:majorTickMark val="in"/>
        <c:minorTickMark val="none"/>
        <c:tickLblPos val="nextTo"/>
        <c:crossAx val="7717317"/>
        <c:crosses val="max"/>
        <c:crossBetween val="midCat"/>
        <c:dispUnits/>
      </c:valAx>
      <c:valAx>
        <c:axId val="7717317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31402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OHIO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OH_Data3!$L$65:$L$81</c:f>
              <c:numCache>
                <c:ptCount val="17"/>
                <c:pt idx="0">
                  <c:v>0</c:v>
                </c:pt>
                <c:pt idx="1">
                  <c:v>5.1918142254438315</c:v>
                </c:pt>
                <c:pt idx="2">
                  <c:v>4.563019759785661</c:v>
                </c:pt>
                <c:pt idx="3">
                  <c:v>5.3892752147658065</c:v>
                </c:pt>
                <c:pt idx="4">
                  <c:v>5.424640543253865</c:v>
                </c:pt>
                <c:pt idx="5">
                  <c:v>7.50125471199049</c:v>
                </c:pt>
                <c:pt idx="6">
                  <c:v>10.541639157151497</c:v>
                </c:pt>
                <c:pt idx="7">
                  <c:v>10.042545508323526</c:v>
                </c:pt>
                <c:pt idx="8">
                  <c:v>9.828430745814789</c:v>
                </c:pt>
                <c:pt idx="9">
                  <c:v>10.17160684466385</c:v>
                </c:pt>
                <c:pt idx="10">
                  <c:v>10.27016161101262</c:v>
                </c:pt>
                <c:pt idx="11">
                  <c:v>7.782655742193433</c:v>
                </c:pt>
                <c:pt idx="12">
                  <c:v>8.837539204883479</c:v>
                </c:pt>
                <c:pt idx="13">
                  <c:v>8.622862387219712</c:v>
                </c:pt>
                <c:pt idx="14">
                  <c:v>6.272878089937701</c:v>
                </c:pt>
                <c:pt idx="15">
                  <c:v>4.1102881654528</c:v>
                </c:pt>
                <c:pt idx="16">
                  <c:v>3.996700490171958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OH_Data3!$M$65:$M$81</c:f>
              <c:numCache>
                <c:ptCount val="17"/>
                <c:pt idx="0">
                  <c:v>0</c:v>
                </c:pt>
                <c:pt idx="1">
                  <c:v>14.750600331109748</c:v>
                </c:pt>
                <c:pt idx="2">
                  <c:v>19.957005865901678</c:v>
                </c:pt>
                <c:pt idx="3">
                  <c:v>28.200712906768082</c:v>
                </c:pt>
                <c:pt idx="4">
                  <c:v>32.423179070254115</c:v>
                </c:pt>
                <c:pt idx="5">
                  <c:v>57.91617255821597</c:v>
                </c:pt>
                <c:pt idx="6">
                  <c:v>145.94194461055366</c:v>
                </c:pt>
                <c:pt idx="7">
                  <c:v>168.66934384760555</c:v>
                </c:pt>
                <c:pt idx="8">
                  <c:v>192.240549951385</c:v>
                </c:pt>
                <c:pt idx="9">
                  <c:v>176.22555530323282</c:v>
                </c:pt>
                <c:pt idx="10">
                  <c:v>243.91088880237032</c:v>
                </c:pt>
                <c:pt idx="11">
                  <c:v>171.36132072014107</c:v>
                </c:pt>
                <c:pt idx="12">
                  <c:v>179.85524670345853</c:v>
                </c:pt>
                <c:pt idx="13">
                  <c:v>164.2560133696755</c:v>
                </c:pt>
                <c:pt idx="14">
                  <c:v>104.24907570547391</c:v>
                </c:pt>
                <c:pt idx="15">
                  <c:v>77.02521578790149</c:v>
                </c:pt>
                <c:pt idx="16">
                  <c:v>70.44335090020861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OH_Data3!$N$65:$N$81</c:f>
              <c:numCache>
                <c:ptCount val="17"/>
                <c:pt idx="0">
                  <c:v>0</c:v>
                </c:pt>
                <c:pt idx="1">
                  <c:v>6.182679664539768</c:v>
                </c:pt>
                <c:pt idx="2">
                  <c:v>6.168648570760245</c:v>
                </c:pt>
                <c:pt idx="3">
                  <c:v>7.782780873235626</c:v>
                </c:pt>
                <c:pt idx="4">
                  <c:v>8.278444336006107</c:v>
                </c:pt>
                <c:pt idx="5">
                  <c:v>12.873684730655064</c:v>
                </c:pt>
                <c:pt idx="6">
                  <c:v>25.106131969655397</c:v>
                </c:pt>
                <c:pt idx="7">
                  <c:v>27.262333095954087</c:v>
                </c:pt>
                <c:pt idx="8">
                  <c:v>29.84685360202621</c:v>
                </c:pt>
                <c:pt idx="9">
                  <c:v>28.623205206778913</c:v>
                </c:pt>
                <c:pt idx="10">
                  <c:v>36.512776877749</c:v>
                </c:pt>
                <c:pt idx="11">
                  <c:v>26.33455264190246</c:v>
                </c:pt>
                <c:pt idx="12">
                  <c:v>28.405094023163088</c:v>
                </c:pt>
                <c:pt idx="13">
                  <c:v>26.594011899671656</c:v>
                </c:pt>
                <c:pt idx="14">
                  <c:v>17.682419344034546</c:v>
                </c:pt>
                <c:pt idx="15">
                  <c:v>12.654443079426194</c:v>
                </c:pt>
                <c:pt idx="16">
                  <c:v>11.838572412830157</c:v>
                </c:pt>
              </c:numCache>
            </c:numRef>
          </c:yVal>
          <c:smooth val="1"/>
        </c:ser>
        <c:axId val="53186342"/>
        <c:axId val="8915031"/>
      </c:scatterChart>
      <c:val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At val="0"/>
        <c:crossBetween val="midCat"/>
        <c:dispUnits/>
        <c:majorUnit val="1"/>
      </c:valAx>
      <c:valAx>
        <c:axId val="891503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OH_Data1!$N$5:$N$21</c:f>
              <c:numCache>
                <c:ptCount val="17"/>
                <c:pt idx="0">
                  <c:v>4243</c:v>
                </c:pt>
                <c:pt idx="1">
                  <c:v>592</c:v>
                </c:pt>
                <c:pt idx="2">
                  <c:v>641</c:v>
                </c:pt>
                <c:pt idx="3">
                  <c:v>741</c:v>
                </c:pt>
                <c:pt idx="4">
                  <c:v>735</c:v>
                </c:pt>
                <c:pt idx="5">
                  <c:v>651</c:v>
                </c:pt>
                <c:pt idx="6">
                  <c:v>715</c:v>
                </c:pt>
                <c:pt idx="7">
                  <c:v>798</c:v>
                </c:pt>
                <c:pt idx="8">
                  <c:v>906</c:v>
                </c:pt>
                <c:pt idx="9">
                  <c:v>777</c:v>
                </c:pt>
                <c:pt idx="10">
                  <c:v>1011</c:v>
                </c:pt>
                <c:pt idx="11">
                  <c:v>774</c:v>
                </c:pt>
                <c:pt idx="12">
                  <c:v>867</c:v>
                </c:pt>
                <c:pt idx="13">
                  <c:v>795</c:v>
                </c:pt>
                <c:pt idx="14">
                  <c:v>694</c:v>
                </c:pt>
                <c:pt idx="15">
                  <c:v>611</c:v>
                </c:pt>
                <c:pt idx="16">
                  <c:v>642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OH_Data1!$O$5:$O$21</c:f>
              <c:numCache>
                <c:ptCount val="17"/>
                <c:pt idx="0">
                  <c:v>5526</c:v>
                </c:pt>
                <c:pt idx="1">
                  <c:v>527</c:v>
                </c:pt>
                <c:pt idx="2">
                  <c:v>540</c:v>
                </c:pt>
                <c:pt idx="3">
                  <c:v>570</c:v>
                </c:pt>
                <c:pt idx="4">
                  <c:v>552</c:v>
                </c:pt>
                <c:pt idx="5">
                  <c:v>594</c:v>
                </c:pt>
                <c:pt idx="6">
                  <c:v>723</c:v>
                </c:pt>
                <c:pt idx="7">
                  <c:v>804</c:v>
                </c:pt>
                <c:pt idx="8">
                  <c:v>933</c:v>
                </c:pt>
                <c:pt idx="9">
                  <c:v>683</c:v>
                </c:pt>
                <c:pt idx="10">
                  <c:v>1057</c:v>
                </c:pt>
                <c:pt idx="11">
                  <c:v>808</c:v>
                </c:pt>
                <c:pt idx="12">
                  <c:v>766</c:v>
                </c:pt>
                <c:pt idx="13">
                  <c:v>752</c:v>
                </c:pt>
                <c:pt idx="14">
                  <c:v>445</c:v>
                </c:pt>
                <c:pt idx="15">
                  <c:v>356</c:v>
                </c:pt>
                <c:pt idx="16">
                  <c:v>368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OH_Data1!$P$5:$P$21</c:f>
              <c:numCache>
                <c:ptCount val="17"/>
                <c:pt idx="0">
                  <c:v>9769</c:v>
                </c:pt>
                <c:pt idx="1">
                  <c:v>1119</c:v>
                </c:pt>
                <c:pt idx="2">
                  <c:v>1181</c:v>
                </c:pt>
                <c:pt idx="3">
                  <c:v>1311</c:v>
                </c:pt>
                <c:pt idx="4">
                  <c:v>1287</c:v>
                </c:pt>
                <c:pt idx="5">
                  <c:v>1245</c:v>
                </c:pt>
                <c:pt idx="6">
                  <c:v>1438</c:v>
                </c:pt>
                <c:pt idx="7">
                  <c:v>1602</c:v>
                </c:pt>
                <c:pt idx="8">
                  <c:v>1839</c:v>
                </c:pt>
                <c:pt idx="9">
                  <c:v>1460</c:v>
                </c:pt>
                <c:pt idx="10">
                  <c:v>2068</c:v>
                </c:pt>
                <c:pt idx="11">
                  <c:v>1582</c:v>
                </c:pt>
                <c:pt idx="12">
                  <c:v>1633</c:v>
                </c:pt>
                <c:pt idx="13">
                  <c:v>1547</c:v>
                </c:pt>
                <c:pt idx="14">
                  <c:v>1139</c:v>
                </c:pt>
                <c:pt idx="15">
                  <c:v>967</c:v>
                </c:pt>
                <c:pt idx="16">
                  <c:v>1010</c:v>
                </c:pt>
              </c:numCache>
            </c:numRef>
          </c:yVal>
          <c:smooth val="1"/>
        </c:ser>
        <c:axId val="13126416"/>
        <c:axId val="51028881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OH_Data1!$O$28:$O$44</c:f>
              <c:numCache>
                <c:ptCount val="17"/>
                <c:pt idx="0">
                  <c:v>56.56669055174531</c:v>
                </c:pt>
                <c:pt idx="1">
                  <c:v>47.09562109025916</c:v>
                </c:pt>
                <c:pt idx="2">
                  <c:v>45.72396274343776</c:v>
                </c:pt>
                <c:pt idx="3">
                  <c:v>43.47826086956522</c:v>
                </c:pt>
                <c:pt idx="4">
                  <c:v>42.89044289044289</c:v>
                </c:pt>
                <c:pt idx="5">
                  <c:v>47.71084337349398</c:v>
                </c:pt>
                <c:pt idx="6">
                  <c:v>50.278164116828926</c:v>
                </c:pt>
                <c:pt idx="7">
                  <c:v>50.187265917603</c:v>
                </c:pt>
                <c:pt idx="8">
                  <c:v>50.73409461663948</c:v>
                </c:pt>
                <c:pt idx="9">
                  <c:v>46.78082191780822</c:v>
                </c:pt>
                <c:pt idx="10">
                  <c:v>51.112185686653774</c:v>
                </c:pt>
                <c:pt idx="11">
                  <c:v>51.07458912768648</c:v>
                </c:pt>
                <c:pt idx="12">
                  <c:v>46.907532149418245</c:v>
                </c:pt>
                <c:pt idx="13">
                  <c:v>48.61021331609567</c:v>
                </c:pt>
                <c:pt idx="14">
                  <c:v>39.06935908691835</c:v>
                </c:pt>
                <c:pt idx="15">
                  <c:v>36.81489141675284</c:v>
                </c:pt>
                <c:pt idx="16">
                  <c:v>36.43564356435643</c:v>
                </c:pt>
              </c:numCache>
            </c:numRef>
          </c:yVal>
          <c:smooth val="0"/>
        </c:ser>
        <c:axId val="56606746"/>
        <c:axId val="39698667"/>
      </c:scatterChart>
      <c:valAx>
        <c:axId val="1312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At val="0"/>
        <c:crossBetween val="midCat"/>
        <c:dispUnits/>
        <c:majorUnit val="1"/>
      </c:valAx>
      <c:valAx>
        <c:axId val="510288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126416"/>
        <c:crosses val="autoZero"/>
        <c:crossBetween val="midCat"/>
        <c:dispUnits/>
        <c:majorUnit val="400"/>
      </c:valAx>
      <c:valAx>
        <c:axId val="56606746"/>
        <c:scaling>
          <c:orientation val="minMax"/>
        </c:scaling>
        <c:axPos val="b"/>
        <c:delete val="1"/>
        <c:majorTickMark val="in"/>
        <c:minorTickMark val="none"/>
        <c:tickLblPos val="nextTo"/>
        <c:crossAx val="39698667"/>
        <c:crosses val="max"/>
        <c:crossBetween val="midCat"/>
        <c:dispUnits/>
      </c:valAx>
      <c:valAx>
        <c:axId val="3969866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OH_Data3!$L$85:$L$101</c:f>
              <c:numCache>
                <c:ptCount val="17"/>
                <c:pt idx="0">
                  <c:v>44.89526167176284</c:v>
                </c:pt>
                <c:pt idx="1">
                  <c:v>6.272559227474996</c:v>
                </c:pt>
                <c:pt idx="2">
                  <c:v>6.8020829442386255</c:v>
                </c:pt>
                <c:pt idx="3">
                  <c:v>7.876633006196178</c:v>
                </c:pt>
                <c:pt idx="4">
                  <c:v>7.8025651649541885</c:v>
                </c:pt>
                <c:pt idx="5">
                  <c:v>6.89734013772007</c:v>
                </c:pt>
                <c:pt idx="6">
                  <c:v>7.56754216602743</c:v>
                </c:pt>
                <c:pt idx="7">
                  <c:v>8.435738226991761</c:v>
                </c:pt>
                <c:pt idx="8">
                  <c:v>9.533788282342824</c:v>
                </c:pt>
                <c:pt idx="9">
                  <c:v>8.139380554380857</c:v>
                </c:pt>
                <c:pt idx="10">
                  <c:v>10.551964825948941</c:v>
                </c:pt>
                <c:pt idx="11">
                  <c:v>8.063956552152233</c:v>
                </c:pt>
                <c:pt idx="12">
                  <c:v>9.014289988981147</c:v>
                </c:pt>
                <c:pt idx="13">
                  <c:v>8.259247708240569</c:v>
                </c:pt>
                <c:pt idx="14">
                  <c:v>7.207578467577425</c:v>
                </c:pt>
                <c:pt idx="15">
                  <c:v>6.3418840128577285</c:v>
                </c:pt>
                <c:pt idx="16">
                  <c:v>6.664627830364667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OH_Data3!$M$85:$M$101</c:f>
              <c:numCache>
                <c:ptCount val="17"/>
                <c:pt idx="0">
                  <c:v>509.62486408620276</c:v>
                </c:pt>
                <c:pt idx="1">
                  <c:v>48.28302095959526</c:v>
                </c:pt>
                <c:pt idx="2">
                  <c:v>49.20905555975756</c:v>
                </c:pt>
                <c:pt idx="3">
                  <c:v>51.686194073497774</c:v>
                </c:pt>
                <c:pt idx="4">
                  <c:v>49.57782506033316</c:v>
                </c:pt>
                <c:pt idx="5">
                  <c:v>52.76412039812927</c:v>
                </c:pt>
                <c:pt idx="6">
                  <c:v>63.487380236721</c:v>
                </c:pt>
                <c:pt idx="7">
                  <c:v>69.79421124728506</c:v>
                </c:pt>
                <c:pt idx="8">
                  <c:v>79.64495253314485</c:v>
                </c:pt>
                <c:pt idx="9">
                  <c:v>57.233501793679515</c:v>
                </c:pt>
                <c:pt idx="10">
                  <c:v>87.18762579104005</c:v>
                </c:pt>
                <c:pt idx="11">
                  <c:v>65.80795966819106</c:v>
                </c:pt>
                <c:pt idx="12">
                  <c:v>61.64166397084977</c:v>
                </c:pt>
                <c:pt idx="13">
                  <c:v>59.845214173447665</c:v>
                </c:pt>
                <c:pt idx="14">
                  <c:v>35.06488185104753</c:v>
                </c:pt>
                <c:pt idx="15">
                  <c:v>27.838555147708558</c:v>
                </c:pt>
                <c:pt idx="16">
                  <c:v>28.549728118146223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OH_Data3!$N$85:$N$101</c:f>
              <c:numCache>
                <c:ptCount val="17"/>
                <c:pt idx="0">
                  <c:v>92.72712378952376</c:v>
                </c:pt>
                <c:pt idx="1">
                  <c:v>10.627371036282643</c:v>
                </c:pt>
                <c:pt idx="2">
                  <c:v>11.225229525528272</c:v>
                </c:pt>
                <c:pt idx="3">
                  <c:v>12.473381081677145</c:v>
                </c:pt>
                <c:pt idx="4">
                  <c:v>12.218300298669563</c:v>
                </c:pt>
                <c:pt idx="5">
                  <c:v>11.78510109534232</c:v>
                </c:pt>
                <c:pt idx="6">
                  <c:v>13.582625196525381</c:v>
                </c:pt>
                <c:pt idx="7">
                  <c:v>15.096528731323346</c:v>
                </c:pt>
                <c:pt idx="8">
                  <c:v>17.22798611868368</c:v>
                </c:pt>
                <c:pt idx="9">
                  <c:v>13.594625765093433</c:v>
                </c:pt>
                <c:pt idx="10">
                  <c:v>19.159711388780746</c:v>
                </c:pt>
                <c:pt idx="11">
                  <c:v>14.612859445629493</c:v>
                </c:pt>
                <c:pt idx="12">
                  <c:v>15.035824486167042</c:v>
                </c:pt>
                <c:pt idx="13">
                  <c:v>14.215942090114737</c:v>
                </c:pt>
                <c:pt idx="14">
                  <c:v>10.451622020163647</c:v>
                </c:pt>
                <c:pt idx="15">
                  <c:v>8.860859129475113</c:v>
                </c:pt>
                <c:pt idx="16">
                  <c:v>9.24745408890832</c:v>
                </c:pt>
              </c:numCache>
            </c:numRef>
          </c:yVal>
          <c:smooth val="1"/>
        </c:ser>
        <c:axId val="21743684"/>
        <c:axId val="61475429"/>
      </c:scatterChart>
      <c:val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At val="0"/>
        <c:crossBetween val="midCat"/>
        <c:dispUnits/>
        <c:majorUnit val="1"/>
      </c:valAx>
      <c:valAx>
        <c:axId val="6147542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74368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OH_Data1!$Q$5:$Q$21</c:f>
              <c:numCache>
                <c:ptCount val="17"/>
                <c:pt idx="0">
                  <c:v>4243</c:v>
                </c:pt>
                <c:pt idx="1">
                  <c:v>3400</c:v>
                </c:pt>
                <c:pt idx="2">
                  <c:v>3703</c:v>
                </c:pt>
                <c:pt idx="3">
                  <c:v>3766</c:v>
                </c:pt>
                <c:pt idx="4">
                  <c:v>3921</c:v>
                </c:pt>
                <c:pt idx="5">
                  <c:v>4438</c:v>
                </c:pt>
                <c:pt idx="6">
                  <c:v>5399</c:v>
                </c:pt>
                <c:pt idx="7">
                  <c:v>5369</c:v>
                </c:pt>
                <c:pt idx="8">
                  <c:v>5909</c:v>
                </c:pt>
                <c:pt idx="9">
                  <c:v>5467</c:v>
                </c:pt>
                <c:pt idx="10">
                  <c:v>6137</c:v>
                </c:pt>
                <c:pt idx="11">
                  <c:v>5170</c:v>
                </c:pt>
                <c:pt idx="12">
                  <c:v>5514</c:v>
                </c:pt>
                <c:pt idx="13">
                  <c:v>5275</c:v>
                </c:pt>
                <c:pt idx="14">
                  <c:v>4367</c:v>
                </c:pt>
                <c:pt idx="15">
                  <c:v>3912</c:v>
                </c:pt>
                <c:pt idx="16">
                  <c:v>3820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OH_Data1!$R$5:$R$21</c:f>
              <c:numCache>
                <c:ptCount val="17"/>
                <c:pt idx="0">
                  <c:v>5526</c:v>
                </c:pt>
                <c:pt idx="1">
                  <c:v>2643</c:v>
                </c:pt>
                <c:pt idx="2">
                  <c:v>2775</c:v>
                </c:pt>
                <c:pt idx="3">
                  <c:v>2875</c:v>
                </c:pt>
                <c:pt idx="4">
                  <c:v>3090</c:v>
                </c:pt>
                <c:pt idx="5">
                  <c:v>4026</c:v>
                </c:pt>
                <c:pt idx="6">
                  <c:v>5908</c:v>
                </c:pt>
                <c:pt idx="7">
                  <c:v>6225</c:v>
                </c:pt>
                <c:pt idx="8">
                  <c:v>7101</c:v>
                </c:pt>
                <c:pt idx="9">
                  <c:v>6149</c:v>
                </c:pt>
                <c:pt idx="10">
                  <c:v>8267</c:v>
                </c:pt>
                <c:pt idx="11">
                  <c:v>6383</c:v>
                </c:pt>
                <c:pt idx="12">
                  <c:v>6488</c:v>
                </c:pt>
                <c:pt idx="13">
                  <c:v>6113</c:v>
                </c:pt>
                <c:pt idx="14">
                  <c:v>4487</c:v>
                </c:pt>
                <c:pt idx="15">
                  <c:v>3771</c:v>
                </c:pt>
                <c:pt idx="16">
                  <c:v>3614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OH_Data1!$S$5:$S$21</c:f>
              <c:numCache>
                <c:ptCount val="17"/>
                <c:pt idx="0">
                  <c:v>9769</c:v>
                </c:pt>
                <c:pt idx="1">
                  <c:v>6043</c:v>
                </c:pt>
                <c:pt idx="2">
                  <c:v>6478</c:v>
                </c:pt>
                <c:pt idx="3">
                  <c:v>6641</c:v>
                </c:pt>
                <c:pt idx="4">
                  <c:v>7011</c:v>
                </c:pt>
                <c:pt idx="5">
                  <c:v>8464</c:v>
                </c:pt>
                <c:pt idx="6">
                  <c:v>11307</c:v>
                </c:pt>
                <c:pt idx="7">
                  <c:v>11594</c:v>
                </c:pt>
                <c:pt idx="8">
                  <c:v>13010</c:v>
                </c:pt>
                <c:pt idx="9">
                  <c:v>11616</c:v>
                </c:pt>
                <c:pt idx="10">
                  <c:v>14404</c:v>
                </c:pt>
                <c:pt idx="11">
                  <c:v>11553</c:v>
                </c:pt>
                <c:pt idx="12">
                  <c:v>12002</c:v>
                </c:pt>
                <c:pt idx="13">
                  <c:v>11388</c:v>
                </c:pt>
                <c:pt idx="14">
                  <c:v>8854</c:v>
                </c:pt>
                <c:pt idx="15">
                  <c:v>7683</c:v>
                </c:pt>
                <c:pt idx="16">
                  <c:v>7434</c:v>
                </c:pt>
              </c:numCache>
            </c:numRef>
          </c:yVal>
          <c:smooth val="1"/>
        </c:ser>
        <c:axId val="16407950"/>
        <c:axId val="13453823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OH_Data1!$R$28:$R$44</c:f>
              <c:numCache>
                <c:ptCount val="17"/>
                <c:pt idx="0">
                  <c:v>56.56669055174531</c:v>
                </c:pt>
                <c:pt idx="1">
                  <c:v>43.73655469137845</c:v>
                </c:pt>
                <c:pt idx="2">
                  <c:v>42.837295461562206</c:v>
                </c:pt>
                <c:pt idx="3">
                  <c:v>43.29167294082217</c:v>
                </c:pt>
                <c:pt idx="4">
                  <c:v>44.07359863072315</c:v>
                </c:pt>
                <c:pt idx="5">
                  <c:v>47.56616257088847</c:v>
                </c:pt>
                <c:pt idx="6">
                  <c:v>52.25081807729725</c:v>
                </c:pt>
                <c:pt idx="7">
                  <c:v>53.69156460238054</c:v>
                </c:pt>
                <c:pt idx="8">
                  <c:v>54.58109146810146</c:v>
                </c:pt>
                <c:pt idx="9">
                  <c:v>52.935606060606055</c:v>
                </c:pt>
                <c:pt idx="10">
                  <c:v>57.39377950569286</c:v>
                </c:pt>
                <c:pt idx="11">
                  <c:v>55.24971868778672</c:v>
                </c:pt>
                <c:pt idx="12">
                  <c:v>54.05765705715714</c:v>
                </c:pt>
                <c:pt idx="13">
                  <c:v>53.67931155602389</c:v>
                </c:pt>
                <c:pt idx="14">
                  <c:v>50.67765981477298</c:v>
                </c:pt>
                <c:pt idx="15">
                  <c:v>49.08238969152674</c:v>
                </c:pt>
                <c:pt idx="16">
                  <c:v>48.61447403820286</c:v>
                </c:pt>
              </c:numCache>
            </c:numRef>
          </c:yVal>
          <c:smooth val="0"/>
        </c:ser>
        <c:axId val="53975544"/>
        <c:axId val="16017849"/>
      </c:scatterChart>
      <c:val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At val="0"/>
        <c:crossBetween val="midCat"/>
        <c:dispUnits/>
        <c:majorUnit val="1"/>
      </c:valAx>
      <c:valAx>
        <c:axId val="13453823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 val="autoZero"/>
        <c:crossBetween val="midCat"/>
        <c:dispUnits/>
        <c:majorUnit val="3000"/>
      </c:valAx>
      <c:valAx>
        <c:axId val="53975544"/>
        <c:scaling>
          <c:orientation val="minMax"/>
        </c:scaling>
        <c:axPos val="b"/>
        <c:delete val="1"/>
        <c:majorTickMark val="in"/>
        <c:minorTickMark val="none"/>
        <c:tickLblPos val="nextTo"/>
        <c:crossAx val="16017849"/>
        <c:crosses val="max"/>
        <c:crossBetween val="midCat"/>
        <c:dispUnits/>
      </c:valAx>
      <c:valAx>
        <c:axId val="1601784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9755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OH_Data3!$L$105:$L$121</c:f>
              <c:numCache>
                <c:ptCount val="17"/>
                <c:pt idx="0">
                  <c:v>44.89526167176284</c:v>
                </c:pt>
                <c:pt idx="1">
                  <c:v>36.024833401038826</c:v>
                </c:pt>
                <c:pt idx="2">
                  <c:v>39.29502830345652</c:v>
                </c:pt>
                <c:pt idx="3">
                  <c:v>40.03157881421701</c:v>
                </c:pt>
                <c:pt idx="4">
                  <c:v>41.62429661467398</c:v>
                </c:pt>
                <c:pt idx="5">
                  <c:v>47.02057685284435</c:v>
                </c:pt>
                <c:pt idx="6">
                  <c:v>57.14288133480013</c:v>
                </c:pt>
                <c:pt idx="7">
                  <c:v>56.756238772830535</c:v>
                </c:pt>
                <c:pt idx="8">
                  <c:v>62.18008273770833</c:v>
                </c:pt>
                <c:pt idx="9">
                  <c:v>57.26897489163467</c:v>
                </c:pt>
                <c:pt idx="10">
                  <c:v>64.05282703941509</c:v>
                </c:pt>
                <c:pt idx="11">
                  <c:v>53.863895832851476</c:v>
                </c:pt>
                <c:pt idx="12">
                  <c:v>57.32963667732647</c:v>
                </c:pt>
                <c:pt idx="13">
                  <c:v>54.80192661757107</c:v>
                </c:pt>
                <c:pt idx="14">
                  <c:v>45.3537394350297</c:v>
                </c:pt>
                <c:pt idx="15">
                  <c:v>40.60466490720039</c:v>
                </c:pt>
                <c:pt idx="16">
                  <c:v>39.65557369469319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OH_Data3!$M$105:$M$121</c:f>
              <c:numCache>
                <c:ptCount val="17"/>
                <c:pt idx="0">
                  <c:v>509.62486408620276</c:v>
                </c:pt>
                <c:pt idx="1">
                  <c:v>242.14805388275195</c:v>
                </c:pt>
                <c:pt idx="2">
                  <c:v>252.87986884875414</c:v>
                </c:pt>
                <c:pt idx="3">
                  <c:v>260.69790870404574</c:v>
                </c:pt>
                <c:pt idx="4">
                  <c:v>277.52804245729976</c:v>
                </c:pt>
                <c:pt idx="5">
                  <c:v>357.6234826984317</c:v>
                </c:pt>
                <c:pt idx="6">
                  <c:v>518.7876105650728</c:v>
                </c:pt>
                <c:pt idx="7">
                  <c:v>540.3842848437182</c:v>
                </c:pt>
                <c:pt idx="8">
                  <c:v>606.1723557747713</c:v>
                </c:pt>
                <c:pt idx="9">
                  <c:v>515.2691105846784</c:v>
                </c:pt>
                <c:pt idx="10">
                  <c:v>681.9111659550881</c:v>
                </c:pt>
                <c:pt idx="11">
                  <c:v>519.8665922797816</c:v>
                </c:pt>
                <c:pt idx="12">
                  <c:v>522.103284390174</c:v>
                </c:pt>
                <c:pt idx="13">
                  <c:v>486.4811093647415</c:v>
                </c:pt>
                <c:pt idx="14">
                  <c:v>353.5643255407872</c:v>
                </c:pt>
                <c:pt idx="15">
                  <c:v>294.8853692753061</c:v>
                </c:pt>
                <c:pt idx="16">
                  <c:v>280.376949508099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OH_Data3!$N$105:$N$121</c:f>
              <c:numCache>
                <c:ptCount val="17"/>
                <c:pt idx="0">
                  <c:v>92.72712378952376</c:v>
                </c:pt>
                <c:pt idx="1">
                  <c:v>57.39160247744058</c:v>
                </c:pt>
                <c:pt idx="2">
                  <c:v>61.572427490577596</c:v>
                </c:pt>
                <c:pt idx="3">
                  <c:v>63.18514398430048</c:v>
                </c:pt>
                <c:pt idx="4">
                  <c:v>66.55983169694818</c:v>
                </c:pt>
                <c:pt idx="5">
                  <c:v>80.11975555901799</c:v>
                </c:pt>
                <c:pt idx="6">
                  <c:v>106.8002385932632</c:v>
                </c:pt>
                <c:pt idx="7">
                  <c:v>109.25665050621903</c:v>
                </c:pt>
                <c:pt idx="8">
                  <c:v>121.87933627192751</c:v>
                </c:pt>
                <c:pt idx="9">
                  <c:v>108.16107732008584</c:v>
                </c:pt>
                <c:pt idx="10">
                  <c:v>133.45091046614985</c:v>
                </c:pt>
                <c:pt idx="11">
                  <c:v>106.71451654573802</c:v>
                </c:pt>
                <c:pt idx="12">
                  <c:v>110.5082458560789</c:v>
                </c:pt>
                <c:pt idx="13">
                  <c:v>104.64844765496228</c:v>
                </c:pt>
                <c:pt idx="14">
                  <c:v>81.24553236745297</c:v>
                </c:pt>
                <c:pt idx="15">
                  <c:v>70.40122098423711</c:v>
                </c:pt>
                <c:pt idx="16">
                  <c:v>68.06492445242026</c:v>
                </c:pt>
              </c:numCache>
            </c:numRef>
          </c:yVal>
          <c:smooth val="1"/>
        </c:ser>
        <c:axId val="9942914"/>
        <c:axId val="22377363"/>
      </c:scatterChart>
      <c:valAx>
        <c:axId val="99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377363"/>
        <c:crossesAt val="0"/>
        <c:crossBetween val="midCat"/>
        <c:dispUnits/>
        <c:majorUnit val="1"/>
      </c:valAx>
      <c:valAx>
        <c:axId val="2237736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94291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OH_Data1!$J$49:$J$65</c:f>
              <c:numCache>
                <c:ptCount val="17"/>
                <c:pt idx="0">
                  <c:v>0</c:v>
                </c:pt>
                <c:pt idx="1">
                  <c:v>21.829829172141917</c:v>
                </c:pt>
                <c:pt idx="2">
                  <c:v>24.40677966101695</c:v>
                </c:pt>
                <c:pt idx="3">
                  <c:v>23.88439652590596</c:v>
                </c:pt>
                <c:pt idx="4">
                  <c:v>24.64428002276608</c:v>
                </c:pt>
                <c:pt idx="5">
                  <c:v>22.022684310018903</c:v>
                </c:pt>
                <c:pt idx="6">
                  <c:v>19.94201879996486</c:v>
                </c:pt>
                <c:pt idx="7">
                  <c:v>20.382165605095544</c:v>
                </c:pt>
                <c:pt idx="8">
                  <c:v>20.72899915766904</c:v>
                </c:pt>
                <c:pt idx="9">
                  <c:v>22.669401008288474</c:v>
                </c:pt>
                <c:pt idx="10">
                  <c:v>20.379407519417143</c:v>
                </c:pt>
                <c:pt idx="11">
                  <c:v>22.854940914540162</c:v>
                </c:pt>
                <c:pt idx="12">
                  <c:v>23.795452679963887</c:v>
                </c:pt>
                <c:pt idx="13">
                  <c:v>24.45132971856442</c:v>
                </c:pt>
                <c:pt idx="14">
                  <c:v>27.643722895585455</c:v>
                </c:pt>
                <c:pt idx="15">
                  <c:v>31.40992835209826</c:v>
                </c:pt>
                <c:pt idx="16">
                  <c:v>31.836300823810788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OH_Data1!$K$49:$K$65</c:f>
              <c:numCache>
                <c:ptCount val="17"/>
                <c:pt idx="0">
                  <c:v>0</c:v>
                </c:pt>
                <c:pt idx="1">
                  <c:v>35.15111695137976</c:v>
                </c:pt>
                <c:pt idx="2">
                  <c:v>33.389830508474574</c:v>
                </c:pt>
                <c:pt idx="3">
                  <c:v>30.45822102425876</c:v>
                </c:pt>
                <c:pt idx="4">
                  <c:v>29.823562891291978</c:v>
                </c:pt>
                <c:pt idx="5">
                  <c:v>29.773156899810964</c:v>
                </c:pt>
                <c:pt idx="6">
                  <c:v>27.418079592374596</c:v>
                </c:pt>
                <c:pt idx="7">
                  <c:v>23.980030986400415</c:v>
                </c:pt>
                <c:pt idx="8">
                  <c:v>24.014089899686038</c:v>
                </c:pt>
                <c:pt idx="9">
                  <c:v>24.95941211655131</c:v>
                </c:pt>
                <c:pt idx="10">
                  <c:v>22.29706509038422</c:v>
                </c:pt>
                <c:pt idx="11">
                  <c:v>24.713135810926527</c:v>
                </c:pt>
                <c:pt idx="12">
                  <c:v>22.383649347451367</c:v>
                </c:pt>
                <c:pt idx="13">
                  <c:v>23.143127635768998</c:v>
                </c:pt>
                <c:pt idx="14">
                  <c:v>28.866896475036143</c:v>
                </c:pt>
                <c:pt idx="15">
                  <c:v>31.85772773797339</c:v>
                </c:pt>
                <c:pt idx="16">
                  <c:v>32.128620781291524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OH_Data1!$L$49:$L$65</c:f>
              <c:numCache>
                <c:ptCount val="17"/>
                <c:pt idx="0">
                  <c:v>0</c:v>
                </c:pt>
                <c:pt idx="1">
                  <c:v>13.748357424441524</c:v>
                </c:pt>
                <c:pt idx="2">
                  <c:v>13.929121725731894</c:v>
                </c:pt>
                <c:pt idx="3">
                  <c:v>13.566936208445643</c:v>
                </c:pt>
                <c:pt idx="4">
                  <c:v>14.783722253841775</c:v>
                </c:pt>
                <c:pt idx="5">
                  <c:v>17.426748582230626</c:v>
                </c:pt>
                <c:pt idx="6">
                  <c:v>16.410436616006326</c:v>
                </c:pt>
                <c:pt idx="7">
                  <c:v>16.87037355827165</c:v>
                </c:pt>
                <c:pt idx="8">
                  <c:v>16.61689256451489</c:v>
                </c:pt>
                <c:pt idx="9">
                  <c:v>13.2017431427839</c:v>
                </c:pt>
                <c:pt idx="10">
                  <c:v>15.51996700804179</c:v>
                </c:pt>
                <c:pt idx="11">
                  <c:v>13.949306388080151</c:v>
                </c:pt>
                <c:pt idx="12">
                  <c:v>14.224739390954607</c:v>
                </c:pt>
                <c:pt idx="13">
                  <c:v>13.305792236853431</c:v>
                </c:pt>
                <c:pt idx="14">
                  <c:v>8.673412654286668</c:v>
                </c:pt>
                <c:pt idx="15">
                  <c:v>6.0772773797338795</c:v>
                </c:pt>
                <c:pt idx="16">
                  <c:v>5.022588360350784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OH_Data1!$M$49:$M$65</c:f>
              <c:numCache>
                <c:ptCount val="17"/>
                <c:pt idx="0">
                  <c:v>0</c:v>
                </c:pt>
                <c:pt idx="1">
                  <c:v>10.85742444152431</c:v>
                </c:pt>
                <c:pt idx="2">
                  <c:v>10.061633281972265</c:v>
                </c:pt>
                <c:pt idx="3">
                  <c:v>12.368972746331238</c:v>
                </c:pt>
                <c:pt idx="4">
                  <c:v>12.435970404097894</c:v>
                </c:pt>
                <c:pt idx="5">
                  <c:v>16.068052930056712</c:v>
                </c:pt>
                <c:pt idx="6">
                  <c:v>23.49995607484846</c:v>
                </c:pt>
                <c:pt idx="7">
                  <c:v>24.969874332931656</c:v>
                </c:pt>
                <c:pt idx="8">
                  <c:v>24.534803583735354</c:v>
                </c:pt>
                <c:pt idx="9">
                  <c:v>26.60856190720328</c:v>
                </c:pt>
                <c:pt idx="10">
                  <c:v>27.431438586844457</c:v>
                </c:pt>
                <c:pt idx="11">
                  <c:v>24.807330022264086</c:v>
                </c:pt>
                <c:pt idx="12">
                  <c:v>26.060904539111878</c:v>
                </c:pt>
                <c:pt idx="13">
                  <c:v>25.630432911610296</c:v>
                </c:pt>
                <c:pt idx="14">
                  <c:v>21.939286111419992</c:v>
                </c:pt>
                <c:pt idx="15">
                  <c:v>18.11668372569089</c:v>
                </c:pt>
                <c:pt idx="16">
                  <c:v>17.512622907254848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OH_Data1!$N$48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OH_Data1!$N$49:$N$65</c:f>
              <c:numCache>
                <c:ptCount val="17"/>
                <c:pt idx="0">
                  <c:v>100</c:v>
                </c:pt>
                <c:pt idx="1">
                  <c:v>18.413272010512483</c:v>
                </c:pt>
                <c:pt idx="2">
                  <c:v>18.212634822804315</c:v>
                </c:pt>
                <c:pt idx="3">
                  <c:v>19.7214734950584</c:v>
                </c:pt>
                <c:pt idx="4">
                  <c:v>18.312464428002276</c:v>
                </c:pt>
                <c:pt idx="5">
                  <c:v>14.709357277882798</c:v>
                </c:pt>
                <c:pt idx="6">
                  <c:v>12.729508916805763</c:v>
                </c:pt>
                <c:pt idx="7">
                  <c:v>13.797555517300742</c:v>
                </c:pt>
                <c:pt idx="8">
                  <c:v>14.105214794394671</c:v>
                </c:pt>
                <c:pt idx="9">
                  <c:v>12.56088182517303</c:v>
                </c:pt>
                <c:pt idx="10">
                  <c:v>14.372121795312392</c:v>
                </c:pt>
                <c:pt idx="11">
                  <c:v>13.675286864189074</c:v>
                </c:pt>
                <c:pt idx="12">
                  <c:v>13.535254042518263</c:v>
                </c:pt>
                <c:pt idx="13">
                  <c:v>13.469317497202857</c:v>
                </c:pt>
                <c:pt idx="14">
                  <c:v>12.876681863671743</c:v>
                </c:pt>
                <c:pt idx="15">
                  <c:v>12.53838280450358</c:v>
                </c:pt>
                <c:pt idx="16">
                  <c:v>13.499867127292053</c:v>
                </c:pt>
              </c:numCache>
            </c:numRef>
          </c:yVal>
          <c:smooth val="0"/>
        </c:ser>
        <c:axId val="69676"/>
        <c:axId val="627085"/>
      </c:scatterChart>
      <c:val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7085"/>
        <c:crosses val="autoZero"/>
        <c:crossBetween val="midCat"/>
        <c:dispUnits/>
        <c:majorUnit val="1"/>
      </c:valAx>
      <c:valAx>
        <c:axId val="62708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967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OHIO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65"/>
          <c:w val="0.9497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OH_Data1!$J$90:$J$106</c:f>
              <c:numCache>
                <c:ptCount val="17"/>
                <c:pt idx="1">
                  <c:v>21.33938706015891</c:v>
                </c:pt>
                <c:pt idx="2">
                  <c:v>20.82882882882883</c:v>
                </c:pt>
                <c:pt idx="3">
                  <c:v>22.678260869565218</c:v>
                </c:pt>
                <c:pt idx="4">
                  <c:v>22.880258899676377</c:v>
                </c:pt>
                <c:pt idx="5">
                  <c:v>20.094386487829112</c:v>
                </c:pt>
                <c:pt idx="6">
                  <c:v>16.824644549763033</c:v>
                </c:pt>
                <c:pt idx="7">
                  <c:v>17.156626506024097</c:v>
                </c:pt>
                <c:pt idx="8">
                  <c:v>17.194761301225178</c:v>
                </c:pt>
                <c:pt idx="9">
                  <c:v>19.5641567734591</c:v>
                </c:pt>
                <c:pt idx="10">
                  <c:v>17.067860166928753</c:v>
                </c:pt>
                <c:pt idx="11">
                  <c:v>19.66160112799624</c:v>
                </c:pt>
                <c:pt idx="12">
                  <c:v>21.100493218249074</c:v>
                </c:pt>
                <c:pt idx="13">
                  <c:v>21.102568297071812</c:v>
                </c:pt>
                <c:pt idx="14">
                  <c:v>24.3592600846891</c:v>
                </c:pt>
                <c:pt idx="15">
                  <c:v>28.507027313709894</c:v>
                </c:pt>
                <c:pt idx="16">
                  <c:v>28.721638074156058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OH_Data1!$K$90:$K$106</c:f>
              <c:numCache>
                <c:ptCount val="17"/>
                <c:pt idx="1">
                  <c:v>37.11691259931896</c:v>
                </c:pt>
                <c:pt idx="2">
                  <c:v>35.42342342342342</c:v>
                </c:pt>
                <c:pt idx="3">
                  <c:v>31.65217391304348</c:v>
                </c:pt>
                <c:pt idx="4">
                  <c:v>31.197411003236247</c:v>
                </c:pt>
                <c:pt idx="5">
                  <c:v>30.75012419274714</c:v>
                </c:pt>
                <c:pt idx="6">
                  <c:v>26.2863913337847</c:v>
                </c:pt>
                <c:pt idx="7">
                  <c:v>22.971887550200805</c:v>
                </c:pt>
                <c:pt idx="8">
                  <c:v>22.447542599633856</c:v>
                </c:pt>
                <c:pt idx="9">
                  <c:v>23.337127988290778</c:v>
                </c:pt>
                <c:pt idx="10">
                  <c:v>20.93867182774888</c:v>
                </c:pt>
                <c:pt idx="11">
                  <c:v>23.076923076923077</c:v>
                </c:pt>
                <c:pt idx="12">
                  <c:v>20.39149198520345</c:v>
                </c:pt>
                <c:pt idx="13">
                  <c:v>22.13315884181253</c:v>
                </c:pt>
                <c:pt idx="14">
                  <c:v>28.57142857142857</c:v>
                </c:pt>
                <c:pt idx="15">
                  <c:v>31.609652612039245</c:v>
                </c:pt>
                <c:pt idx="16">
                  <c:v>32.59546209186497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OH_Data1!$L$90:$L$106</c:f>
              <c:numCache>
                <c:ptCount val="17"/>
                <c:pt idx="1">
                  <c:v>15.51267499054105</c:v>
                </c:pt>
                <c:pt idx="2">
                  <c:v>16.396396396396394</c:v>
                </c:pt>
                <c:pt idx="3">
                  <c:v>15.02608695652174</c:v>
                </c:pt>
                <c:pt idx="4">
                  <c:v>16.375404530744337</c:v>
                </c:pt>
                <c:pt idx="5">
                  <c:v>18.206656731246895</c:v>
                </c:pt>
                <c:pt idx="6">
                  <c:v>16.519972918077183</c:v>
                </c:pt>
                <c:pt idx="7">
                  <c:v>15.7429718875502</c:v>
                </c:pt>
                <c:pt idx="8">
                  <c:v>15.504858470637938</c:v>
                </c:pt>
                <c:pt idx="9">
                  <c:v>11.790535046349</c:v>
                </c:pt>
                <c:pt idx="10">
                  <c:v>13.438974234909884</c:v>
                </c:pt>
                <c:pt idx="11">
                  <c:v>11.640294532351557</c:v>
                </c:pt>
                <c:pt idx="12">
                  <c:v>12.253390875462392</c:v>
                </c:pt>
                <c:pt idx="13">
                  <c:v>10.698511369213152</c:v>
                </c:pt>
                <c:pt idx="14">
                  <c:v>7.666592377980834</c:v>
                </c:pt>
                <c:pt idx="15">
                  <c:v>4.322460885706709</c:v>
                </c:pt>
                <c:pt idx="16">
                  <c:v>3.3757609297177646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OH_Data1!$M$90:$M$106</c:f>
              <c:numCache>
                <c:ptCount val="17"/>
                <c:pt idx="1">
                  <c:v>6.0915626182368525</c:v>
                </c:pt>
                <c:pt idx="2">
                  <c:v>7.891891891891892</c:v>
                </c:pt>
                <c:pt idx="3">
                  <c:v>10.817391304347826</c:v>
                </c:pt>
                <c:pt idx="4">
                  <c:v>11.68284789644013</c:v>
                </c:pt>
                <c:pt idx="5">
                  <c:v>16.194734227521113</c:v>
                </c:pt>
                <c:pt idx="6">
                  <c:v>28.131347325660123</c:v>
                </c:pt>
                <c:pt idx="7">
                  <c:v>31.212851405622487</c:v>
                </c:pt>
                <c:pt idx="8">
                  <c:v>31.71384312068723</c:v>
                </c:pt>
                <c:pt idx="9">
                  <c:v>34.20068303789234</c:v>
                </c:pt>
                <c:pt idx="10">
                  <c:v>35.768719003266</c:v>
                </c:pt>
                <c:pt idx="11">
                  <c:v>32.96255679147736</c:v>
                </c:pt>
                <c:pt idx="12">
                  <c:v>34.4482120838471</c:v>
                </c:pt>
                <c:pt idx="13">
                  <c:v>33.7641092753149</c:v>
                </c:pt>
                <c:pt idx="14">
                  <c:v>29.485179407176286</c:v>
                </c:pt>
                <c:pt idx="15">
                  <c:v>26.120392468841157</c:v>
                </c:pt>
                <c:pt idx="16">
                  <c:v>25.124515771997785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OH_Data1!$N$89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OH_Data1!$N$90:$N$106</c:f>
              <c:numCache>
                <c:ptCount val="17"/>
                <c:pt idx="0">
                  <c:v>100</c:v>
                </c:pt>
                <c:pt idx="1">
                  <c:v>19.939462731744232</c:v>
                </c:pt>
                <c:pt idx="2">
                  <c:v>19.45945945945946</c:v>
                </c:pt>
                <c:pt idx="3">
                  <c:v>19.82608695652174</c:v>
                </c:pt>
                <c:pt idx="4">
                  <c:v>17.864077669902912</c:v>
                </c:pt>
                <c:pt idx="5">
                  <c:v>14.754098360655737</c:v>
                </c:pt>
                <c:pt idx="6">
                  <c:v>12.237643872714962</c:v>
                </c:pt>
                <c:pt idx="7">
                  <c:v>12.91566265060241</c:v>
                </c:pt>
                <c:pt idx="8">
                  <c:v>13.138994507815802</c:v>
                </c:pt>
                <c:pt idx="9">
                  <c:v>11.107497154008781</c:v>
                </c:pt>
                <c:pt idx="10">
                  <c:v>12.785774767146485</c:v>
                </c:pt>
                <c:pt idx="11">
                  <c:v>12.65862447125176</c:v>
                </c:pt>
                <c:pt idx="12">
                  <c:v>11.806411837237977</c:v>
                </c:pt>
                <c:pt idx="13">
                  <c:v>12.3016522165876</c:v>
                </c:pt>
                <c:pt idx="14">
                  <c:v>9.917539558725206</c:v>
                </c:pt>
                <c:pt idx="15">
                  <c:v>9.440466719702997</c:v>
                </c:pt>
                <c:pt idx="16">
                  <c:v>10.18262313226342</c:v>
                </c:pt>
              </c:numCache>
            </c:numRef>
          </c:yVal>
          <c:smooth val="0"/>
        </c:ser>
        <c:axId val="5643766"/>
        <c:axId val="50793895"/>
      </c:scatterChart>
      <c:valAx>
        <c:axId val="564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0793895"/>
        <c:crosses val="autoZero"/>
        <c:crossBetween val="midCat"/>
        <c:dispUnits/>
        <c:majorUnit val="1"/>
      </c:valAx>
      <c:valAx>
        <c:axId val="5079389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4376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OH_Data1!$B$90:$B$106</c:f>
              <c:numCache>
                <c:ptCount val="17"/>
                <c:pt idx="1">
                  <c:v>22.147058823529413</c:v>
                </c:pt>
                <c:pt idx="2">
                  <c:v>27.032136105860115</c:v>
                </c:pt>
                <c:pt idx="3">
                  <c:v>24.747742963356345</c:v>
                </c:pt>
                <c:pt idx="4">
                  <c:v>25.96276460086713</c:v>
                </c:pt>
                <c:pt idx="5">
                  <c:v>23.77196935556557</c:v>
                </c:pt>
                <c:pt idx="6">
                  <c:v>23.282089275791815</c:v>
                </c:pt>
                <c:pt idx="7">
                  <c:v>24.11994784876141</c:v>
                </c:pt>
                <c:pt idx="8">
                  <c:v>24.928075816551022</c:v>
                </c:pt>
                <c:pt idx="9">
                  <c:v>26.211816352661423</c:v>
                </c:pt>
                <c:pt idx="10">
                  <c:v>24.800391070555648</c:v>
                </c:pt>
                <c:pt idx="11">
                  <c:v>26.750483558994198</c:v>
                </c:pt>
                <c:pt idx="12">
                  <c:v>27.022125498730503</c:v>
                </c:pt>
                <c:pt idx="13">
                  <c:v>28.151658767772513</c:v>
                </c:pt>
                <c:pt idx="14">
                  <c:v>31.00526677352874</c:v>
                </c:pt>
                <c:pt idx="15">
                  <c:v>33.97239263803681</c:v>
                </c:pt>
                <c:pt idx="16">
                  <c:v>34.58115183246073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OH_Data1!$C$90:$C$106</c:f>
              <c:numCache>
                <c:ptCount val="17"/>
                <c:pt idx="1">
                  <c:v>33.588235294117645</c:v>
                </c:pt>
                <c:pt idx="2">
                  <c:v>31.947069943289225</c:v>
                </c:pt>
                <c:pt idx="3">
                  <c:v>29.63356346255975</c:v>
                </c:pt>
                <c:pt idx="4">
                  <c:v>28.71716398877837</c:v>
                </c:pt>
                <c:pt idx="5">
                  <c:v>28.886885984677786</c:v>
                </c:pt>
                <c:pt idx="6">
                  <c:v>28.653454343396927</c:v>
                </c:pt>
                <c:pt idx="7">
                  <c:v>25.107096293536973</c:v>
                </c:pt>
                <c:pt idx="8">
                  <c:v>25.892706041631406</c:v>
                </c:pt>
                <c:pt idx="9">
                  <c:v>26.92518748856777</c:v>
                </c:pt>
                <c:pt idx="10">
                  <c:v>24.34414208896855</c:v>
                </c:pt>
                <c:pt idx="11">
                  <c:v>26.905222437137333</c:v>
                </c:pt>
                <c:pt idx="12">
                  <c:v>24.990932172651434</c:v>
                </c:pt>
                <c:pt idx="13">
                  <c:v>24.701421800947866</c:v>
                </c:pt>
                <c:pt idx="14">
                  <c:v>29.40233569956492</c:v>
                </c:pt>
                <c:pt idx="15">
                  <c:v>32.38752556237219</c:v>
                </c:pt>
                <c:pt idx="16">
                  <c:v>31.93717277486911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OH_Data1!$D$90:$D$106</c:f>
              <c:numCache>
                <c:ptCount val="17"/>
                <c:pt idx="1">
                  <c:v>12.441176470588236</c:v>
                </c:pt>
                <c:pt idx="2">
                  <c:v>12.098298676748582</c:v>
                </c:pt>
                <c:pt idx="3">
                  <c:v>12.48008497079129</c:v>
                </c:pt>
                <c:pt idx="4">
                  <c:v>13.5424636572303</c:v>
                </c:pt>
                <c:pt idx="5">
                  <c:v>16.7192429022082</c:v>
                </c:pt>
                <c:pt idx="6">
                  <c:v>16.3734024819411</c:v>
                </c:pt>
                <c:pt idx="7">
                  <c:v>18.215682622462285</c:v>
                </c:pt>
                <c:pt idx="8">
                  <c:v>18.040277542731424</c:v>
                </c:pt>
                <c:pt idx="9">
                  <c:v>14.88933601609658</c:v>
                </c:pt>
                <c:pt idx="10">
                  <c:v>18.347726902395305</c:v>
                </c:pt>
                <c:pt idx="11">
                  <c:v>16.924564796905223</c:v>
                </c:pt>
                <c:pt idx="12">
                  <c:v>16.848023213638015</c:v>
                </c:pt>
                <c:pt idx="13">
                  <c:v>16.34123222748815</c:v>
                </c:pt>
                <c:pt idx="14">
                  <c:v>9.86947561254866</c:v>
                </c:pt>
                <c:pt idx="15">
                  <c:v>7.898773006134969</c:v>
                </c:pt>
                <c:pt idx="16">
                  <c:v>6.596858638743456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OH_Data1!$E$90:$E$106</c:f>
              <c:numCache>
                <c:ptCount val="17"/>
                <c:pt idx="1">
                  <c:v>14.411764705882351</c:v>
                </c:pt>
                <c:pt idx="2">
                  <c:v>11.612206319200649</c:v>
                </c:pt>
                <c:pt idx="3">
                  <c:v>13.462559745087626</c:v>
                </c:pt>
                <c:pt idx="4">
                  <c:v>13.032389696505994</c:v>
                </c:pt>
                <c:pt idx="5">
                  <c:v>15.953132041460115</c:v>
                </c:pt>
                <c:pt idx="6">
                  <c:v>18.44786071494721</c:v>
                </c:pt>
                <c:pt idx="7">
                  <c:v>17.69417023654312</c:v>
                </c:pt>
                <c:pt idx="8">
                  <c:v>15.806397021492637</c:v>
                </c:pt>
                <c:pt idx="9">
                  <c:v>17.76111212730931</c:v>
                </c:pt>
                <c:pt idx="10">
                  <c:v>16.033892781489328</c:v>
                </c:pt>
                <c:pt idx="11">
                  <c:v>14.448742746615087</c:v>
                </c:pt>
                <c:pt idx="12">
                  <c:v>15.415306492564381</c:v>
                </c:pt>
                <c:pt idx="13">
                  <c:v>15.734597156398102</c:v>
                </c:pt>
                <c:pt idx="14">
                  <c:v>13.83100526677353</c:v>
                </c:pt>
                <c:pt idx="15">
                  <c:v>10.122699386503067</c:v>
                </c:pt>
                <c:pt idx="16">
                  <c:v>10.078534031413612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OH_Data1!$F$89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OH_Data1!$F$90:$F$106</c:f>
              <c:numCache>
                <c:ptCount val="17"/>
                <c:pt idx="0">
                  <c:v>100</c:v>
                </c:pt>
                <c:pt idx="1">
                  <c:v>17.41176470588235</c:v>
                </c:pt>
                <c:pt idx="2">
                  <c:v>17.31028895490143</c:v>
                </c:pt>
                <c:pt idx="3">
                  <c:v>19.676048858204993</c:v>
                </c:pt>
                <c:pt idx="4">
                  <c:v>18.74521805661821</c:v>
                </c:pt>
                <c:pt idx="5">
                  <c:v>14.66876971608833</c:v>
                </c:pt>
                <c:pt idx="6">
                  <c:v>13.24319318392295</c:v>
                </c:pt>
                <c:pt idx="7">
                  <c:v>14.863102998696217</c:v>
                </c:pt>
                <c:pt idx="8">
                  <c:v>15.332543577593501</c:v>
                </c:pt>
                <c:pt idx="9">
                  <c:v>14.212548015364918</c:v>
                </c:pt>
                <c:pt idx="10">
                  <c:v>16.473847156591166</c:v>
                </c:pt>
                <c:pt idx="11">
                  <c:v>14.970986460348163</c:v>
                </c:pt>
                <c:pt idx="12">
                  <c:v>15.72361262241567</c:v>
                </c:pt>
                <c:pt idx="13">
                  <c:v>15.071090047393366</c:v>
                </c:pt>
                <c:pt idx="14">
                  <c:v>15.891916647584154</c:v>
                </c:pt>
                <c:pt idx="15">
                  <c:v>15.618609406952967</c:v>
                </c:pt>
                <c:pt idx="16">
                  <c:v>16.80628272251309</c:v>
                </c:pt>
              </c:numCache>
            </c:numRef>
          </c:yVal>
          <c:smooth val="0"/>
        </c:ser>
        <c:axId val="54491872"/>
        <c:axId val="20664801"/>
      </c:scatterChart>
      <c:valAx>
        <c:axId val="544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664801"/>
        <c:crosses val="autoZero"/>
        <c:crossBetween val="midCat"/>
        <c:dispUnits/>
        <c:majorUnit val="1"/>
      </c:valAx>
      <c:valAx>
        <c:axId val="2066480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49187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OH_Data1!$J$110:$J$126</c:f>
              <c:numCache>
                <c:ptCount val="17"/>
                <c:pt idx="0">
                  <c:v>91.69326074713723</c:v>
                </c:pt>
                <c:pt idx="1">
                  <c:v>87.49640701350963</c:v>
                </c:pt>
                <c:pt idx="2">
                  <c:v>87.25463834364076</c:v>
                </c:pt>
                <c:pt idx="3">
                  <c:v>87.27130162049137</c:v>
                </c:pt>
                <c:pt idx="4">
                  <c:v>85.87487781036168</c:v>
                </c:pt>
                <c:pt idx="5">
                  <c:v>87.03341902313625</c:v>
                </c:pt>
                <c:pt idx="6">
                  <c:v>89.46789279258036</c:v>
                </c:pt>
                <c:pt idx="7">
                  <c:v>89.90172560550955</c:v>
                </c:pt>
                <c:pt idx="8">
                  <c:v>87.2402966130002</c:v>
                </c:pt>
                <c:pt idx="9">
                  <c:v>84.24272962856321</c:v>
                </c:pt>
                <c:pt idx="10">
                  <c:v>86.98433576467775</c:v>
                </c:pt>
                <c:pt idx="11">
                  <c:v>86.21631598375784</c:v>
                </c:pt>
                <c:pt idx="12">
                  <c:v>88.0592699674738</c:v>
                </c:pt>
                <c:pt idx="13">
                  <c:v>85.37732382981851</c:v>
                </c:pt>
                <c:pt idx="14">
                  <c:v>81.65804049759376</c:v>
                </c:pt>
                <c:pt idx="15">
                  <c:v>83.42405806382752</c:v>
                </c:pt>
                <c:pt idx="16">
                  <c:v>82.10778965742963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OH_Data1!$K$110:$K$126</c:f>
              <c:numCache>
                <c:ptCount val="17"/>
                <c:pt idx="0">
                  <c:v>6.410737751079407</c:v>
                </c:pt>
                <c:pt idx="1">
                  <c:v>11.95745903995401</c:v>
                </c:pt>
                <c:pt idx="2">
                  <c:v>12.221027157838128</c:v>
                </c:pt>
                <c:pt idx="3">
                  <c:v>12.506534239414533</c:v>
                </c:pt>
                <c:pt idx="4">
                  <c:v>13.86852394916911</c:v>
                </c:pt>
                <c:pt idx="5">
                  <c:v>12.709511568123395</c:v>
                </c:pt>
                <c:pt idx="6">
                  <c:v>10.390631140454296</c:v>
                </c:pt>
                <c:pt idx="7">
                  <c:v>10.005416698908922</c:v>
                </c:pt>
                <c:pt idx="8">
                  <c:v>12.706259603179907</c:v>
                </c:pt>
                <c:pt idx="9">
                  <c:v>15.656492945580188</c:v>
                </c:pt>
                <c:pt idx="10">
                  <c:v>12.973813224919287</c:v>
                </c:pt>
                <c:pt idx="11">
                  <c:v>13.709856035437431</c:v>
                </c:pt>
                <c:pt idx="12">
                  <c:v>11.8756776292013</c:v>
                </c:pt>
                <c:pt idx="13">
                  <c:v>14.57123962083915</c:v>
                </c:pt>
                <c:pt idx="14">
                  <c:v>18.314718968491782</c:v>
                </c:pt>
                <c:pt idx="15">
                  <c:v>16.543921443056888</c:v>
                </c:pt>
                <c:pt idx="16">
                  <c:v>17.859480689504693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OH_Data1!$L$110:$L$126</c:f>
              <c:numCache>
                <c:ptCount val="17"/>
                <c:pt idx="0">
                  <c:v>1.896001501783368</c:v>
                </c:pt>
                <c:pt idx="1">
                  <c:v>0.546133946536361</c:v>
                </c:pt>
                <c:pt idx="2">
                  <c:v>0.5243344985211078</c:v>
                </c:pt>
                <c:pt idx="3">
                  <c:v>0.22216414009409305</c:v>
                </c:pt>
                <c:pt idx="4">
                  <c:v>0.2565982404692082</c:v>
                </c:pt>
                <c:pt idx="5">
                  <c:v>0.2570694087403599</c:v>
                </c:pt>
                <c:pt idx="6">
                  <c:v>0.14147606696533838</c:v>
                </c:pt>
                <c:pt idx="7">
                  <c:v>0.09285769558152132</c:v>
                </c:pt>
                <c:pt idx="8">
                  <c:v>0.05344378381989445</c:v>
                </c:pt>
                <c:pt idx="9">
                  <c:v>0.10077742585660812</c:v>
                </c:pt>
                <c:pt idx="10">
                  <c:v>0.04185101040296545</c:v>
                </c:pt>
                <c:pt idx="11">
                  <c:v>0.07382798080472498</c:v>
                </c:pt>
                <c:pt idx="12">
                  <c:v>0.06505240332490062</c:v>
                </c:pt>
                <c:pt idx="13">
                  <c:v>0.051436549342346975</c:v>
                </c:pt>
                <c:pt idx="14">
                  <c:v>0.027240533914464723</c:v>
                </c:pt>
                <c:pt idx="15">
                  <c:v>0.032020493115593976</c:v>
                </c:pt>
                <c:pt idx="16">
                  <c:v>0.03272965306567751</c:v>
                </c:pt>
              </c:numCache>
            </c:numRef>
          </c:yVal>
          <c:smooth val="0"/>
        </c:ser>
        <c:axId val="51765482"/>
        <c:axId val="63236155"/>
      </c:scatterChart>
      <c:val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crossBetween val="midCat"/>
        <c:dispUnits/>
        <c:majorUnit val="1"/>
      </c:valAx>
      <c:valAx>
        <c:axId val="632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765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OH_Data1!$B$110:$B$126</c:f>
              <c:numCache>
                <c:ptCount val="17"/>
                <c:pt idx="0">
                  <c:v>9769</c:v>
                </c:pt>
                <c:pt idx="1">
                  <c:v>6088</c:v>
                </c:pt>
                <c:pt idx="2">
                  <c:v>6490</c:v>
                </c:pt>
                <c:pt idx="3">
                  <c:v>6678</c:v>
                </c:pt>
                <c:pt idx="4">
                  <c:v>7028</c:v>
                </c:pt>
                <c:pt idx="5">
                  <c:v>8464</c:v>
                </c:pt>
                <c:pt idx="6">
                  <c:v>11383</c:v>
                </c:pt>
                <c:pt idx="7">
                  <c:v>11618</c:v>
                </c:pt>
                <c:pt idx="8">
                  <c:v>13059</c:v>
                </c:pt>
                <c:pt idx="9">
                  <c:v>11703</c:v>
                </c:pt>
                <c:pt idx="10">
                  <c:v>14549</c:v>
                </c:pt>
                <c:pt idx="11">
                  <c:v>11678</c:v>
                </c:pt>
                <c:pt idx="12">
                  <c:v>12183</c:v>
                </c:pt>
                <c:pt idx="13">
                  <c:v>11619</c:v>
                </c:pt>
                <c:pt idx="14">
                  <c:v>8993</c:v>
                </c:pt>
                <c:pt idx="15">
                  <c:v>7816</c:v>
                </c:pt>
                <c:pt idx="16">
                  <c:v>7526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OH_Data1!$F$110:$F$126</c:f>
              <c:numCache>
                <c:ptCount val="17"/>
                <c:pt idx="0">
                  <c:v>683</c:v>
                </c:pt>
                <c:pt idx="1">
                  <c:v>832</c:v>
                </c:pt>
                <c:pt idx="2">
                  <c:v>909</c:v>
                </c:pt>
                <c:pt idx="3">
                  <c:v>957</c:v>
                </c:pt>
                <c:pt idx="4">
                  <c:v>1135</c:v>
                </c:pt>
                <c:pt idx="5">
                  <c:v>1236</c:v>
                </c:pt>
                <c:pt idx="6">
                  <c:v>1322</c:v>
                </c:pt>
                <c:pt idx="7">
                  <c:v>1293</c:v>
                </c:pt>
                <c:pt idx="8">
                  <c:v>1902</c:v>
                </c:pt>
                <c:pt idx="9">
                  <c:v>2175</c:v>
                </c:pt>
                <c:pt idx="10">
                  <c:v>2170</c:v>
                </c:pt>
                <c:pt idx="11">
                  <c:v>1857</c:v>
                </c:pt>
                <c:pt idx="12">
                  <c:v>1643</c:v>
                </c:pt>
                <c:pt idx="13">
                  <c:v>1983</c:v>
                </c:pt>
                <c:pt idx="14">
                  <c:v>2017</c:v>
                </c:pt>
                <c:pt idx="15">
                  <c:v>1550</c:v>
                </c:pt>
                <c:pt idx="16">
                  <c:v>1637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OH_Data1!$E$110:$E$126</c:f>
              <c:numCache>
                <c:ptCount val="17"/>
                <c:pt idx="0">
                  <c:v>202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21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OH_Data1!$G$110:$G$126</c:f>
              <c:numCache>
                <c:ptCount val="17"/>
                <c:pt idx="0">
                  <c:v>10654</c:v>
                </c:pt>
                <c:pt idx="1">
                  <c:v>6958</c:v>
                </c:pt>
                <c:pt idx="2">
                  <c:v>7438</c:v>
                </c:pt>
                <c:pt idx="3">
                  <c:v>7652</c:v>
                </c:pt>
                <c:pt idx="4">
                  <c:v>8184</c:v>
                </c:pt>
                <c:pt idx="5">
                  <c:v>9725</c:v>
                </c:pt>
                <c:pt idx="6">
                  <c:v>12723</c:v>
                </c:pt>
                <c:pt idx="7">
                  <c:v>12923</c:v>
                </c:pt>
                <c:pt idx="8">
                  <c:v>14969</c:v>
                </c:pt>
                <c:pt idx="9">
                  <c:v>13892</c:v>
                </c:pt>
                <c:pt idx="10">
                  <c:v>16726</c:v>
                </c:pt>
                <c:pt idx="11">
                  <c:v>13545</c:v>
                </c:pt>
                <c:pt idx="12">
                  <c:v>13835</c:v>
                </c:pt>
                <c:pt idx="13">
                  <c:v>13609</c:v>
                </c:pt>
                <c:pt idx="14">
                  <c:v>11013</c:v>
                </c:pt>
                <c:pt idx="15">
                  <c:v>9369</c:v>
                </c:pt>
                <c:pt idx="16">
                  <c:v>9166</c:v>
                </c:pt>
              </c:numCache>
            </c:numRef>
          </c:yVal>
          <c:smooth val="0"/>
        </c:ser>
        <c:axId val="32254484"/>
        <c:axId val="21854901"/>
      </c:scatterChart>
      <c:val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854901"/>
        <c:crosses val="autoZero"/>
        <c:crossBetween val="midCat"/>
        <c:dispUnits/>
        <c:majorUnit val="1"/>
      </c:valAx>
      <c:valAx>
        <c:axId val="2185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254484"/>
        <c:crosses val="autoZero"/>
        <c:crossBetween val="midCat"/>
        <c:dispUnits/>
        <c:majorUnit val="2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OH_Data2!$AC$111:$AC$127</c:f>
              <c:numCache>
                <c:ptCount val="17"/>
                <c:pt idx="0">
                  <c:v>0.12388182035683218</c:v>
                </c:pt>
                <c:pt idx="1">
                  <c:v>0.13039983072794434</c:v>
                </c:pt>
                <c:pt idx="2">
                  <c:v>0.13715954177311032</c:v>
                </c:pt>
                <c:pt idx="3">
                  <c:v>0.14449750607835446</c:v>
                </c:pt>
                <c:pt idx="4">
                  <c:v>0.15229416612136487</c:v>
                </c:pt>
                <c:pt idx="5">
                  <c:v>0.160761848175992</c:v>
                </c:pt>
                <c:pt idx="6">
                  <c:v>0.16953192143226448</c:v>
                </c:pt>
                <c:pt idx="7">
                  <c:v>0.17708790879480146</c:v>
                </c:pt>
                <c:pt idx="8">
                  <c:v>0.17751566420939768</c:v>
                </c:pt>
                <c:pt idx="9">
                  <c:v>0.17804956553235132</c:v>
                </c:pt>
                <c:pt idx="10">
                  <c:v>0.1787562040525239</c:v>
                </c:pt>
                <c:pt idx="11">
                  <c:v>0.18030948433287428</c:v>
                </c:pt>
                <c:pt idx="12">
                  <c:v>0.1806016103456835</c:v>
                </c:pt>
                <c:pt idx="13">
                  <c:v>0.18129026537154805</c:v>
                </c:pt>
                <c:pt idx="14">
                  <c:v>0.18210036692983134</c:v>
                </c:pt>
                <c:pt idx="15">
                  <c:v>0.18424503406019282</c:v>
                </c:pt>
                <c:pt idx="16">
                  <c:v>0.18597000494107752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OH_Data2!$AD$111:$AD$127</c:f>
              <c:numCache>
                <c:ptCount val="17"/>
                <c:pt idx="0">
                  <c:v>0.6051788039714079</c:v>
                </c:pt>
                <c:pt idx="1">
                  <c:v>0.6359436395578065</c:v>
                </c:pt>
                <c:pt idx="2">
                  <c:v>0.667390533197006</c:v>
                </c:pt>
                <c:pt idx="3">
                  <c:v>0.6997295226624372</c:v>
                </c:pt>
                <c:pt idx="4">
                  <c:v>0.7298168408704866</c:v>
                </c:pt>
                <c:pt idx="5">
                  <c:v>0.761822246661645</c:v>
                </c:pt>
                <c:pt idx="6">
                  <c:v>0.7966218093642677</c:v>
                </c:pt>
                <c:pt idx="7">
                  <c:v>0.8325479382539068</c:v>
                </c:pt>
                <c:pt idx="8">
                  <c:v>0.8705117936929395</c:v>
                </c:pt>
                <c:pt idx="9">
                  <c:v>0.900577046295885</c:v>
                </c:pt>
                <c:pt idx="10">
                  <c:v>0.9307174050405655</c:v>
                </c:pt>
                <c:pt idx="11">
                  <c:v>0.9622235655811289</c:v>
                </c:pt>
                <c:pt idx="12">
                  <c:v>0.991717712520639</c:v>
                </c:pt>
                <c:pt idx="13">
                  <c:v>1.0331605380229538</c:v>
                </c:pt>
                <c:pt idx="14">
                  <c:v>1.0697883736523297</c:v>
                </c:pt>
                <c:pt idx="15">
                  <c:v>1.105185449901368</c:v>
                </c:pt>
                <c:pt idx="16">
                  <c:v>1.1450383035669391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OH_Data2!$AE$111:$AE$127</c:f>
              <c:numCache>
                <c:ptCount val="17"/>
                <c:pt idx="0">
                  <c:v>1.1562675754189486</c:v>
                </c:pt>
                <c:pt idx="1">
                  <c:v>1.1738126742451673</c:v>
                </c:pt>
                <c:pt idx="2">
                  <c:v>1.1889489130078368</c:v>
                </c:pt>
                <c:pt idx="3">
                  <c:v>1.2051772324119137</c:v>
                </c:pt>
                <c:pt idx="4">
                  <c:v>1.2249053145152873</c:v>
                </c:pt>
                <c:pt idx="5">
                  <c:v>1.2480342326427674</c:v>
                </c:pt>
                <c:pt idx="6">
                  <c:v>1.2701458247858641</c:v>
                </c:pt>
                <c:pt idx="7">
                  <c:v>1.2931606320367357</c:v>
                </c:pt>
                <c:pt idx="8">
                  <c:v>1.3225461173513078</c:v>
                </c:pt>
                <c:pt idx="9">
                  <c:v>1.356697898698982</c:v>
                </c:pt>
                <c:pt idx="10">
                  <c:v>1.3918215129826108</c:v>
                </c:pt>
                <c:pt idx="11">
                  <c:v>1.4257183872745331</c:v>
                </c:pt>
                <c:pt idx="12">
                  <c:v>1.4700112312382787</c:v>
                </c:pt>
                <c:pt idx="13">
                  <c:v>1.5108743766890091</c:v>
                </c:pt>
                <c:pt idx="14">
                  <c:v>1.5545153274497796</c:v>
                </c:pt>
                <c:pt idx="15">
                  <c:v>1.5989496831750691</c:v>
                </c:pt>
                <c:pt idx="16">
                  <c:v>1.6426017891284568</c:v>
                </c:pt>
              </c:numCache>
            </c:numRef>
          </c:yVal>
          <c:smooth val="0"/>
        </c:ser>
        <c:axId val="2346990"/>
        <c:axId val="21122911"/>
      </c:scatterChart>
      <c:val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122911"/>
        <c:crosses val="autoZero"/>
        <c:crossBetween val="midCat"/>
        <c:dispUnits/>
        <c:majorUnit val="1"/>
      </c:valAx>
      <c:valAx>
        <c:axId val="21122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46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OH_Data2!$K$4:$K$20</c:f>
              <c:numCache>
                <c:ptCount val="17"/>
                <c:pt idx="0">
                  <c:v>4631</c:v>
                </c:pt>
                <c:pt idx="1">
                  <c:v>3918</c:v>
                </c:pt>
                <c:pt idx="2">
                  <c:v>4259</c:v>
                </c:pt>
                <c:pt idx="3">
                  <c:v>4327</c:v>
                </c:pt>
                <c:pt idx="4">
                  <c:v>4607</c:v>
                </c:pt>
                <c:pt idx="5">
                  <c:v>5153</c:v>
                </c:pt>
                <c:pt idx="6">
                  <c:v>6103</c:v>
                </c:pt>
                <c:pt idx="7">
                  <c:v>5986</c:v>
                </c:pt>
                <c:pt idx="8">
                  <c:v>6781</c:v>
                </c:pt>
                <c:pt idx="9">
                  <c:v>6490</c:v>
                </c:pt>
                <c:pt idx="10">
                  <c:v>7068</c:v>
                </c:pt>
                <c:pt idx="11">
                  <c:v>6009</c:v>
                </c:pt>
                <c:pt idx="12">
                  <c:v>6267</c:v>
                </c:pt>
                <c:pt idx="13">
                  <c:v>6197</c:v>
                </c:pt>
                <c:pt idx="14">
                  <c:v>5194</c:v>
                </c:pt>
                <c:pt idx="15">
                  <c:v>4620</c:v>
                </c:pt>
                <c:pt idx="16">
                  <c:v>4583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OH_Data2!$L$4:$L$20</c:f>
              <c:numCache>
                <c:ptCount val="17"/>
                <c:pt idx="0">
                  <c:v>6023</c:v>
                </c:pt>
                <c:pt idx="1">
                  <c:v>2994</c:v>
                </c:pt>
                <c:pt idx="2">
                  <c:v>3161</c:v>
                </c:pt>
                <c:pt idx="3">
                  <c:v>3286</c:v>
                </c:pt>
                <c:pt idx="4">
                  <c:v>3557</c:v>
                </c:pt>
                <c:pt idx="5">
                  <c:v>4572</c:v>
                </c:pt>
                <c:pt idx="6">
                  <c:v>6535</c:v>
                </c:pt>
                <c:pt idx="7">
                  <c:v>6907</c:v>
                </c:pt>
                <c:pt idx="8">
                  <c:v>8128</c:v>
                </c:pt>
                <c:pt idx="9">
                  <c:v>7304</c:v>
                </c:pt>
                <c:pt idx="10">
                  <c:v>9493</c:v>
                </c:pt>
                <c:pt idx="11">
                  <c:v>7393</c:v>
                </c:pt>
                <c:pt idx="12">
                  <c:v>7369</c:v>
                </c:pt>
                <c:pt idx="13">
                  <c:v>7150</c:v>
                </c:pt>
                <c:pt idx="14">
                  <c:v>5644</c:v>
                </c:pt>
                <c:pt idx="15">
                  <c:v>4593</c:v>
                </c:pt>
                <c:pt idx="16">
                  <c:v>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OH_Data2!$M$4:$M$20</c:f>
              <c:numCache>
                <c:ptCount val="17"/>
                <c:pt idx="0">
                  <c:v>0</c:v>
                </c:pt>
                <c:pt idx="1">
                  <c:v>46</c:v>
                </c:pt>
                <c:pt idx="2">
                  <c:v>18</c:v>
                </c:pt>
                <c:pt idx="3">
                  <c:v>39</c:v>
                </c:pt>
                <c:pt idx="4">
                  <c:v>20</c:v>
                </c:pt>
                <c:pt idx="5">
                  <c:v>0</c:v>
                </c:pt>
                <c:pt idx="6">
                  <c:v>85</c:v>
                </c:pt>
                <c:pt idx="7">
                  <c:v>30</c:v>
                </c:pt>
                <c:pt idx="8">
                  <c:v>60</c:v>
                </c:pt>
                <c:pt idx="9">
                  <c:v>98</c:v>
                </c:pt>
                <c:pt idx="10">
                  <c:v>165</c:v>
                </c:pt>
                <c:pt idx="11">
                  <c:v>143</c:v>
                </c:pt>
                <c:pt idx="12">
                  <c:v>199</c:v>
                </c:pt>
                <c:pt idx="13">
                  <c:v>262</c:v>
                </c:pt>
                <c:pt idx="14">
                  <c:v>175</c:v>
                </c:pt>
                <c:pt idx="15">
                  <c:v>156</c:v>
                </c:pt>
                <c:pt idx="16">
                  <c:v>111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OH_Data2!$N$4:$N$20</c:f>
              <c:numCache>
                <c:ptCount val="17"/>
                <c:pt idx="0">
                  <c:v>10654</c:v>
                </c:pt>
                <c:pt idx="1">
                  <c:v>6958</c:v>
                </c:pt>
                <c:pt idx="2">
                  <c:v>7438</c:v>
                </c:pt>
                <c:pt idx="3">
                  <c:v>7652</c:v>
                </c:pt>
                <c:pt idx="4">
                  <c:v>8184</c:v>
                </c:pt>
                <c:pt idx="5">
                  <c:v>9725</c:v>
                </c:pt>
                <c:pt idx="6">
                  <c:v>12723</c:v>
                </c:pt>
                <c:pt idx="7">
                  <c:v>12923</c:v>
                </c:pt>
                <c:pt idx="8">
                  <c:v>14969</c:v>
                </c:pt>
                <c:pt idx="9">
                  <c:v>13892</c:v>
                </c:pt>
                <c:pt idx="10">
                  <c:v>16726</c:v>
                </c:pt>
                <c:pt idx="11">
                  <c:v>13545</c:v>
                </c:pt>
                <c:pt idx="12">
                  <c:v>13835</c:v>
                </c:pt>
                <c:pt idx="13">
                  <c:v>13609</c:v>
                </c:pt>
                <c:pt idx="14">
                  <c:v>11013</c:v>
                </c:pt>
                <c:pt idx="15">
                  <c:v>9369</c:v>
                </c:pt>
                <c:pt idx="16">
                  <c:v>9166</c:v>
                </c:pt>
              </c:numCache>
            </c:numRef>
          </c:yVal>
          <c:smooth val="0"/>
        </c:ser>
        <c:axId val="62476382"/>
        <c:axId val="25416527"/>
      </c:scatterChart>
      <c:val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416527"/>
        <c:crosses val="autoZero"/>
        <c:crossBetween val="midCat"/>
        <c:dispUnits/>
        <c:majorUnit val="1"/>
      </c:valAx>
      <c:valAx>
        <c:axId val="2541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76382"/>
        <c:crosses val="autoZero"/>
        <c:crossBetween val="midCat"/>
        <c:dispUnits/>
        <c:majorUnit val="2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OH_Data2!$K$4:$K$20</c:f>
              <c:numCache>
                <c:ptCount val="17"/>
                <c:pt idx="0">
                  <c:v>4631</c:v>
                </c:pt>
                <c:pt idx="1">
                  <c:v>3918</c:v>
                </c:pt>
                <c:pt idx="2">
                  <c:v>4259</c:v>
                </c:pt>
                <c:pt idx="3">
                  <c:v>4327</c:v>
                </c:pt>
                <c:pt idx="4">
                  <c:v>4607</c:v>
                </c:pt>
                <c:pt idx="5">
                  <c:v>5153</c:v>
                </c:pt>
                <c:pt idx="6">
                  <c:v>6103</c:v>
                </c:pt>
                <c:pt idx="7">
                  <c:v>5986</c:v>
                </c:pt>
                <c:pt idx="8">
                  <c:v>6781</c:v>
                </c:pt>
                <c:pt idx="9">
                  <c:v>6490</c:v>
                </c:pt>
                <c:pt idx="10">
                  <c:v>7068</c:v>
                </c:pt>
                <c:pt idx="11">
                  <c:v>6009</c:v>
                </c:pt>
                <c:pt idx="12">
                  <c:v>6267</c:v>
                </c:pt>
                <c:pt idx="13">
                  <c:v>6197</c:v>
                </c:pt>
                <c:pt idx="14">
                  <c:v>5194</c:v>
                </c:pt>
                <c:pt idx="15">
                  <c:v>4620</c:v>
                </c:pt>
                <c:pt idx="16">
                  <c:v>4583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OH_Data2!$L$4:$L$20</c:f>
              <c:numCache>
                <c:ptCount val="17"/>
                <c:pt idx="0">
                  <c:v>6023</c:v>
                </c:pt>
                <c:pt idx="1">
                  <c:v>2994</c:v>
                </c:pt>
                <c:pt idx="2">
                  <c:v>3161</c:v>
                </c:pt>
                <c:pt idx="3">
                  <c:v>3286</c:v>
                </c:pt>
                <c:pt idx="4">
                  <c:v>3557</c:v>
                </c:pt>
                <c:pt idx="5">
                  <c:v>4572</c:v>
                </c:pt>
                <c:pt idx="6">
                  <c:v>6535</c:v>
                </c:pt>
                <c:pt idx="7">
                  <c:v>6907</c:v>
                </c:pt>
                <c:pt idx="8">
                  <c:v>8128</c:v>
                </c:pt>
                <c:pt idx="9">
                  <c:v>7304</c:v>
                </c:pt>
                <c:pt idx="10">
                  <c:v>9493</c:v>
                </c:pt>
                <c:pt idx="11">
                  <c:v>7393</c:v>
                </c:pt>
                <c:pt idx="12">
                  <c:v>7369</c:v>
                </c:pt>
                <c:pt idx="13">
                  <c:v>7150</c:v>
                </c:pt>
                <c:pt idx="14">
                  <c:v>5644</c:v>
                </c:pt>
                <c:pt idx="15">
                  <c:v>4593</c:v>
                </c:pt>
                <c:pt idx="16">
                  <c:v>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7</c:v>
                </c:pt>
                <c:pt idx="12">
                  <c:v>15</c:v>
                </c:pt>
                <c:pt idx="13">
                  <c:v>9</c:v>
                </c:pt>
                <c:pt idx="14">
                  <c:v>8</c:v>
                </c:pt>
                <c:pt idx="15">
                  <c:v>16</c:v>
                </c:pt>
                <c:pt idx="16">
                  <c:v>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14</c:v>
                </c:pt>
                <c:pt idx="14">
                  <c:v>8</c:v>
                </c:pt>
                <c:pt idx="15">
                  <c:v>17</c:v>
                </c:pt>
                <c:pt idx="16">
                  <c:v>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OH_Data2!$F$4:$F$20</c:f>
              <c:numCache>
                <c:ptCount val="17"/>
                <c:pt idx="0">
                  <c:v>0</c:v>
                </c:pt>
                <c:pt idx="1">
                  <c:v>46</c:v>
                </c:pt>
                <c:pt idx="2">
                  <c:v>18</c:v>
                </c:pt>
                <c:pt idx="3">
                  <c:v>39</c:v>
                </c:pt>
                <c:pt idx="4">
                  <c:v>20</c:v>
                </c:pt>
                <c:pt idx="5">
                  <c:v>0</c:v>
                </c:pt>
                <c:pt idx="6">
                  <c:v>85</c:v>
                </c:pt>
                <c:pt idx="7">
                  <c:v>30</c:v>
                </c:pt>
                <c:pt idx="8">
                  <c:v>60</c:v>
                </c:pt>
                <c:pt idx="9">
                  <c:v>98</c:v>
                </c:pt>
                <c:pt idx="10">
                  <c:v>157</c:v>
                </c:pt>
                <c:pt idx="11">
                  <c:v>129</c:v>
                </c:pt>
                <c:pt idx="12">
                  <c:v>175</c:v>
                </c:pt>
                <c:pt idx="13">
                  <c:v>239</c:v>
                </c:pt>
                <c:pt idx="14">
                  <c:v>159</c:v>
                </c:pt>
                <c:pt idx="15">
                  <c:v>123</c:v>
                </c:pt>
                <c:pt idx="16">
                  <c:v>90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OH_Data2!$N$4:$N$20</c:f>
              <c:numCache>
                <c:ptCount val="17"/>
                <c:pt idx="0">
                  <c:v>10654</c:v>
                </c:pt>
                <c:pt idx="1">
                  <c:v>6958</c:v>
                </c:pt>
                <c:pt idx="2">
                  <c:v>7438</c:v>
                </c:pt>
                <c:pt idx="3">
                  <c:v>7652</c:v>
                </c:pt>
                <c:pt idx="4">
                  <c:v>8184</c:v>
                </c:pt>
                <c:pt idx="5">
                  <c:v>9725</c:v>
                </c:pt>
                <c:pt idx="6">
                  <c:v>12723</c:v>
                </c:pt>
                <c:pt idx="7">
                  <c:v>12923</c:v>
                </c:pt>
                <c:pt idx="8">
                  <c:v>14969</c:v>
                </c:pt>
                <c:pt idx="9">
                  <c:v>13892</c:v>
                </c:pt>
                <c:pt idx="10">
                  <c:v>16726</c:v>
                </c:pt>
                <c:pt idx="11">
                  <c:v>13545</c:v>
                </c:pt>
                <c:pt idx="12">
                  <c:v>13835</c:v>
                </c:pt>
                <c:pt idx="13">
                  <c:v>13609</c:v>
                </c:pt>
                <c:pt idx="14">
                  <c:v>11013</c:v>
                </c:pt>
                <c:pt idx="15">
                  <c:v>9369</c:v>
                </c:pt>
                <c:pt idx="16">
                  <c:v>9166</c:v>
                </c:pt>
              </c:numCache>
            </c:numRef>
          </c:yVal>
          <c:smooth val="0"/>
        </c:ser>
        <c:axId val="27422152"/>
        <c:axId val="45472777"/>
      </c:scatterChart>
      <c:val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472777"/>
        <c:crosses val="autoZero"/>
        <c:crossBetween val="midCat"/>
        <c:dispUnits/>
        <c:majorUnit val="1"/>
      </c:valAx>
      <c:valAx>
        <c:axId val="4547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422152"/>
        <c:crosses val="autoZero"/>
        <c:crossBetween val="midCat"/>
        <c:dispUnits/>
        <c:majorUnit val="2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OH_Data2!$AK$4:$AK$20</c:f>
              <c:numCache>
                <c:ptCount val="17"/>
                <c:pt idx="0">
                  <c:v>49.000696865881146</c:v>
                </c:pt>
                <c:pt idx="1">
                  <c:v>41.51332272507945</c:v>
                </c:pt>
                <c:pt idx="2">
                  <c:v>45.195118969597985</c:v>
                </c:pt>
                <c:pt idx="3">
                  <c:v>45.994859673159056</c:v>
                </c:pt>
                <c:pt idx="4">
                  <c:v>48.90669076863122</c:v>
                </c:pt>
                <c:pt idx="5">
                  <c:v>54.59599651255226</c:v>
                </c:pt>
                <c:pt idx="6">
                  <c:v>64.59399977519637</c:v>
                </c:pt>
                <c:pt idx="7">
                  <c:v>63.27860780297329</c:v>
                </c:pt>
                <c:pt idx="8">
                  <c:v>71.3560908858352</c:v>
                </c:pt>
                <c:pt idx="9">
                  <c:v>67.98530218524036</c:v>
                </c:pt>
                <c:pt idx="10">
                  <c:v>73.7698193766638</c:v>
                </c:pt>
                <c:pt idx="11">
                  <c:v>62.60505803860823</c:v>
                </c:pt>
                <c:pt idx="12">
                  <c:v>65.15865670235854</c:v>
                </c:pt>
                <c:pt idx="13">
                  <c:v>64.38057616096452</c:v>
                </c:pt>
                <c:pt idx="14">
                  <c:v>53.942597349563606</c:v>
                </c:pt>
                <c:pt idx="15">
                  <c:v>47.95336193028266</c:v>
                </c:pt>
                <c:pt idx="16">
                  <c:v>47.57630739339761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OH_Data2!$AL$4:$AL$20</c:f>
              <c:numCache>
                <c:ptCount val="17"/>
                <c:pt idx="0">
                  <c:v>555.4597459991313</c:v>
                </c:pt>
                <c:pt idx="1">
                  <c:v>274.30619497728316</c:v>
                </c:pt>
                <c:pt idx="2">
                  <c:v>288.0552307859142</c:v>
                </c:pt>
                <c:pt idx="3">
                  <c:v>297.9663749570415</c:v>
                </c:pt>
                <c:pt idx="4">
                  <c:v>319.4716009775454</c:v>
                </c:pt>
                <c:pt idx="5">
                  <c:v>406.12383579166163</c:v>
                </c:pt>
                <c:pt idx="6">
                  <c:v>573.8451311852997</c:v>
                </c:pt>
                <c:pt idx="7">
                  <c:v>599.587832195271</c:v>
                </c:pt>
                <c:pt idx="8">
                  <c:v>693.8415586167217</c:v>
                </c:pt>
                <c:pt idx="9">
                  <c:v>612.0549005871671</c:v>
                </c:pt>
                <c:pt idx="10">
                  <c:v>783.0389135613465</c:v>
                </c:pt>
                <c:pt idx="11">
                  <c:v>602.1265418650204</c:v>
                </c:pt>
                <c:pt idx="12">
                  <c:v>592.9992451712689</c:v>
                </c:pt>
                <c:pt idx="13">
                  <c:v>569.0070230587112</c:v>
                </c:pt>
                <c:pt idx="14">
                  <c:v>444.7330183535108</c:v>
                </c:pt>
                <c:pt idx="15">
                  <c:v>359.1642803186107</c:v>
                </c:pt>
                <c:pt idx="16">
                  <c:v>346.9412612618204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OH_Data2!$AR$4:$AR$20</c:f>
              <c:numCache>
                <c:ptCount val="17"/>
                <c:pt idx="0">
                  <c:v>0</c:v>
                </c:pt>
                <c:pt idx="1">
                  <c:v>22.08045927355289</c:v>
                </c:pt>
                <c:pt idx="2">
                  <c:v>8.411175648711923</c:v>
                </c:pt>
                <c:pt idx="3">
                  <c:v>17.73476969809965</c:v>
                </c:pt>
                <c:pt idx="4">
                  <c:v>8.821570504196862</c:v>
                </c:pt>
                <c:pt idx="5">
                  <c:v>0</c:v>
                </c:pt>
                <c:pt idx="6">
                  <c:v>35.09873066472866</c:v>
                </c:pt>
                <c:pt idx="7">
                  <c:v>11.993955046656485</c:v>
                </c:pt>
                <c:pt idx="8">
                  <c:v>23.148951931201317</c:v>
                </c:pt>
                <c:pt idx="9">
                  <c:v>36.55747917529312</c:v>
                </c:pt>
                <c:pt idx="10">
                  <c:v>59.587653438207596</c:v>
                </c:pt>
                <c:pt idx="11">
                  <c:v>50.110383011528896</c:v>
                </c:pt>
                <c:pt idx="12">
                  <c:v>67.51140739232949</c:v>
                </c:pt>
                <c:pt idx="13">
                  <c:v>85.93460442202418</c:v>
                </c:pt>
                <c:pt idx="14">
                  <c:v>55.614171126393536</c:v>
                </c:pt>
                <c:pt idx="15">
                  <c:v>48.06077839976093</c:v>
                </c:pt>
                <c:pt idx="16">
                  <c:v>33.16115424716711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OH_Data2!$AQ$4:$AQ$20</c:f>
              <c:numCache>
                <c:ptCount val="17"/>
                <c:pt idx="0">
                  <c:v>99.22093775986242</c:v>
                </c:pt>
                <c:pt idx="1">
                  <c:v>64.79945880624459</c:v>
                </c:pt>
                <c:pt idx="2">
                  <c:v>69.28773918149922</c:v>
                </c:pt>
                <c:pt idx="3">
                  <c:v>71.31215198397732</c:v>
                </c:pt>
                <c:pt idx="4">
                  <c:v>76.05879389377252</c:v>
                </c:pt>
                <c:pt idx="5">
                  <c:v>90.05812059398168</c:v>
                </c:pt>
                <c:pt idx="6">
                  <c:v>117.48758845158783</c:v>
                </c:pt>
                <c:pt idx="7">
                  <c:v>118.9761915963202</c:v>
                </c:pt>
                <c:pt idx="8">
                  <c:v>136.9072068396349</c:v>
                </c:pt>
                <c:pt idx="9">
                  <c:v>126.20361061153244</c:v>
                </c:pt>
                <c:pt idx="10">
                  <c:v>151.08778962971928</c:v>
                </c:pt>
                <c:pt idx="11">
                  <c:v>121.90127104011889</c:v>
                </c:pt>
                <c:pt idx="12">
                  <c:v>124.01961975145339</c:v>
                </c:pt>
                <c:pt idx="13">
                  <c:v>121.64978164002748</c:v>
                </c:pt>
                <c:pt idx="14">
                  <c:v>98.22075330582</c:v>
                </c:pt>
                <c:pt idx="15">
                  <c:v>83.37076668002639</c:v>
                </c:pt>
                <c:pt idx="16">
                  <c:v>81.42739396627097</c:v>
                </c:pt>
              </c:numCache>
            </c:numRef>
          </c:yVal>
          <c:smooth val="0"/>
        </c:ser>
        <c:axId val="6601810"/>
        <c:axId val="59416291"/>
      </c:scatterChart>
      <c:valAx>
        <c:axId val="660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416291"/>
        <c:crosses val="autoZero"/>
        <c:crossBetween val="midCat"/>
        <c:dispUnits/>
        <c:majorUnit val="1"/>
      </c:valAx>
      <c:valAx>
        <c:axId val="59416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0181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OH_Data2!$AK$4:$AK$20</c:f>
              <c:numCache>
                <c:ptCount val="17"/>
                <c:pt idx="0">
                  <c:v>49.000696865881146</c:v>
                </c:pt>
                <c:pt idx="1">
                  <c:v>41.51332272507945</c:v>
                </c:pt>
                <c:pt idx="2">
                  <c:v>45.195118969597985</c:v>
                </c:pt>
                <c:pt idx="3">
                  <c:v>45.994859673159056</c:v>
                </c:pt>
                <c:pt idx="4">
                  <c:v>48.90669076863122</c:v>
                </c:pt>
                <c:pt idx="5">
                  <c:v>54.59599651255226</c:v>
                </c:pt>
                <c:pt idx="6">
                  <c:v>64.59399977519637</c:v>
                </c:pt>
                <c:pt idx="7">
                  <c:v>63.27860780297329</c:v>
                </c:pt>
                <c:pt idx="8">
                  <c:v>71.3560908858352</c:v>
                </c:pt>
                <c:pt idx="9">
                  <c:v>67.98530218524036</c:v>
                </c:pt>
                <c:pt idx="10">
                  <c:v>73.7698193766638</c:v>
                </c:pt>
                <c:pt idx="11">
                  <c:v>62.60505803860823</c:v>
                </c:pt>
                <c:pt idx="12">
                  <c:v>65.15865670235854</c:v>
                </c:pt>
                <c:pt idx="13">
                  <c:v>64.38057616096452</c:v>
                </c:pt>
                <c:pt idx="14">
                  <c:v>53.942597349563606</c:v>
                </c:pt>
                <c:pt idx="15">
                  <c:v>47.95336193028266</c:v>
                </c:pt>
                <c:pt idx="16">
                  <c:v>47.57630739339761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OH_Data2!$AL$4:$AL$20</c:f>
              <c:numCache>
                <c:ptCount val="17"/>
                <c:pt idx="0">
                  <c:v>555.4597459991313</c:v>
                </c:pt>
                <c:pt idx="1">
                  <c:v>274.30619497728316</c:v>
                </c:pt>
                <c:pt idx="2">
                  <c:v>288.0552307859142</c:v>
                </c:pt>
                <c:pt idx="3">
                  <c:v>297.9663749570415</c:v>
                </c:pt>
                <c:pt idx="4">
                  <c:v>319.4716009775454</c:v>
                </c:pt>
                <c:pt idx="5">
                  <c:v>406.12383579166163</c:v>
                </c:pt>
                <c:pt idx="6">
                  <c:v>573.8451311852997</c:v>
                </c:pt>
                <c:pt idx="7">
                  <c:v>599.587832195271</c:v>
                </c:pt>
                <c:pt idx="8">
                  <c:v>693.8415586167217</c:v>
                </c:pt>
                <c:pt idx="9">
                  <c:v>612.0549005871671</c:v>
                </c:pt>
                <c:pt idx="10">
                  <c:v>783.0389135613465</c:v>
                </c:pt>
                <c:pt idx="11">
                  <c:v>602.1265418650204</c:v>
                </c:pt>
                <c:pt idx="12">
                  <c:v>592.9992451712689</c:v>
                </c:pt>
                <c:pt idx="13">
                  <c:v>569.0070230587112</c:v>
                </c:pt>
                <c:pt idx="14">
                  <c:v>444.7330183535108</c:v>
                </c:pt>
                <c:pt idx="15">
                  <c:v>359.1642803186107</c:v>
                </c:pt>
                <c:pt idx="16">
                  <c:v>346.9412612618204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OH_Data2!$AM$4:$AM$20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15.159937338925667</c:v>
                </c:pt>
                <c:pt idx="11">
                  <c:v>34.93885700024956</c:v>
                </c:pt>
                <c:pt idx="12">
                  <c:v>74.45277212488212</c:v>
                </c:pt>
                <c:pt idx="13">
                  <c:v>44.37651003402199</c:v>
                </c:pt>
                <c:pt idx="14">
                  <c:v>39.181114702713295</c:v>
                </c:pt>
                <c:pt idx="15">
                  <c:v>77.27602028495532</c:v>
                </c:pt>
                <c:pt idx="16">
                  <c:v>62.09993312314894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4.852767047770639</c:v>
                </c:pt>
                <c:pt idx="11">
                  <c:v>6.547134693266739</c:v>
                </c:pt>
                <c:pt idx="12">
                  <c:v>8.135151991756379</c:v>
                </c:pt>
                <c:pt idx="13">
                  <c:v>12.11282228759301</c:v>
                </c:pt>
                <c:pt idx="14">
                  <c:v>6.6694456023343065</c:v>
                </c:pt>
                <c:pt idx="15">
                  <c:v>13.68782105992045</c:v>
                </c:pt>
                <c:pt idx="16">
                  <c:v>6.206698579441863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OH_Data2!$AO$4:$AO$20</c:f>
              <c:numCache>
                <c:ptCount val="17"/>
                <c:pt idx="0">
                  <c:v>0</c:v>
                </c:pt>
                <c:pt idx="1">
                  <c:v>36.496060805610874</c:v>
                </c:pt>
                <c:pt idx="2">
                  <c:v>14.102935761127608</c:v>
                </c:pt>
                <c:pt idx="3">
                  <c:v>30.157981425776565</c:v>
                </c:pt>
                <c:pt idx="4">
                  <c:v>15.174391696572863</c:v>
                </c:pt>
                <c:pt idx="5">
                  <c:v>0</c:v>
                </c:pt>
                <c:pt idx="6">
                  <c:v>61.7970584600173</c:v>
                </c:pt>
                <c:pt idx="7">
                  <c:v>21.358241789535885</c:v>
                </c:pt>
                <c:pt idx="8">
                  <c:v>41.49291508474928</c:v>
                </c:pt>
                <c:pt idx="9">
                  <c:v>65.62207044328377</c:v>
                </c:pt>
                <c:pt idx="10">
                  <c:v>101.89511941848392</c:v>
                </c:pt>
                <c:pt idx="11">
                  <c:v>81.43014051433549</c:v>
                </c:pt>
                <c:pt idx="12">
                  <c:v>106.71577625055646</c:v>
                </c:pt>
                <c:pt idx="13">
                  <c:v>141.40171101986724</c:v>
                </c:pt>
                <c:pt idx="14">
                  <c:v>91.22203098106714</c:v>
                </c:pt>
                <c:pt idx="15">
                  <c:v>68.45274534465679</c:v>
                </c:pt>
                <c:pt idx="16">
                  <c:v>48.67443294285622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OH_Data2!$AQ$4:$AQ$20</c:f>
              <c:numCache>
                <c:ptCount val="17"/>
                <c:pt idx="0">
                  <c:v>99.22093775986242</c:v>
                </c:pt>
                <c:pt idx="1">
                  <c:v>64.79945880624459</c:v>
                </c:pt>
                <c:pt idx="2">
                  <c:v>69.28773918149922</c:v>
                </c:pt>
                <c:pt idx="3">
                  <c:v>71.31215198397732</c:v>
                </c:pt>
                <c:pt idx="4">
                  <c:v>76.05879389377252</c:v>
                </c:pt>
                <c:pt idx="5">
                  <c:v>90.05812059398168</c:v>
                </c:pt>
                <c:pt idx="6">
                  <c:v>117.48758845158783</c:v>
                </c:pt>
                <c:pt idx="7">
                  <c:v>118.9761915963202</c:v>
                </c:pt>
                <c:pt idx="8">
                  <c:v>136.9072068396349</c:v>
                </c:pt>
                <c:pt idx="9">
                  <c:v>126.20361061153244</c:v>
                </c:pt>
                <c:pt idx="10">
                  <c:v>151.08778962971928</c:v>
                </c:pt>
                <c:pt idx="11">
                  <c:v>121.90127104011889</c:v>
                </c:pt>
                <c:pt idx="12">
                  <c:v>124.01961975145339</c:v>
                </c:pt>
                <c:pt idx="13">
                  <c:v>121.64978164002748</c:v>
                </c:pt>
                <c:pt idx="14">
                  <c:v>98.22075330582</c:v>
                </c:pt>
                <c:pt idx="15">
                  <c:v>83.37076668002639</c:v>
                </c:pt>
                <c:pt idx="16">
                  <c:v>81.42739396627097</c:v>
                </c:pt>
              </c:numCache>
            </c:numRef>
          </c:yVal>
          <c:smooth val="0"/>
        </c:ser>
        <c:axId val="64984572"/>
        <c:axId val="47990237"/>
      </c:scatterChart>
      <c:val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 val="autoZero"/>
        <c:crossBetween val="midCat"/>
        <c:dispUnits/>
        <c:majorUnit val="1"/>
      </c:valAx>
      <c:valAx>
        <c:axId val="4799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98457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OH_Data2!$K$25:$K$41</c:f>
              <c:numCache>
                <c:ptCount val="17"/>
                <c:pt idx="0">
                  <c:v>4243</c:v>
                </c:pt>
                <c:pt idx="1">
                  <c:v>5258</c:v>
                </c:pt>
                <c:pt idx="2">
                  <c:v>5612</c:v>
                </c:pt>
                <c:pt idx="3">
                  <c:v>5793</c:v>
                </c:pt>
                <c:pt idx="4">
                  <c:v>5881</c:v>
                </c:pt>
                <c:pt idx="5">
                  <c:v>6120</c:v>
                </c:pt>
                <c:pt idx="6">
                  <c:v>7358</c:v>
                </c:pt>
                <c:pt idx="7">
                  <c:v>7447</c:v>
                </c:pt>
                <c:pt idx="8">
                  <c:v>8141</c:v>
                </c:pt>
                <c:pt idx="9">
                  <c:v>8625</c:v>
                </c:pt>
                <c:pt idx="10">
                  <c:v>8132</c:v>
                </c:pt>
                <c:pt idx="11">
                  <c:v>7789</c:v>
                </c:pt>
                <c:pt idx="12">
                  <c:v>8369</c:v>
                </c:pt>
                <c:pt idx="13">
                  <c:v>8076</c:v>
                </c:pt>
                <c:pt idx="14">
                  <c:v>7750</c:v>
                </c:pt>
                <c:pt idx="15">
                  <c:v>8104</c:v>
                </c:pt>
                <c:pt idx="16">
                  <c:v>8207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OH_Data2!$L$25:$L$41</c:f>
              <c:numCache>
                <c:ptCount val="17"/>
                <c:pt idx="0">
                  <c:v>5526</c:v>
                </c:pt>
                <c:pt idx="1">
                  <c:v>3949</c:v>
                </c:pt>
                <c:pt idx="2">
                  <c:v>4180</c:v>
                </c:pt>
                <c:pt idx="3">
                  <c:v>4487</c:v>
                </c:pt>
                <c:pt idx="4">
                  <c:v>4600</c:v>
                </c:pt>
                <c:pt idx="5">
                  <c:v>5424</c:v>
                </c:pt>
                <c:pt idx="6">
                  <c:v>8396</c:v>
                </c:pt>
                <c:pt idx="7">
                  <c:v>8953</c:v>
                </c:pt>
                <c:pt idx="8">
                  <c:v>10701</c:v>
                </c:pt>
                <c:pt idx="9">
                  <c:v>11175</c:v>
                </c:pt>
                <c:pt idx="10">
                  <c:v>11395</c:v>
                </c:pt>
                <c:pt idx="11">
                  <c:v>11048</c:v>
                </c:pt>
                <c:pt idx="12">
                  <c:v>11100</c:v>
                </c:pt>
                <c:pt idx="13">
                  <c:v>10685</c:v>
                </c:pt>
                <c:pt idx="14">
                  <c:v>9536</c:v>
                </c:pt>
                <c:pt idx="15">
                  <c:v>9799</c:v>
                </c:pt>
                <c:pt idx="16">
                  <c:v>9846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OH_Data2!$M$25:$M$41</c:f>
              <c:numCache>
                <c:ptCount val="17"/>
                <c:pt idx="0">
                  <c:v>36</c:v>
                </c:pt>
                <c:pt idx="1">
                  <c:v>58</c:v>
                </c:pt>
                <c:pt idx="2">
                  <c:v>21</c:v>
                </c:pt>
                <c:pt idx="3">
                  <c:v>60</c:v>
                </c:pt>
                <c:pt idx="4">
                  <c:v>32</c:v>
                </c:pt>
                <c:pt idx="5">
                  <c:v>11</c:v>
                </c:pt>
                <c:pt idx="6">
                  <c:v>166</c:v>
                </c:pt>
                <c:pt idx="7">
                  <c:v>301</c:v>
                </c:pt>
                <c:pt idx="8">
                  <c:v>362</c:v>
                </c:pt>
                <c:pt idx="9">
                  <c:v>402</c:v>
                </c:pt>
                <c:pt idx="10">
                  <c:v>343</c:v>
                </c:pt>
                <c:pt idx="11">
                  <c:v>370</c:v>
                </c:pt>
                <c:pt idx="12">
                  <c:v>491</c:v>
                </c:pt>
                <c:pt idx="13">
                  <c:v>419</c:v>
                </c:pt>
                <c:pt idx="14">
                  <c:v>274</c:v>
                </c:pt>
                <c:pt idx="15">
                  <c:v>313</c:v>
                </c:pt>
                <c:pt idx="16">
                  <c:v>246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OH_Data2!$N$25:$N$41</c:f>
              <c:numCache>
                <c:ptCount val="17"/>
                <c:pt idx="0">
                  <c:v>9805</c:v>
                </c:pt>
                <c:pt idx="1">
                  <c:v>9265</c:v>
                </c:pt>
                <c:pt idx="2">
                  <c:v>9813</c:v>
                </c:pt>
                <c:pt idx="3">
                  <c:v>10340</c:v>
                </c:pt>
                <c:pt idx="4">
                  <c:v>10513</c:v>
                </c:pt>
                <c:pt idx="5">
                  <c:v>11555</c:v>
                </c:pt>
                <c:pt idx="6">
                  <c:v>15920</c:v>
                </c:pt>
                <c:pt idx="7">
                  <c:v>16701</c:v>
                </c:pt>
                <c:pt idx="8">
                  <c:v>19204</c:v>
                </c:pt>
                <c:pt idx="9">
                  <c:v>20202</c:v>
                </c:pt>
                <c:pt idx="10">
                  <c:v>19870</c:v>
                </c:pt>
                <c:pt idx="11">
                  <c:v>19207</c:v>
                </c:pt>
                <c:pt idx="12">
                  <c:v>19960</c:v>
                </c:pt>
                <c:pt idx="13">
                  <c:v>19180</c:v>
                </c:pt>
                <c:pt idx="14">
                  <c:v>17560</c:v>
                </c:pt>
                <c:pt idx="15">
                  <c:v>18216</c:v>
                </c:pt>
                <c:pt idx="16">
                  <c:v>18299</c:v>
                </c:pt>
              </c:numCache>
            </c:numRef>
          </c:yVal>
          <c:smooth val="0"/>
        </c:ser>
        <c:axId val="29258950"/>
        <c:axId val="62003959"/>
      </c:scatterChart>
      <c:val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crossBetween val="midCat"/>
        <c:dispUnits/>
        <c:majorUnit val="1"/>
      </c:valAx>
      <c:valAx>
        <c:axId val="62003959"/>
        <c:scaling>
          <c:orientation val="minMax"/>
          <c:max val="2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 val="autoZero"/>
        <c:crossBetween val="midCat"/>
        <c:dispUnits/>
        <c:majorUnit val="2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OHIO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OH_Data2!$B$25:$B$41</c:f>
              <c:numCache>
                <c:ptCount val="17"/>
                <c:pt idx="0">
                  <c:v>4243</c:v>
                </c:pt>
                <c:pt idx="1">
                  <c:v>3400</c:v>
                </c:pt>
                <c:pt idx="2">
                  <c:v>3703</c:v>
                </c:pt>
                <c:pt idx="3">
                  <c:v>3766</c:v>
                </c:pt>
                <c:pt idx="4">
                  <c:v>3921</c:v>
                </c:pt>
                <c:pt idx="5">
                  <c:v>4438</c:v>
                </c:pt>
                <c:pt idx="6">
                  <c:v>5399</c:v>
                </c:pt>
                <c:pt idx="7">
                  <c:v>5369</c:v>
                </c:pt>
                <c:pt idx="8">
                  <c:v>5909</c:v>
                </c:pt>
                <c:pt idx="9">
                  <c:v>5467</c:v>
                </c:pt>
                <c:pt idx="10">
                  <c:v>6137</c:v>
                </c:pt>
                <c:pt idx="11">
                  <c:v>5170</c:v>
                </c:pt>
                <c:pt idx="12">
                  <c:v>5514</c:v>
                </c:pt>
                <c:pt idx="13">
                  <c:v>5275</c:v>
                </c:pt>
                <c:pt idx="14">
                  <c:v>4367</c:v>
                </c:pt>
                <c:pt idx="15">
                  <c:v>3912</c:v>
                </c:pt>
                <c:pt idx="16">
                  <c:v>3820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OH_Data2!$C$25:$C$41</c:f>
              <c:numCache>
                <c:ptCount val="17"/>
                <c:pt idx="0">
                  <c:v>5526</c:v>
                </c:pt>
                <c:pt idx="1">
                  <c:v>2643</c:v>
                </c:pt>
                <c:pt idx="2">
                  <c:v>2775</c:v>
                </c:pt>
                <c:pt idx="3">
                  <c:v>2875</c:v>
                </c:pt>
                <c:pt idx="4">
                  <c:v>3090</c:v>
                </c:pt>
                <c:pt idx="5">
                  <c:v>4026</c:v>
                </c:pt>
                <c:pt idx="6">
                  <c:v>5908</c:v>
                </c:pt>
                <c:pt idx="7">
                  <c:v>6225</c:v>
                </c:pt>
                <c:pt idx="8">
                  <c:v>7101</c:v>
                </c:pt>
                <c:pt idx="9">
                  <c:v>6149</c:v>
                </c:pt>
                <c:pt idx="10">
                  <c:v>8267</c:v>
                </c:pt>
                <c:pt idx="11">
                  <c:v>6383</c:v>
                </c:pt>
                <c:pt idx="12">
                  <c:v>6488</c:v>
                </c:pt>
                <c:pt idx="13">
                  <c:v>6113</c:v>
                </c:pt>
                <c:pt idx="14">
                  <c:v>4487</c:v>
                </c:pt>
                <c:pt idx="15">
                  <c:v>3771</c:v>
                </c:pt>
                <c:pt idx="16">
                  <c:v>3614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14</c:v>
                </c:pt>
                <c:pt idx="13">
                  <c:v>8</c:v>
                </c:pt>
                <c:pt idx="14">
                  <c:v>4</c:v>
                </c:pt>
                <c:pt idx="15">
                  <c:v>15</c:v>
                </c:pt>
                <c:pt idx="16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13</c:v>
                </c:pt>
                <c:pt idx="14">
                  <c:v>6</c:v>
                </c:pt>
                <c:pt idx="15">
                  <c:v>14</c:v>
                </c:pt>
                <c:pt idx="16">
                  <c:v>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OH_Data2!$F$25:$F$41</c:f>
              <c:numCache>
                <c:ptCount val="17"/>
                <c:pt idx="0">
                  <c:v>0</c:v>
                </c:pt>
                <c:pt idx="1">
                  <c:v>45</c:v>
                </c:pt>
                <c:pt idx="2">
                  <c:v>12</c:v>
                </c:pt>
                <c:pt idx="3">
                  <c:v>37</c:v>
                </c:pt>
                <c:pt idx="4">
                  <c:v>17</c:v>
                </c:pt>
                <c:pt idx="5">
                  <c:v>0</c:v>
                </c:pt>
                <c:pt idx="6">
                  <c:v>76</c:v>
                </c:pt>
                <c:pt idx="7">
                  <c:v>24</c:v>
                </c:pt>
                <c:pt idx="8">
                  <c:v>49</c:v>
                </c:pt>
                <c:pt idx="9">
                  <c:v>87</c:v>
                </c:pt>
                <c:pt idx="10">
                  <c:v>138</c:v>
                </c:pt>
                <c:pt idx="11">
                  <c:v>112</c:v>
                </c:pt>
                <c:pt idx="12">
                  <c:v>159</c:v>
                </c:pt>
                <c:pt idx="13">
                  <c:v>210</c:v>
                </c:pt>
                <c:pt idx="14">
                  <c:v>129</c:v>
                </c:pt>
                <c:pt idx="15">
                  <c:v>104</c:v>
                </c:pt>
                <c:pt idx="16">
                  <c:v>78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OH_Data2!$H$25:$H$41</c:f>
              <c:numCache>
                <c:ptCount val="17"/>
                <c:pt idx="0">
                  <c:v>9769</c:v>
                </c:pt>
                <c:pt idx="1">
                  <c:v>6088</c:v>
                </c:pt>
                <c:pt idx="2">
                  <c:v>6490</c:v>
                </c:pt>
                <c:pt idx="3">
                  <c:v>6678</c:v>
                </c:pt>
                <c:pt idx="4">
                  <c:v>7028</c:v>
                </c:pt>
                <c:pt idx="5">
                  <c:v>8464</c:v>
                </c:pt>
                <c:pt idx="6">
                  <c:v>11383</c:v>
                </c:pt>
                <c:pt idx="7">
                  <c:v>11618</c:v>
                </c:pt>
                <c:pt idx="8">
                  <c:v>13059</c:v>
                </c:pt>
                <c:pt idx="9">
                  <c:v>11703</c:v>
                </c:pt>
                <c:pt idx="10">
                  <c:v>14549</c:v>
                </c:pt>
                <c:pt idx="11">
                  <c:v>11678</c:v>
                </c:pt>
                <c:pt idx="12">
                  <c:v>12183</c:v>
                </c:pt>
                <c:pt idx="13">
                  <c:v>11619</c:v>
                </c:pt>
                <c:pt idx="14">
                  <c:v>8993</c:v>
                </c:pt>
                <c:pt idx="15">
                  <c:v>7816</c:v>
                </c:pt>
                <c:pt idx="16">
                  <c:v>7526</c:v>
                </c:pt>
              </c:numCache>
            </c:numRef>
          </c:yVal>
          <c:smooth val="0"/>
        </c:ser>
        <c:axId val="21164720"/>
        <c:axId val="56264753"/>
      </c:scatterChart>
      <c:val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crossBetween val="midCat"/>
        <c:dispUnits/>
        <c:majorUnit val="1"/>
      </c:valAx>
      <c:valAx>
        <c:axId val="56264753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OH_Data2!$AK$25:$AK$41</c:f>
              <c:numCache>
                <c:ptCount val="17"/>
                <c:pt idx="0">
                  <c:v>44.89526167176284</c:v>
                </c:pt>
                <c:pt idx="1">
                  <c:v>36.024833401038826</c:v>
                </c:pt>
                <c:pt idx="2">
                  <c:v>39.29502830345652</c:v>
                </c:pt>
                <c:pt idx="3">
                  <c:v>40.03157881421701</c:v>
                </c:pt>
                <c:pt idx="4">
                  <c:v>41.62429661467398</c:v>
                </c:pt>
                <c:pt idx="5">
                  <c:v>47.02057685284435</c:v>
                </c:pt>
                <c:pt idx="6">
                  <c:v>57.14288133480013</c:v>
                </c:pt>
                <c:pt idx="7">
                  <c:v>56.756238772830535</c:v>
                </c:pt>
                <c:pt idx="8">
                  <c:v>62.18008273770833</c:v>
                </c:pt>
                <c:pt idx="9">
                  <c:v>57.26897489163467</c:v>
                </c:pt>
                <c:pt idx="10">
                  <c:v>64.05282703941509</c:v>
                </c:pt>
                <c:pt idx="11">
                  <c:v>53.863895832851476</c:v>
                </c:pt>
                <c:pt idx="12">
                  <c:v>57.32963667732647</c:v>
                </c:pt>
                <c:pt idx="13">
                  <c:v>54.80192661757107</c:v>
                </c:pt>
                <c:pt idx="14">
                  <c:v>45.3537394350297</c:v>
                </c:pt>
                <c:pt idx="15">
                  <c:v>40.60466490720039</c:v>
                </c:pt>
                <c:pt idx="16">
                  <c:v>39.65557369469319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OH_Data2!$AL$25:$AL$41</c:f>
              <c:numCache>
                <c:ptCount val="17"/>
                <c:pt idx="0">
                  <c:v>509.62486408620276</c:v>
                </c:pt>
                <c:pt idx="1">
                  <c:v>242.14805388275195</c:v>
                </c:pt>
                <c:pt idx="2">
                  <c:v>252.87986884875414</c:v>
                </c:pt>
                <c:pt idx="3">
                  <c:v>260.69790870404574</c:v>
                </c:pt>
                <c:pt idx="4">
                  <c:v>277.52804245729976</c:v>
                </c:pt>
                <c:pt idx="5">
                  <c:v>357.6234826984317</c:v>
                </c:pt>
                <c:pt idx="6">
                  <c:v>518.7876105650728</c:v>
                </c:pt>
                <c:pt idx="7">
                  <c:v>540.3842848437182</c:v>
                </c:pt>
                <c:pt idx="8">
                  <c:v>606.1723557747713</c:v>
                </c:pt>
                <c:pt idx="9">
                  <c:v>515.2691105846784</c:v>
                </c:pt>
                <c:pt idx="10">
                  <c:v>681.9111659550881</c:v>
                </c:pt>
                <c:pt idx="11">
                  <c:v>519.8665922797816</c:v>
                </c:pt>
                <c:pt idx="12">
                  <c:v>522.103284390174</c:v>
                </c:pt>
                <c:pt idx="13">
                  <c:v>486.4811093647415</c:v>
                </c:pt>
                <c:pt idx="14">
                  <c:v>353.5643255407872</c:v>
                </c:pt>
                <c:pt idx="15">
                  <c:v>294.8853692753061</c:v>
                </c:pt>
                <c:pt idx="16">
                  <c:v>280.376949508099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OH_Data2!$AR$25:$AR$41</c:f>
              <c:numCache>
                <c:ptCount val="17"/>
                <c:pt idx="0">
                  <c:v>0</c:v>
                </c:pt>
                <c:pt idx="1">
                  <c:v>21.600449289345217</c:v>
                </c:pt>
                <c:pt idx="2">
                  <c:v>5.607450432474614</c:v>
                </c:pt>
                <c:pt idx="3">
                  <c:v>16.825294328966336</c:v>
                </c:pt>
                <c:pt idx="4">
                  <c:v>7.498334928567332</c:v>
                </c:pt>
                <c:pt idx="5">
                  <c:v>0</c:v>
                </c:pt>
                <c:pt idx="6">
                  <c:v>31.382394476698575</c:v>
                </c:pt>
                <c:pt idx="7">
                  <c:v>9.595164037325189</c:v>
                </c:pt>
                <c:pt idx="8">
                  <c:v>18.904977410481074</c:v>
                </c:pt>
                <c:pt idx="9">
                  <c:v>32.454088655617355</c:v>
                </c:pt>
                <c:pt idx="10">
                  <c:v>52.364907566909714</c:v>
                </c:pt>
                <c:pt idx="11">
                  <c:v>43.80278235273504</c:v>
                </c:pt>
                <c:pt idx="12">
                  <c:v>61.40484792970672</c:v>
                </c:pt>
                <c:pt idx="13">
                  <c:v>75.76676954766255</c:v>
                </c:pt>
                <c:pt idx="14">
                  <c:v>44.173541637535436</c:v>
                </c:pt>
                <c:pt idx="15">
                  <c:v>40.974894404924385</c:v>
                </c:pt>
                <c:pt idx="16">
                  <c:v>27.484920637291662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OH_Data2!$AQ$25:$AQ$41</c:f>
              <c:numCache>
                <c:ptCount val="17"/>
                <c:pt idx="0">
                  <c:v>90.97891317590539</c:v>
                </c:pt>
                <c:pt idx="1">
                  <c:v>56.69719821966327</c:v>
                </c:pt>
                <c:pt idx="2">
                  <c:v>60.456766239302226</c:v>
                </c:pt>
                <c:pt idx="3">
                  <c:v>62.23504325000007</c:v>
                </c:pt>
                <c:pt idx="4">
                  <c:v>65.31539632031199</c:v>
                </c:pt>
                <c:pt idx="5">
                  <c:v>78.38066146092144</c:v>
                </c:pt>
                <c:pt idx="6">
                  <c:v>105.11366968045463</c:v>
                </c:pt>
                <c:pt idx="7">
                  <c:v>106.96164930480913</c:v>
                </c:pt>
                <c:pt idx="8">
                  <c:v>119.4382533314712</c:v>
                </c:pt>
                <c:pt idx="9">
                  <c:v>106.31736646895799</c:v>
                </c:pt>
                <c:pt idx="10">
                  <c:v>131.422710230945</c:v>
                </c:pt>
                <c:pt idx="11">
                  <c:v>105.09878502816599</c:v>
                </c:pt>
                <c:pt idx="12">
                  <c:v>109.2107717695668</c:v>
                </c:pt>
                <c:pt idx="13">
                  <c:v>103.86132800907336</c:v>
                </c:pt>
                <c:pt idx="14">
                  <c:v>80.20514251150814</c:v>
                </c:pt>
                <c:pt idx="15">
                  <c:v>69.55127680340338</c:v>
                </c:pt>
                <c:pt idx="16">
                  <c:v>66.85823336135232</c:v>
                </c:pt>
              </c:numCache>
            </c:numRef>
          </c:yVal>
          <c:smooth val="0"/>
        </c:ser>
        <c:axId val="36620730"/>
        <c:axId val="61151115"/>
      </c:scatterChart>
      <c:val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crossBetween val="midCat"/>
        <c:dispUnits/>
        <c:majorUnit val="1"/>
      </c:valAx>
      <c:valAx>
        <c:axId val="6115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OH_Data2!$AK$25:$AK$41</c:f>
              <c:numCache>
                <c:ptCount val="17"/>
                <c:pt idx="0">
                  <c:v>44.89526167176284</c:v>
                </c:pt>
                <c:pt idx="1">
                  <c:v>36.024833401038826</c:v>
                </c:pt>
                <c:pt idx="2">
                  <c:v>39.29502830345652</c:v>
                </c:pt>
                <c:pt idx="3">
                  <c:v>40.03157881421701</c:v>
                </c:pt>
                <c:pt idx="4">
                  <c:v>41.62429661467398</c:v>
                </c:pt>
                <c:pt idx="5">
                  <c:v>47.02057685284435</c:v>
                </c:pt>
                <c:pt idx="6">
                  <c:v>57.14288133480013</c:v>
                </c:pt>
                <c:pt idx="7">
                  <c:v>56.756238772830535</c:v>
                </c:pt>
                <c:pt idx="8">
                  <c:v>62.18008273770833</c:v>
                </c:pt>
                <c:pt idx="9">
                  <c:v>57.26897489163467</c:v>
                </c:pt>
                <c:pt idx="10">
                  <c:v>64.05282703941509</c:v>
                </c:pt>
                <c:pt idx="11">
                  <c:v>53.863895832851476</c:v>
                </c:pt>
                <c:pt idx="12">
                  <c:v>57.32963667732647</c:v>
                </c:pt>
                <c:pt idx="13">
                  <c:v>54.80192661757107</c:v>
                </c:pt>
                <c:pt idx="14">
                  <c:v>45.3537394350297</c:v>
                </c:pt>
                <c:pt idx="15">
                  <c:v>40.60466490720039</c:v>
                </c:pt>
                <c:pt idx="16">
                  <c:v>39.65557369469319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OH_Data2!$AL$25:$AL$41</c:f>
              <c:numCache>
                <c:ptCount val="17"/>
                <c:pt idx="0">
                  <c:v>509.62486408620276</c:v>
                </c:pt>
                <c:pt idx="1">
                  <c:v>242.14805388275195</c:v>
                </c:pt>
                <c:pt idx="2">
                  <c:v>252.87986884875414</c:v>
                </c:pt>
                <c:pt idx="3">
                  <c:v>260.69790870404574</c:v>
                </c:pt>
                <c:pt idx="4">
                  <c:v>277.52804245729976</c:v>
                </c:pt>
                <c:pt idx="5">
                  <c:v>357.6234826984317</c:v>
                </c:pt>
                <c:pt idx="6">
                  <c:v>518.7876105650728</c:v>
                </c:pt>
                <c:pt idx="7">
                  <c:v>540.3842848437182</c:v>
                </c:pt>
                <c:pt idx="8">
                  <c:v>606.1723557747713</c:v>
                </c:pt>
                <c:pt idx="9">
                  <c:v>515.2691105846784</c:v>
                </c:pt>
                <c:pt idx="10">
                  <c:v>681.9111659550881</c:v>
                </c:pt>
                <c:pt idx="11">
                  <c:v>519.8665922797816</c:v>
                </c:pt>
                <c:pt idx="12">
                  <c:v>522.103284390174</c:v>
                </c:pt>
                <c:pt idx="13">
                  <c:v>486.4811093647415</c:v>
                </c:pt>
                <c:pt idx="14">
                  <c:v>353.5643255407872</c:v>
                </c:pt>
                <c:pt idx="15">
                  <c:v>294.8853692753061</c:v>
                </c:pt>
                <c:pt idx="16">
                  <c:v>280.376949508099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15.159937338925667</c:v>
                </c:pt>
                <c:pt idx="11">
                  <c:v>29.947591714499623</c:v>
                </c:pt>
                <c:pt idx="12">
                  <c:v>69.4892539832233</c:v>
                </c:pt>
                <c:pt idx="13">
                  <c:v>39.445786696908435</c:v>
                </c:pt>
                <c:pt idx="14">
                  <c:v>19.590557351356647</c:v>
                </c:pt>
                <c:pt idx="15">
                  <c:v>72.44626901714561</c:v>
                </c:pt>
                <c:pt idx="16">
                  <c:v>28.661507595299515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3.8822136382165113</c:v>
                </c:pt>
                <c:pt idx="11">
                  <c:v>6.547134693266739</c:v>
                </c:pt>
                <c:pt idx="12">
                  <c:v>7.2312462148945595</c:v>
                </c:pt>
                <c:pt idx="13">
                  <c:v>11.24762069562208</c:v>
                </c:pt>
                <c:pt idx="14">
                  <c:v>5.002084201750729</c:v>
                </c:pt>
                <c:pt idx="15">
                  <c:v>11.27232322581684</c:v>
                </c:pt>
                <c:pt idx="16">
                  <c:v>6.206698579441863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OH_Data2!$AO$25:$AO$41</c:f>
              <c:numCache>
                <c:ptCount val="17"/>
                <c:pt idx="0">
                  <c:v>0</c:v>
                </c:pt>
                <c:pt idx="1">
                  <c:v>35.70266817940194</c:v>
                </c:pt>
                <c:pt idx="2">
                  <c:v>9.401957174085071</c:v>
                </c:pt>
                <c:pt idx="3">
                  <c:v>28.611418275736742</c:v>
                </c:pt>
                <c:pt idx="4">
                  <c:v>12.898232942086933</c:v>
                </c:pt>
                <c:pt idx="5">
                  <c:v>0</c:v>
                </c:pt>
                <c:pt idx="6">
                  <c:v>55.253840505427235</c:v>
                </c:pt>
                <c:pt idx="7">
                  <c:v>17.08659343162871</c:v>
                </c:pt>
                <c:pt idx="8">
                  <c:v>33.88588065254524</c:v>
                </c:pt>
                <c:pt idx="9">
                  <c:v>58.256327842507034</c:v>
                </c:pt>
                <c:pt idx="10">
                  <c:v>89.56386292834891</c:v>
                </c:pt>
                <c:pt idx="11">
                  <c:v>70.69903672562461</c:v>
                </c:pt>
                <c:pt idx="12">
                  <c:v>96.958905279077</c:v>
                </c:pt>
                <c:pt idx="13">
                  <c:v>124.2441812308457</c:v>
                </c:pt>
                <c:pt idx="14">
                  <c:v>74.01032702237521</c:v>
                </c:pt>
                <c:pt idx="15">
                  <c:v>57.87874403125452</c:v>
                </c:pt>
                <c:pt idx="16">
                  <c:v>42.18450855047539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OH_Data2!$AQ$25:$AQ$41</c:f>
              <c:numCache>
                <c:ptCount val="17"/>
                <c:pt idx="0">
                  <c:v>90.97891317590539</c:v>
                </c:pt>
                <c:pt idx="1">
                  <c:v>56.69719821966327</c:v>
                </c:pt>
                <c:pt idx="2">
                  <c:v>60.456766239302226</c:v>
                </c:pt>
                <c:pt idx="3">
                  <c:v>62.23504325000007</c:v>
                </c:pt>
                <c:pt idx="4">
                  <c:v>65.31539632031199</c:v>
                </c:pt>
                <c:pt idx="5">
                  <c:v>78.38066146092144</c:v>
                </c:pt>
                <c:pt idx="6">
                  <c:v>105.11366968045463</c:v>
                </c:pt>
                <c:pt idx="7">
                  <c:v>106.96164930480913</c:v>
                </c:pt>
                <c:pt idx="8">
                  <c:v>119.4382533314712</c:v>
                </c:pt>
                <c:pt idx="9">
                  <c:v>106.31736646895799</c:v>
                </c:pt>
                <c:pt idx="10">
                  <c:v>131.422710230945</c:v>
                </c:pt>
                <c:pt idx="11">
                  <c:v>105.09878502816599</c:v>
                </c:pt>
                <c:pt idx="12">
                  <c:v>109.2107717695668</c:v>
                </c:pt>
                <c:pt idx="13">
                  <c:v>103.86132800907336</c:v>
                </c:pt>
                <c:pt idx="14">
                  <c:v>80.20514251150814</c:v>
                </c:pt>
                <c:pt idx="15">
                  <c:v>69.55127680340338</c:v>
                </c:pt>
                <c:pt idx="16">
                  <c:v>66.85823336135232</c:v>
                </c:pt>
              </c:numCache>
            </c:numRef>
          </c:yVal>
          <c:smooth val="0"/>
        </c:ser>
        <c:axId val="13489124"/>
        <c:axId val="54293253"/>
      </c:scatterChart>
      <c:val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 val="autoZero"/>
        <c:crossBetween val="midCat"/>
        <c:dispUnits/>
        <c:majorUnit val="1"/>
      </c:valAx>
      <c:valAx>
        <c:axId val="54293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OH_Data2!$K$69:$K$85</c:f>
              <c:numCache>
                <c:ptCount val="17"/>
                <c:pt idx="0">
                  <c:v>288</c:v>
                </c:pt>
                <c:pt idx="1">
                  <c:v>485</c:v>
                </c:pt>
                <c:pt idx="2">
                  <c:v>522</c:v>
                </c:pt>
                <c:pt idx="3">
                  <c:v>546</c:v>
                </c:pt>
                <c:pt idx="4">
                  <c:v>669</c:v>
                </c:pt>
                <c:pt idx="5">
                  <c:v>691</c:v>
                </c:pt>
                <c:pt idx="6">
                  <c:v>688</c:v>
                </c:pt>
                <c:pt idx="7">
                  <c:v>606</c:v>
                </c:pt>
                <c:pt idx="8">
                  <c:v>867</c:v>
                </c:pt>
                <c:pt idx="9">
                  <c:v>1012</c:v>
                </c:pt>
                <c:pt idx="10">
                  <c:v>927</c:v>
                </c:pt>
                <c:pt idx="11">
                  <c:v>833</c:v>
                </c:pt>
                <c:pt idx="12">
                  <c:v>744</c:v>
                </c:pt>
                <c:pt idx="13">
                  <c:v>917</c:v>
                </c:pt>
                <c:pt idx="14">
                  <c:v>824</c:v>
                </c:pt>
                <c:pt idx="15">
                  <c:v>706</c:v>
                </c:pt>
                <c:pt idx="16">
                  <c:v>760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OH_Data2!$L$69:$L$85</c:f>
              <c:numCache>
                <c:ptCount val="17"/>
                <c:pt idx="0">
                  <c:v>395</c:v>
                </c:pt>
                <c:pt idx="1">
                  <c:v>346</c:v>
                </c:pt>
                <c:pt idx="2">
                  <c:v>381</c:v>
                </c:pt>
                <c:pt idx="3">
                  <c:v>409</c:v>
                </c:pt>
                <c:pt idx="4">
                  <c:v>464</c:v>
                </c:pt>
                <c:pt idx="5">
                  <c:v>545</c:v>
                </c:pt>
                <c:pt idx="6">
                  <c:v>625</c:v>
                </c:pt>
                <c:pt idx="7">
                  <c:v>681</c:v>
                </c:pt>
                <c:pt idx="8">
                  <c:v>1024</c:v>
                </c:pt>
                <c:pt idx="9">
                  <c:v>1152</c:v>
                </c:pt>
                <c:pt idx="10">
                  <c:v>1223</c:v>
                </c:pt>
                <c:pt idx="11">
                  <c:v>1006</c:v>
                </c:pt>
                <c:pt idx="12">
                  <c:v>881</c:v>
                </c:pt>
                <c:pt idx="13">
                  <c:v>1035</c:v>
                </c:pt>
                <c:pt idx="14">
                  <c:v>1157</c:v>
                </c:pt>
                <c:pt idx="15">
                  <c:v>821</c:v>
                </c:pt>
                <c:pt idx="16">
                  <c:v>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OH_Data2!$M$69:$M$85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31</c:v>
                </c:pt>
                <c:pt idx="14">
                  <c:v>36</c:v>
                </c:pt>
                <c:pt idx="15">
                  <c:v>23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OH_Data2!$N$69:$N$85</c:f>
              <c:numCache>
                <c:ptCount val="17"/>
                <c:pt idx="0">
                  <c:v>683</c:v>
                </c:pt>
                <c:pt idx="1">
                  <c:v>832</c:v>
                </c:pt>
                <c:pt idx="2">
                  <c:v>909</c:v>
                </c:pt>
                <c:pt idx="3">
                  <c:v>957</c:v>
                </c:pt>
                <c:pt idx="4">
                  <c:v>1135</c:v>
                </c:pt>
                <c:pt idx="5">
                  <c:v>1236</c:v>
                </c:pt>
                <c:pt idx="6">
                  <c:v>1322</c:v>
                </c:pt>
                <c:pt idx="7">
                  <c:v>1293</c:v>
                </c:pt>
                <c:pt idx="8">
                  <c:v>1902</c:v>
                </c:pt>
                <c:pt idx="9">
                  <c:v>2175</c:v>
                </c:pt>
                <c:pt idx="10">
                  <c:v>2170</c:v>
                </c:pt>
                <c:pt idx="11">
                  <c:v>1857</c:v>
                </c:pt>
                <c:pt idx="12">
                  <c:v>1643</c:v>
                </c:pt>
                <c:pt idx="13">
                  <c:v>1983</c:v>
                </c:pt>
                <c:pt idx="14">
                  <c:v>2017</c:v>
                </c:pt>
                <c:pt idx="15">
                  <c:v>1550</c:v>
                </c:pt>
                <c:pt idx="16">
                  <c:v>1637</c:v>
                </c:pt>
              </c:numCache>
            </c:numRef>
          </c:yVal>
          <c:smooth val="0"/>
        </c:ser>
        <c:axId val="18877230"/>
        <c:axId val="35677343"/>
      </c:scatterChart>
      <c:valAx>
        <c:axId val="188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677343"/>
        <c:crosses val="autoZero"/>
        <c:crossBetween val="midCat"/>
        <c:dispUnits/>
        <c:majorUnit val="1"/>
      </c:valAx>
      <c:valAx>
        <c:axId val="3567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 val="autoZero"/>
        <c:crossBetween val="midCat"/>
        <c:dispUnits/>
        <c:majorUnit val="2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OH_Data2!$B$69:$B$85</c:f>
              <c:numCache>
                <c:ptCount val="17"/>
                <c:pt idx="0">
                  <c:v>288</c:v>
                </c:pt>
                <c:pt idx="1">
                  <c:v>485</c:v>
                </c:pt>
                <c:pt idx="2">
                  <c:v>522</c:v>
                </c:pt>
                <c:pt idx="3">
                  <c:v>546</c:v>
                </c:pt>
                <c:pt idx="4">
                  <c:v>669</c:v>
                </c:pt>
                <c:pt idx="5">
                  <c:v>691</c:v>
                </c:pt>
                <c:pt idx="6">
                  <c:v>688</c:v>
                </c:pt>
                <c:pt idx="7">
                  <c:v>606</c:v>
                </c:pt>
                <c:pt idx="8">
                  <c:v>867</c:v>
                </c:pt>
                <c:pt idx="9">
                  <c:v>1012</c:v>
                </c:pt>
                <c:pt idx="10">
                  <c:v>927</c:v>
                </c:pt>
                <c:pt idx="11">
                  <c:v>833</c:v>
                </c:pt>
                <c:pt idx="12">
                  <c:v>744</c:v>
                </c:pt>
                <c:pt idx="13">
                  <c:v>917</c:v>
                </c:pt>
                <c:pt idx="14">
                  <c:v>824</c:v>
                </c:pt>
                <c:pt idx="15">
                  <c:v>706</c:v>
                </c:pt>
                <c:pt idx="16">
                  <c:v>760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OH_Data2!$C$69:$C$85</c:f>
              <c:numCache>
                <c:ptCount val="17"/>
                <c:pt idx="0">
                  <c:v>395</c:v>
                </c:pt>
                <c:pt idx="1">
                  <c:v>346</c:v>
                </c:pt>
                <c:pt idx="2">
                  <c:v>381</c:v>
                </c:pt>
                <c:pt idx="3">
                  <c:v>409</c:v>
                </c:pt>
                <c:pt idx="4">
                  <c:v>464</c:v>
                </c:pt>
                <c:pt idx="5">
                  <c:v>545</c:v>
                </c:pt>
                <c:pt idx="6">
                  <c:v>625</c:v>
                </c:pt>
                <c:pt idx="7">
                  <c:v>681</c:v>
                </c:pt>
                <c:pt idx="8">
                  <c:v>1024</c:v>
                </c:pt>
                <c:pt idx="9">
                  <c:v>1152</c:v>
                </c:pt>
                <c:pt idx="10">
                  <c:v>1223</c:v>
                </c:pt>
                <c:pt idx="11">
                  <c:v>1006</c:v>
                </c:pt>
                <c:pt idx="12">
                  <c:v>881</c:v>
                </c:pt>
                <c:pt idx="13">
                  <c:v>1035</c:v>
                </c:pt>
                <c:pt idx="14">
                  <c:v>1157</c:v>
                </c:pt>
                <c:pt idx="15">
                  <c:v>821</c:v>
                </c:pt>
                <c:pt idx="16">
                  <c:v>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OH_Data2!$F$69:$F$85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19</c:v>
                </c:pt>
                <c:pt idx="11">
                  <c:v>17</c:v>
                </c:pt>
                <c:pt idx="12">
                  <c:v>16</c:v>
                </c:pt>
                <c:pt idx="13">
                  <c:v>29</c:v>
                </c:pt>
                <c:pt idx="14">
                  <c:v>30</c:v>
                </c:pt>
                <c:pt idx="15">
                  <c:v>19</c:v>
                </c:pt>
                <c:pt idx="16">
                  <c:v>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OH_Data2!$H$69:$H$85</c:f>
              <c:numCache>
                <c:ptCount val="17"/>
                <c:pt idx="0">
                  <c:v>683</c:v>
                </c:pt>
                <c:pt idx="1">
                  <c:v>832</c:v>
                </c:pt>
                <c:pt idx="2">
                  <c:v>909</c:v>
                </c:pt>
                <c:pt idx="3">
                  <c:v>957</c:v>
                </c:pt>
                <c:pt idx="4">
                  <c:v>1135</c:v>
                </c:pt>
                <c:pt idx="5">
                  <c:v>1236</c:v>
                </c:pt>
                <c:pt idx="6">
                  <c:v>1322</c:v>
                </c:pt>
                <c:pt idx="7">
                  <c:v>1293</c:v>
                </c:pt>
                <c:pt idx="8">
                  <c:v>1902</c:v>
                </c:pt>
                <c:pt idx="9">
                  <c:v>2175</c:v>
                </c:pt>
                <c:pt idx="10">
                  <c:v>2170</c:v>
                </c:pt>
                <c:pt idx="11">
                  <c:v>1857</c:v>
                </c:pt>
                <c:pt idx="12">
                  <c:v>1643</c:v>
                </c:pt>
                <c:pt idx="13">
                  <c:v>1983</c:v>
                </c:pt>
                <c:pt idx="14">
                  <c:v>2017</c:v>
                </c:pt>
                <c:pt idx="15">
                  <c:v>1550</c:v>
                </c:pt>
                <c:pt idx="16">
                  <c:v>1637</c:v>
                </c:pt>
              </c:numCache>
            </c:numRef>
          </c:yVal>
          <c:smooth val="0"/>
        </c:ser>
        <c:axId val="52660632"/>
        <c:axId val="4183641"/>
      </c:scatterChart>
      <c:val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83641"/>
        <c:crosses val="autoZero"/>
        <c:crossBetween val="midCat"/>
        <c:dispUnits/>
        <c:majorUnit val="1"/>
      </c:valAx>
      <c:valAx>
        <c:axId val="418364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660632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OH_Data1!$B$5:$B$21</c:f>
              <c:numCache>
                <c:ptCount val="17"/>
                <c:pt idx="1">
                  <c:v>753</c:v>
                </c:pt>
                <c:pt idx="2">
                  <c:v>1001</c:v>
                </c:pt>
                <c:pt idx="3">
                  <c:v>932</c:v>
                </c:pt>
                <c:pt idx="4">
                  <c:v>1018</c:v>
                </c:pt>
                <c:pt idx="5">
                  <c:v>1055</c:v>
                </c:pt>
                <c:pt idx="6">
                  <c:v>1257</c:v>
                </c:pt>
                <c:pt idx="7">
                  <c:v>1295</c:v>
                </c:pt>
                <c:pt idx="8">
                  <c:v>1473</c:v>
                </c:pt>
                <c:pt idx="9">
                  <c:v>1433</c:v>
                </c:pt>
                <c:pt idx="10">
                  <c:v>1522</c:v>
                </c:pt>
                <c:pt idx="11">
                  <c:v>1383</c:v>
                </c:pt>
                <c:pt idx="12">
                  <c:v>1490</c:v>
                </c:pt>
                <c:pt idx="13">
                  <c:v>1485</c:v>
                </c:pt>
                <c:pt idx="14">
                  <c:v>1354</c:v>
                </c:pt>
                <c:pt idx="15">
                  <c:v>1329</c:v>
                </c:pt>
                <c:pt idx="16">
                  <c:v>1321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OH_Data1!$C$5:$C$21</c:f>
              <c:numCache>
                <c:ptCount val="17"/>
                <c:pt idx="1">
                  <c:v>564</c:v>
                </c:pt>
                <c:pt idx="2">
                  <c:v>578</c:v>
                </c:pt>
                <c:pt idx="3">
                  <c:v>652</c:v>
                </c:pt>
                <c:pt idx="4">
                  <c:v>707</c:v>
                </c:pt>
                <c:pt idx="5">
                  <c:v>809</c:v>
                </c:pt>
                <c:pt idx="6">
                  <c:v>994</c:v>
                </c:pt>
                <c:pt idx="7">
                  <c:v>1068</c:v>
                </c:pt>
                <c:pt idx="8">
                  <c:v>1221</c:v>
                </c:pt>
                <c:pt idx="9">
                  <c:v>1203</c:v>
                </c:pt>
                <c:pt idx="10">
                  <c:v>1411</c:v>
                </c:pt>
                <c:pt idx="11">
                  <c:v>1255</c:v>
                </c:pt>
                <c:pt idx="12">
                  <c:v>1369</c:v>
                </c:pt>
                <c:pt idx="13">
                  <c:v>1290</c:v>
                </c:pt>
                <c:pt idx="14">
                  <c:v>1093</c:v>
                </c:pt>
                <c:pt idx="15">
                  <c:v>1075</c:v>
                </c:pt>
                <c:pt idx="16">
                  <c:v>1038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OH_Data1!$D$5:$D$21</c:f>
              <c:numCache>
                <c:ptCount val="17"/>
                <c:pt idx="1">
                  <c:v>1317</c:v>
                </c:pt>
                <c:pt idx="2">
                  <c:v>1579</c:v>
                </c:pt>
                <c:pt idx="3">
                  <c:v>1584</c:v>
                </c:pt>
                <c:pt idx="4">
                  <c:v>1725</c:v>
                </c:pt>
                <c:pt idx="5">
                  <c:v>1864</c:v>
                </c:pt>
                <c:pt idx="6">
                  <c:v>2251</c:v>
                </c:pt>
                <c:pt idx="7">
                  <c:v>2363</c:v>
                </c:pt>
                <c:pt idx="8">
                  <c:v>2694</c:v>
                </c:pt>
                <c:pt idx="9">
                  <c:v>2636</c:v>
                </c:pt>
                <c:pt idx="10">
                  <c:v>2933</c:v>
                </c:pt>
                <c:pt idx="11">
                  <c:v>2638</c:v>
                </c:pt>
                <c:pt idx="12">
                  <c:v>2859</c:v>
                </c:pt>
                <c:pt idx="13">
                  <c:v>2775</c:v>
                </c:pt>
                <c:pt idx="14">
                  <c:v>2447</c:v>
                </c:pt>
                <c:pt idx="15">
                  <c:v>2404</c:v>
                </c:pt>
                <c:pt idx="16">
                  <c:v>2359</c:v>
                </c:pt>
              </c:numCache>
            </c:numRef>
          </c:yVal>
          <c:smooth val="1"/>
        </c:ser>
        <c:axId val="55888472"/>
        <c:axId val="33234201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OH_Data1!$C$28:$C$44</c:f>
              <c:numCache>
                <c:ptCount val="17"/>
                <c:pt idx="1">
                  <c:v>42.8246013667426</c:v>
                </c:pt>
                <c:pt idx="2">
                  <c:v>36.60544648511716</c:v>
                </c:pt>
                <c:pt idx="3">
                  <c:v>41.16161616161616</c:v>
                </c:pt>
                <c:pt idx="4">
                  <c:v>40.98550724637681</c:v>
                </c:pt>
                <c:pt idx="5">
                  <c:v>43.401287553648075</c:v>
                </c:pt>
                <c:pt idx="6">
                  <c:v>44.15815193247445</c:v>
                </c:pt>
                <c:pt idx="7">
                  <c:v>45.19678374947101</c:v>
                </c:pt>
                <c:pt idx="8">
                  <c:v>45.32293986636971</c:v>
                </c:pt>
                <c:pt idx="9">
                  <c:v>45.63732928679818</c:v>
                </c:pt>
                <c:pt idx="10">
                  <c:v>48.10773951585408</c:v>
                </c:pt>
                <c:pt idx="11">
                  <c:v>47.57391963608795</c:v>
                </c:pt>
                <c:pt idx="12">
                  <c:v>47.88387548093739</c:v>
                </c:pt>
                <c:pt idx="13">
                  <c:v>46.48648648648649</c:v>
                </c:pt>
                <c:pt idx="14">
                  <c:v>44.6669391091132</c:v>
                </c:pt>
                <c:pt idx="15">
                  <c:v>44.717138103161396</c:v>
                </c:pt>
                <c:pt idx="16">
                  <c:v>44.00169563374311</c:v>
                </c:pt>
              </c:numCache>
            </c:numRef>
          </c:yVal>
          <c:smooth val="0"/>
        </c:ser>
        <c:axId val="30672354"/>
        <c:axId val="7615731"/>
      </c:scatterChart>
      <c:val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34201"/>
        <c:crossesAt val="0"/>
        <c:crossBetween val="midCat"/>
        <c:dispUnits/>
        <c:majorUnit val="1"/>
      </c:valAx>
      <c:valAx>
        <c:axId val="3323420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888472"/>
        <c:crosses val="autoZero"/>
        <c:crossBetween val="midCat"/>
        <c:dispUnits/>
        <c:majorUnit val="400"/>
      </c:valAx>
      <c:valAx>
        <c:axId val="30672354"/>
        <c:scaling>
          <c:orientation val="minMax"/>
        </c:scaling>
        <c:axPos val="b"/>
        <c:delete val="1"/>
        <c:majorTickMark val="in"/>
        <c:minorTickMark val="none"/>
        <c:tickLblPos val="nextTo"/>
        <c:crossAx val="7615731"/>
        <c:crosses val="max"/>
        <c:crossBetween val="midCat"/>
        <c:dispUnits/>
      </c:valAx>
      <c:valAx>
        <c:axId val="7615731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OH_Data2!$AK$69:$AK$85</c:f>
              <c:numCache>
                <c:ptCount val="17"/>
                <c:pt idx="0">
                  <c:v>3.047333339964105</c:v>
                </c:pt>
                <c:pt idx="1">
                  <c:v>5.1388365292658325</c:v>
                </c:pt>
                <c:pt idx="2">
                  <c:v>5.539293754902593</c:v>
                </c:pt>
                <c:pt idx="3">
                  <c:v>5.803834846670869</c:v>
                </c:pt>
                <c:pt idx="4">
                  <c:v>7.1019266603460585</c:v>
                </c:pt>
                <c:pt idx="5">
                  <c:v>7.321139838962471</c:v>
                </c:pt>
                <c:pt idx="6">
                  <c:v>7.2817748394781425</c:v>
                </c:pt>
                <c:pt idx="7">
                  <c:v>6.406086924256901</c:v>
                </c:pt>
                <c:pt idx="8">
                  <c:v>9.123393422506876</c:v>
                </c:pt>
                <c:pt idx="9">
                  <c:v>10.601097967867988</c:v>
                </c:pt>
                <c:pt idx="10">
                  <c:v>9.675243712813717</c:v>
                </c:pt>
                <c:pt idx="11">
                  <c:v>8.678650914654792</c:v>
                </c:pt>
                <c:pt idx="12">
                  <c:v>7.735446080509774</c:v>
                </c:pt>
                <c:pt idx="13">
                  <c:v>9.526704589253585</c:v>
                </c:pt>
                <c:pt idx="14">
                  <c:v>8.557701235279248</c:v>
                </c:pt>
                <c:pt idx="15">
                  <c:v>7.327937991943627</c:v>
                </c:pt>
                <c:pt idx="16">
                  <c:v>7.889590578001787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OH_Data2!$AL$69:$AL$85</c:f>
              <c:numCache>
                <c:ptCount val="17"/>
                <c:pt idx="0">
                  <c:v>36.42812546399748</c:v>
                </c:pt>
                <c:pt idx="1">
                  <c:v>31.700047916546414</c:v>
                </c:pt>
                <c:pt idx="2">
                  <c:v>34.71972253382895</c:v>
                </c:pt>
                <c:pt idx="3">
                  <c:v>37.087111186071205</c:v>
                </c:pt>
                <c:pt idx="4">
                  <c:v>41.674113818830776</c:v>
                </c:pt>
                <c:pt idx="5">
                  <c:v>48.4115246077112</c:v>
                </c:pt>
                <c:pt idx="6">
                  <c:v>54.8818985448833</c:v>
                </c:pt>
                <c:pt idx="7">
                  <c:v>59.11673863109592</c:v>
                </c:pt>
                <c:pt idx="8">
                  <c:v>87.41310974698855</c:v>
                </c:pt>
                <c:pt idx="9">
                  <c:v>96.53439834014466</c:v>
                </c:pt>
                <c:pt idx="10">
                  <c:v>100.88028982255628</c:v>
                </c:pt>
                <c:pt idx="11">
                  <c:v>81.93416760668342</c:v>
                </c:pt>
                <c:pt idx="12">
                  <c:v>70.89596078109484</c:v>
                </c:pt>
                <c:pt idx="13">
                  <c:v>82.36675089031694</c:v>
                </c:pt>
                <c:pt idx="14">
                  <c:v>91.16869281272359</c:v>
                </c:pt>
                <c:pt idx="15">
                  <c:v>64.20071285468742</c:v>
                </c:pt>
                <c:pt idx="16">
                  <c:v>66.56431175372136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OH_Data2!$AR$69:$AR$86</c:f>
              <c:numCache>
                <c:ptCount val="18"/>
                <c:pt idx="0">
                  <c:v>0</c:v>
                </c:pt>
                <c:pt idx="1">
                  <c:v>0.4800099842076715</c:v>
                </c:pt>
                <c:pt idx="2">
                  <c:v>2.803725216237307</c:v>
                </c:pt>
                <c:pt idx="3">
                  <c:v>0.9094753691333155</c:v>
                </c:pt>
                <c:pt idx="4">
                  <c:v>0.8821570504196862</c:v>
                </c:pt>
                <c:pt idx="5">
                  <c:v>0</c:v>
                </c:pt>
                <c:pt idx="6">
                  <c:v>3.7163361880300942</c:v>
                </c:pt>
                <c:pt idx="7">
                  <c:v>2.398791009331297</c:v>
                </c:pt>
                <c:pt idx="8">
                  <c:v>4.243974520720241</c:v>
                </c:pt>
                <c:pt idx="9">
                  <c:v>4.103390519675758</c:v>
                </c:pt>
                <c:pt idx="10">
                  <c:v>7.2227458712978905</c:v>
                </c:pt>
                <c:pt idx="11">
                  <c:v>6.307600658793846</c:v>
                </c:pt>
                <c:pt idx="12">
                  <c:v>6.1065594626227675</c:v>
                </c:pt>
                <c:pt idx="13">
                  <c:v>10.16783487436164</c:v>
                </c:pt>
                <c:pt idx="14">
                  <c:v>11.440629488858098</c:v>
                </c:pt>
                <c:pt idx="15">
                  <c:v>7.085883994836547</c:v>
                </c:pt>
                <c:pt idx="16">
                  <c:v>5.676233609875451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OH_Data2!$AQ$69:$AQ$85</c:f>
              <c:numCache>
                <c:ptCount val="17"/>
                <c:pt idx="0">
                  <c:v>6.360794113946501</c:v>
                </c:pt>
                <c:pt idx="1">
                  <c:v>7.748368744868568</c:v>
                </c:pt>
                <c:pt idx="2">
                  <c:v>8.46767342242307</c:v>
                </c:pt>
                <c:pt idx="3">
                  <c:v>8.918678704739452</c:v>
                </c:pt>
                <c:pt idx="4">
                  <c:v>10.548232046607016</c:v>
                </c:pt>
                <c:pt idx="5">
                  <c:v>11.445947254926619</c:v>
                </c:pt>
                <c:pt idx="6">
                  <c:v>12.207701951819468</c:v>
                </c:pt>
                <c:pt idx="7">
                  <c:v>11.904063741704096</c:v>
                </c:pt>
                <c:pt idx="8">
                  <c:v>17.395785116506488</c:v>
                </c:pt>
                <c:pt idx="9">
                  <c:v>19.759059392462067</c:v>
                </c:pt>
                <c:pt idx="10">
                  <c:v>19.601847632218753</c:v>
                </c:pt>
                <c:pt idx="11">
                  <c:v>16.71248876496868</c:v>
                </c:pt>
                <c:pt idx="12">
                  <c:v>14.728170238643868</c:v>
                </c:pt>
                <c:pt idx="13">
                  <c:v>17.725881180995994</c:v>
                </c:pt>
                <c:pt idx="14">
                  <c:v>17.988854936696534</c:v>
                </c:pt>
                <c:pt idx="15">
                  <c:v>13.792794146017817</c:v>
                </c:pt>
                <c:pt idx="16">
                  <c:v>14.542509701373072</c:v>
                </c:pt>
              </c:numCache>
            </c:numRef>
          </c:yVal>
          <c:smooth val="0"/>
        </c:ser>
        <c:axId val="37652770"/>
        <c:axId val="3330611"/>
      </c:scatterChart>
      <c:val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30611"/>
        <c:crosses val="autoZero"/>
        <c:crossBetween val="midCat"/>
        <c:dispUnits/>
        <c:majorUnit val="1"/>
      </c:valAx>
      <c:valAx>
        <c:axId val="3330611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5277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OH_Data2!$AK$69:$AK$85</c:f>
              <c:numCache>
                <c:ptCount val="17"/>
                <c:pt idx="0">
                  <c:v>3.047333339964105</c:v>
                </c:pt>
                <c:pt idx="1">
                  <c:v>5.1388365292658325</c:v>
                </c:pt>
                <c:pt idx="2">
                  <c:v>5.539293754902593</c:v>
                </c:pt>
                <c:pt idx="3">
                  <c:v>5.803834846670869</c:v>
                </c:pt>
                <c:pt idx="4">
                  <c:v>7.1019266603460585</c:v>
                </c:pt>
                <c:pt idx="5">
                  <c:v>7.321139838962471</c:v>
                </c:pt>
                <c:pt idx="6">
                  <c:v>7.2817748394781425</c:v>
                </c:pt>
                <c:pt idx="7">
                  <c:v>6.406086924256901</c:v>
                </c:pt>
                <c:pt idx="8">
                  <c:v>9.123393422506876</c:v>
                </c:pt>
                <c:pt idx="9">
                  <c:v>10.601097967867988</c:v>
                </c:pt>
                <c:pt idx="10">
                  <c:v>9.675243712813717</c:v>
                </c:pt>
                <c:pt idx="11">
                  <c:v>8.678650914654792</c:v>
                </c:pt>
                <c:pt idx="12">
                  <c:v>7.735446080509774</c:v>
                </c:pt>
                <c:pt idx="13">
                  <c:v>9.526704589253585</c:v>
                </c:pt>
                <c:pt idx="14">
                  <c:v>8.557701235279248</c:v>
                </c:pt>
                <c:pt idx="15">
                  <c:v>7.327937991943627</c:v>
                </c:pt>
                <c:pt idx="16">
                  <c:v>7.889590578001787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OH_Data2!$AL$69:$AL$85</c:f>
              <c:numCache>
                <c:ptCount val="17"/>
                <c:pt idx="0">
                  <c:v>36.42812546399748</c:v>
                </c:pt>
                <c:pt idx="1">
                  <c:v>31.700047916546414</c:v>
                </c:pt>
                <c:pt idx="2">
                  <c:v>34.71972253382895</c:v>
                </c:pt>
                <c:pt idx="3">
                  <c:v>37.087111186071205</c:v>
                </c:pt>
                <c:pt idx="4">
                  <c:v>41.674113818830776</c:v>
                </c:pt>
                <c:pt idx="5">
                  <c:v>48.4115246077112</c:v>
                </c:pt>
                <c:pt idx="6">
                  <c:v>54.8818985448833</c:v>
                </c:pt>
                <c:pt idx="7">
                  <c:v>59.11673863109592</c:v>
                </c:pt>
                <c:pt idx="8">
                  <c:v>87.41310974698855</c:v>
                </c:pt>
                <c:pt idx="9">
                  <c:v>96.53439834014466</c:v>
                </c:pt>
                <c:pt idx="10">
                  <c:v>100.88028982255628</c:v>
                </c:pt>
                <c:pt idx="11">
                  <c:v>81.93416760668342</c:v>
                </c:pt>
                <c:pt idx="12">
                  <c:v>70.89596078109484</c:v>
                </c:pt>
                <c:pt idx="13">
                  <c:v>82.36675089031694</c:v>
                </c:pt>
                <c:pt idx="14">
                  <c:v>91.16869281272359</c:v>
                </c:pt>
                <c:pt idx="15">
                  <c:v>64.20071285468742</c:v>
                </c:pt>
                <c:pt idx="16">
                  <c:v>66.56431175372136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4.991265285749938</c:v>
                </c:pt>
                <c:pt idx="12">
                  <c:v>4.963518141658808</c:v>
                </c:pt>
                <c:pt idx="13">
                  <c:v>4.930723337113554</c:v>
                </c:pt>
                <c:pt idx="14">
                  <c:v>19.590557351356647</c:v>
                </c:pt>
                <c:pt idx="15">
                  <c:v>4.829751267809708</c:v>
                </c:pt>
                <c:pt idx="16">
                  <c:v>33.43842552784943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0.9705534095541278</c:v>
                </c:pt>
                <c:pt idx="11">
                  <c:v>0</c:v>
                </c:pt>
                <c:pt idx="12">
                  <c:v>0.9039057768618199</c:v>
                </c:pt>
                <c:pt idx="13">
                  <c:v>0.8652015919709293</c:v>
                </c:pt>
                <c:pt idx="14">
                  <c:v>1.6673614005835766</c:v>
                </c:pt>
                <c:pt idx="15">
                  <c:v>2.4154978341036086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OH_Data2!$AO$69:$AO$85</c:f>
              <c:numCache>
                <c:ptCount val="17"/>
                <c:pt idx="0">
                  <c:v>0</c:v>
                </c:pt>
                <c:pt idx="1">
                  <c:v>0.793392626208932</c:v>
                </c:pt>
                <c:pt idx="2">
                  <c:v>4.700978587042536</c:v>
                </c:pt>
                <c:pt idx="3">
                  <c:v>1.546563150039824</c:v>
                </c:pt>
                <c:pt idx="4">
                  <c:v>1.5174391696572864</c:v>
                </c:pt>
                <c:pt idx="5">
                  <c:v>0</c:v>
                </c:pt>
                <c:pt idx="6">
                  <c:v>6.543217954590067</c:v>
                </c:pt>
                <c:pt idx="7">
                  <c:v>4.271648357907178</c:v>
                </c:pt>
                <c:pt idx="8">
                  <c:v>7.607034432204034</c:v>
                </c:pt>
                <c:pt idx="9">
                  <c:v>7.36574260077675</c:v>
                </c:pt>
                <c:pt idx="10">
                  <c:v>12.331256490134994</c:v>
                </c:pt>
                <c:pt idx="11">
                  <c:v>10.731103788710879</c:v>
                </c:pt>
                <c:pt idx="12">
                  <c:v>9.756870971479445</c:v>
                </c:pt>
                <c:pt idx="13">
                  <c:v>17.157529789021545</c:v>
                </c:pt>
                <c:pt idx="14">
                  <c:v>17.211703958691913</c:v>
                </c:pt>
                <c:pt idx="15">
                  <c:v>10.574001313402269</c:v>
                </c:pt>
                <c:pt idx="16">
                  <c:v>6.489924392380829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OH_Data2!$AQ$69:$AQ$85</c:f>
              <c:numCache>
                <c:ptCount val="17"/>
                <c:pt idx="0">
                  <c:v>6.360794113946501</c:v>
                </c:pt>
                <c:pt idx="1">
                  <c:v>7.748368744868568</c:v>
                </c:pt>
                <c:pt idx="2">
                  <c:v>8.46767342242307</c:v>
                </c:pt>
                <c:pt idx="3">
                  <c:v>8.918678704739452</c:v>
                </c:pt>
                <c:pt idx="4">
                  <c:v>10.548232046607016</c:v>
                </c:pt>
                <c:pt idx="5">
                  <c:v>11.445947254926619</c:v>
                </c:pt>
                <c:pt idx="6">
                  <c:v>12.207701951819468</c:v>
                </c:pt>
                <c:pt idx="7">
                  <c:v>11.904063741704096</c:v>
                </c:pt>
                <c:pt idx="8">
                  <c:v>17.395785116506488</c:v>
                </c:pt>
                <c:pt idx="9">
                  <c:v>19.759059392462067</c:v>
                </c:pt>
                <c:pt idx="10">
                  <c:v>19.601847632218753</c:v>
                </c:pt>
                <c:pt idx="11">
                  <c:v>16.71248876496868</c:v>
                </c:pt>
                <c:pt idx="12">
                  <c:v>14.728170238643868</c:v>
                </c:pt>
                <c:pt idx="13">
                  <c:v>17.725881180995994</c:v>
                </c:pt>
                <c:pt idx="14">
                  <c:v>17.988854936696534</c:v>
                </c:pt>
                <c:pt idx="15">
                  <c:v>13.792794146017817</c:v>
                </c:pt>
                <c:pt idx="16">
                  <c:v>14.542509701373072</c:v>
                </c:pt>
              </c:numCache>
            </c:numRef>
          </c:yVal>
          <c:smooth val="0"/>
        </c:ser>
        <c:axId val="29975500"/>
        <c:axId val="1344045"/>
      </c:scatterChart>
      <c:val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crossBetween val="midCat"/>
        <c:dispUnits/>
        <c:majorUnit val="1"/>
      </c:valAx>
      <c:valAx>
        <c:axId val="1344045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97550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OH_Data2!$K$90:$K$106</c:f>
              <c:numCache>
                <c:ptCount val="17"/>
                <c:pt idx="0">
                  <c:v>100</c:v>
                </c:pt>
                <c:pt idx="1">
                  <c:v>33</c:v>
                </c:pt>
                <c:pt idx="2">
                  <c:v>34</c:v>
                </c:pt>
                <c:pt idx="3">
                  <c:v>15</c:v>
                </c:pt>
                <c:pt idx="4">
                  <c:v>17</c:v>
                </c:pt>
                <c:pt idx="5">
                  <c:v>24</c:v>
                </c:pt>
                <c:pt idx="6">
                  <c:v>16</c:v>
                </c:pt>
                <c:pt idx="7">
                  <c:v>11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OH_Data2!$L$90:$L$106</c:f>
              <c:numCache>
                <c:ptCount val="17"/>
                <c:pt idx="0">
                  <c:v>102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OH_Data2!$N$90:$N$106</c:f>
              <c:numCache>
                <c:ptCount val="17"/>
                <c:pt idx="0">
                  <c:v>202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21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axId val="12096406"/>
        <c:axId val="41758791"/>
      </c:scatterChart>
      <c:val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758791"/>
        <c:crosses val="autoZero"/>
        <c:crossBetween val="midCat"/>
        <c:dispUnits/>
        <c:majorUnit val="1"/>
      </c:valAx>
      <c:valAx>
        <c:axId val="4175879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09640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OHIO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OH_Data2!$B$90:$B$106</c:f>
              <c:numCache>
                <c:ptCount val="17"/>
                <c:pt idx="0">
                  <c:v>100</c:v>
                </c:pt>
                <c:pt idx="1">
                  <c:v>33</c:v>
                </c:pt>
                <c:pt idx="2">
                  <c:v>34</c:v>
                </c:pt>
                <c:pt idx="3">
                  <c:v>15</c:v>
                </c:pt>
                <c:pt idx="4">
                  <c:v>17</c:v>
                </c:pt>
                <c:pt idx="5">
                  <c:v>24</c:v>
                </c:pt>
                <c:pt idx="6">
                  <c:v>16</c:v>
                </c:pt>
                <c:pt idx="7">
                  <c:v>11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OH_Data2!$C$90:$C$106</c:f>
              <c:numCache>
                <c:ptCount val="17"/>
                <c:pt idx="0">
                  <c:v>102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OH_Data2!$H$90:$H$106</c:f>
              <c:numCache>
                <c:ptCount val="17"/>
                <c:pt idx="0">
                  <c:v>202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21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axId val="40284800"/>
        <c:axId val="27018881"/>
      </c:scatterChart>
      <c:val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018881"/>
        <c:crosses val="autoZero"/>
        <c:crossBetween val="midCat"/>
        <c:dispUnits/>
        <c:majorUnit val="1"/>
      </c:valAx>
      <c:valAx>
        <c:axId val="2701888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28480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OH_Data2!$AK$90:$AK$106</c:f>
              <c:numCache>
                <c:ptCount val="17"/>
                <c:pt idx="0">
                  <c:v>1.058101854154203</c:v>
                </c:pt>
                <c:pt idx="1">
                  <c:v>0.3496527947747886</c:v>
                </c:pt>
                <c:pt idx="2">
                  <c:v>0.3607969112388662</c:v>
                </c:pt>
                <c:pt idx="3">
                  <c:v>0.1594460122711777</c:v>
                </c:pt>
                <c:pt idx="4">
                  <c:v>0.18046749361118533</c:v>
                </c:pt>
                <c:pt idx="5">
                  <c:v>0.25427982074544037</c:v>
                </c:pt>
                <c:pt idx="6">
                  <c:v>0.16934360091809633</c:v>
                </c:pt>
                <c:pt idx="7">
                  <c:v>0.11628210588585135</c:v>
                </c:pt>
                <c:pt idx="8">
                  <c:v>0.05261472561999351</c:v>
                </c:pt>
                <c:pt idx="9">
                  <c:v>0.11522932573769552</c:v>
                </c:pt>
                <c:pt idx="10">
                  <c:v>0.041748624435010644</c:v>
                </c:pt>
                <c:pt idx="11">
                  <c:v>0.06251129110195529</c:v>
                </c:pt>
                <c:pt idx="12">
                  <c:v>0.09357394452229566</c:v>
                </c:pt>
                <c:pt idx="13">
                  <c:v>0.05194495413987779</c:v>
                </c:pt>
                <c:pt idx="14">
                  <c:v>0.031156679254657458</c:v>
                </c:pt>
                <c:pt idx="15">
                  <c:v>0.020759031138650505</c:v>
                </c:pt>
                <c:pt idx="16">
                  <c:v>0.03114312070263863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OH_Data2!$AL$90:$AL$106</c:f>
              <c:numCache>
                <c:ptCount val="17"/>
                <c:pt idx="0">
                  <c:v>9.406756448930995</c:v>
                </c:pt>
                <c:pt idx="1">
                  <c:v>0.45809317798477484</c:v>
                </c:pt>
                <c:pt idx="2">
                  <c:v>0.45563940333108854</c:v>
                </c:pt>
                <c:pt idx="3">
                  <c:v>0.18135506692455358</c:v>
                </c:pt>
                <c:pt idx="4">
                  <c:v>0.2694447014148541</c:v>
                </c:pt>
                <c:pt idx="5">
                  <c:v>0.08882848551873615</c:v>
                </c:pt>
                <c:pt idx="6">
                  <c:v>0.17562207534362653</c:v>
                </c:pt>
                <c:pt idx="7">
                  <c:v>0.08680872045682221</c:v>
                </c:pt>
                <c:pt idx="8">
                  <c:v>0.25609309496188054</c:v>
                </c:pt>
                <c:pt idx="9">
                  <c:v>0.2513916623441267</c:v>
                </c:pt>
                <c:pt idx="10">
                  <c:v>0.24745778370210042</c:v>
                </c:pt>
                <c:pt idx="11">
                  <c:v>0.32578197855540125</c:v>
                </c:pt>
                <c:pt idx="12">
                  <c:v>0</c:v>
                </c:pt>
                <c:pt idx="13">
                  <c:v>0.15916280365278634</c:v>
                </c:pt>
                <c:pt idx="14">
                  <c:v>0</c:v>
                </c:pt>
                <c:pt idx="15">
                  <c:v>0.07819818861715887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0.4410785252098431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OH_Data2!$AQ$90:$AQ$106</c:f>
              <c:numCache>
                <c:ptCount val="17"/>
                <c:pt idx="0">
                  <c:v>1.8812304700105322</c:v>
                </c:pt>
                <c:pt idx="1">
                  <c:v>0.3538918417127471</c:v>
                </c:pt>
                <c:pt idx="2">
                  <c:v>0.3632995197739271</c:v>
                </c:pt>
                <c:pt idx="3">
                  <c:v>0.15843002923779592</c:v>
                </c:pt>
                <c:pt idx="4">
                  <c:v>0.19516552685352187</c:v>
                </c:pt>
                <c:pt idx="5">
                  <c:v>0.23151187813362903</c:v>
                </c:pt>
                <c:pt idx="6">
                  <c:v>0.16621681931372953</c:v>
                </c:pt>
                <c:pt idx="7">
                  <c:v>0.11047854980699857</c:v>
                </c:pt>
                <c:pt idx="8">
                  <c:v>0.07316839165723023</c:v>
                </c:pt>
                <c:pt idx="9">
                  <c:v>0.12718475011239952</c:v>
                </c:pt>
                <c:pt idx="10">
                  <c:v>0.06323176655554437</c:v>
                </c:pt>
                <c:pt idx="11">
                  <c:v>0.08999724698421475</c:v>
                </c:pt>
                <c:pt idx="12">
                  <c:v>0.08067774324272356</c:v>
                </c:pt>
                <c:pt idx="13">
                  <c:v>0.06257244995813009</c:v>
                </c:pt>
                <c:pt idx="14">
                  <c:v>0.026755857615314627</c:v>
                </c:pt>
                <c:pt idx="15">
                  <c:v>0.026695730605195773</c:v>
                </c:pt>
                <c:pt idx="16">
                  <c:v>0.026650903545582905</c:v>
                </c:pt>
              </c:numCache>
            </c:numRef>
          </c:yVal>
          <c:smooth val="0"/>
        </c:ser>
        <c:axId val="41843338"/>
        <c:axId val="41045723"/>
      </c:scatterChart>
      <c:val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045723"/>
        <c:crosses val="autoZero"/>
        <c:crossBetween val="midCat"/>
        <c:dispUnits/>
        <c:majorUnit val="1"/>
      </c:valAx>
      <c:valAx>
        <c:axId val="4104572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843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OH_Data2!$AK$90:$AK$106</c:f>
              <c:numCache>
                <c:ptCount val="17"/>
                <c:pt idx="0">
                  <c:v>1.058101854154203</c:v>
                </c:pt>
                <c:pt idx="1">
                  <c:v>0.3496527947747886</c:v>
                </c:pt>
                <c:pt idx="2">
                  <c:v>0.3607969112388662</c:v>
                </c:pt>
                <c:pt idx="3">
                  <c:v>0.1594460122711777</c:v>
                </c:pt>
                <c:pt idx="4">
                  <c:v>0.18046749361118533</c:v>
                </c:pt>
                <c:pt idx="5">
                  <c:v>0.25427982074544037</c:v>
                </c:pt>
                <c:pt idx="6">
                  <c:v>0.16934360091809633</c:v>
                </c:pt>
                <c:pt idx="7">
                  <c:v>0.11628210588585135</c:v>
                </c:pt>
                <c:pt idx="8">
                  <c:v>0.05261472561999351</c:v>
                </c:pt>
                <c:pt idx="9">
                  <c:v>0.11522932573769552</c:v>
                </c:pt>
                <c:pt idx="10">
                  <c:v>0.041748624435010644</c:v>
                </c:pt>
                <c:pt idx="11">
                  <c:v>0.06251129110195529</c:v>
                </c:pt>
                <c:pt idx="12">
                  <c:v>0.09357394452229566</c:v>
                </c:pt>
                <c:pt idx="13">
                  <c:v>0.05194495413987779</c:v>
                </c:pt>
                <c:pt idx="14">
                  <c:v>0.031156679254657458</c:v>
                </c:pt>
                <c:pt idx="15">
                  <c:v>0.020759031138650505</c:v>
                </c:pt>
                <c:pt idx="16">
                  <c:v>0.03114312070263863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OH_Data2!$AL$90:$AL$106</c:f>
              <c:numCache>
                <c:ptCount val="17"/>
                <c:pt idx="0">
                  <c:v>9.406756448930995</c:v>
                </c:pt>
                <c:pt idx="1">
                  <c:v>0.45809317798477484</c:v>
                </c:pt>
                <c:pt idx="2">
                  <c:v>0.45563940333108854</c:v>
                </c:pt>
                <c:pt idx="3">
                  <c:v>0.18135506692455358</c:v>
                </c:pt>
                <c:pt idx="4">
                  <c:v>0.2694447014148541</c:v>
                </c:pt>
                <c:pt idx="5">
                  <c:v>0.08882848551873615</c:v>
                </c:pt>
                <c:pt idx="6">
                  <c:v>0.17562207534362653</c:v>
                </c:pt>
                <c:pt idx="7">
                  <c:v>0.08680872045682221</c:v>
                </c:pt>
                <c:pt idx="8">
                  <c:v>0.25609309496188054</c:v>
                </c:pt>
                <c:pt idx="9">
                  <c:v>0.2513916623441267</c:v>
                </c:pt>
                <c:pt idx="10">
                  <c:v>0.24745778370210042</c:v>
                </c:pt>
                <c:pt idx="11">
                  <c:v>0.32578197855540125</c:v>
                </c:pt>
                <c:pt idx="12">
                  <c:v>0</c:v>
                </c:pt>
                <c:pt idx="13">
                  <c:v>0.15916280365278634</c:v>
                </c:pt>
                <c:pt idx="14">
                  <c:v>0</c:v>
                </c:pt>
                <c:pt idx="15">
                  <c:v>0.07819818861715887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0.7587195848286432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OH_Data2!$AQ$90:$AQ$105</c:f>
              <c:numCache>
                <c:ptCount val="16"/>
                <c:pt idx="0">
                  <c:v>1.8812304700105322</c:v>
                </c:pt>
                <c:pt idx="1">
                  <c:v>0.3538918417127471</c:v>
                </c:pt>
                <c:pt idx="2">
                  <c:v>0.3632995197739271</c:v>
                </c:pt>
                <c:pt idx="3">
                  <c:v>0.15843002923779592</c:v>
                </c:pt>
                <c:pt idx="4">
                  <c:v>0.19516552685352187</c:v>
                </c:pt>
                <c:pt idx="5">
                  <c:v>0.23151187813362903</c:v>
                </c:pt>
                <c:pt idx="6">
                  <c:v>0.16621681931372953</c:v>
                </c:pt>
                <c:pt idx="7">
                  <c:v>0.11047854980699857</c:v>
                </c:pt>
                <c:pt idx="8">
                  <c:v>0.07316839165723023</c:v>
                </c:pt>
                <c:pt idx="9">
                  <c:v>0.12718475011239952</c:v>
                </c:pt>
                <c:pt idx="10">
                  <c:v>0.06323176655554437</c:v>
                </c:pt>
                <c:pt idx="11">
                  <c:v>0.08999724698421475</c:v>
                </c:pt>
                <c:pt idx="12">
                  <c:v>0.08067774324272356</c:v>
                </c:pt>
                <c:pt idx="13">
                  <c:v>0.06257244995813009</c:v>
                </c:pt>
                <c:pt idx="14">
                  <c:v>0.026755857615314627</c:v>
                </c:pt>
                <c:pt idx="15">
                  <c:v>0.026695730605195773</c:v>
                </c:pt>
              </c:numCache>
            </c:numRef>
          </c:yVal>
          <c:smooth val="0"/>
        </c:ser>
        <c:axId val="33867188"/>
        <c:axId val="36369237"/>
      </c:scatterChart>
      <c:val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crossBetween val="midCat"/>
        <c:dispUnits/>
        <c:majorUnit val="1"/>
      </c:valAx>
      <c:valAx>
        <c:axId val="3636923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867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OH_Data2!$K$47:$K$63</c:f>
              <c:numCache>
                <c:ptCount val="17"/>
                <c:pt idx="0">
                  <c:v>388</c:v>
                </c:pt>
                <c:pt idx="1">
                  <c:v>518</c:v>
                </c:pt>
                <c:pt idx="2">
                  <c:v>556</c:v>
                </c:pt>
                <c:pt idx="3">
                  <c:v>561</c:v>
                </c:pt>
                <c:pt idx="4">
                  <c:v>686</c:v>
                </c:pt>
                <c:pt idx="5">
                  <c:v>715</c:v>
                </c:pt>
                <c:pt idx="6">
                  <c:v>704</c:v>
                </c:pt>
                <c:pt idx="7">
                  <c:v>617</c:v>
                </c:pt>
                <c:pt idx="8">
                  <c:v>872</c:v>
                </c:pt>
                <c:pt idx="9">
                  <c:v>1023</c:v>
                </c:pt>
                <c:pt idx="10">
                  <c:v>931</c:v>
                </c:pt>
                <c:pt idx="11">
                  <c:v>839</c:v>
                </c:pt>
                <c:pt idx="12">
                  <c:v>753</c:v>
                </c:pt>
                <c:pt idx="13">
                  <c:v>922</c:v>
                </c:pt>
                <c:pt idx="14">
                  <c:v>827</c:v>
                </c:pt>
                <c:pt idx="15">
                  <c:v>708</c:v>
                </c:pt>
                <c:pt idx="16">
                  <c:v>763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OH_Data2!$L$47:$L$63</c:f>
              <c:numCache>
                <c:ptCount val="17"/>
                <c:pt idx="0">
                  <c:v>497</c:v>
                </c:pt>
                <c:pt idx="1">
                  <c:v>351</c:v>
                </c:pt>
                <c:pt idx="2">
                  <c:v>386</c:v>
                </c:pt>
                <c:pt idx="3">
                  <c:v>411</c:v>
                </c:pt>
                <c:pt idx="4">
                  <c:v>467</c:v>
                </c:pt>
                <c:pt idx="5">
                  <c:v>546</c:v>
                </c:pt>
                <c:pt idx="6">
                  <c:v>627</c:v>
                </c:pt>
                <c:pt idx="7">
                  <c:v>682</c:v>
                </c:pt>
                <c:pt idx="8">
                  <c:v>1027</c:v>
                </c:pt>
                <c:pt idx="9">
                  <c:v>1155</c:v>
                </c:pt>
                <c:pt idx="10">
                  <c:v>1226</c:v>
                </c:pt>
                <c:pt idx="11">
                  <c:v>1010</c:v>
                </c:pt>
                <c:pt idx="12">
                  <c:v>881</c:v>
                </c:pt>
                <c:pt idx="13">
                  <c:v>1037</c:v>
                </c:pt>
                <c:pt idx="14">
                  <c:v>1157</c:v>
                </c:pt>
                <c:pt idx="15">
                  <c:v>822</c:v>
                </c:pt>
                <c:pt idx="16">
                  <c:v>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OH_Data2!$M$47:$M$63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31</c:v>
                </c:pt>
                <c:pt idx="14">
                  <c:v>36</c:v>
                </c:pt>
                <c:pt idx="15">
                  <c:v>23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OH_Data2!$N$47:$N$63</c:f>
              <c:numCache>
                <c:ptCount val="17"/>
                <c:pt idx="0">
                  <c:v>885</c:v>
                </c:pt>
                <c:pt idx="1">
                  <c:v>870</c:v>
                </c:pt>
                <c:pt idx="2">
                  <c:v>948</c:v>
                </c:pt>
                <c:pt idx="3">
                  <c:v>974</c:v>
                </c:pt>
                <c:pt idx="4">
                  <c:v>1156</c:v>
                </c:pt>
                <c:pt idx="5">
                  <c:v>1261</c:v>
                </c:pt>
                <c:pt idx="6">
                  <c:v>1340</c:v>
                </c:pt>
                <c:pt idx="7">
                  <c:v>1305</c:v>
                </c:pt>
                <c:pt idx="8">
                  <c:v>1910</c:v>
                </c:pt>
                <c:pt idx="9">
                  <c:v>2189</c:v>
                </c:pt>
                <c:pt idx="10">
                  <c:v>2177</c:v>
                </c:pt>
                <c:pt idx="11">
                  <c:v>1867</c:v>
                </c:pt>
                <c:pt idx="12">
                  <c:v>1652</c:v>
                </c:pt>
                <c:pt idx="13">
                  <c:v>1990</c:v>
                </c:pt>
                <c:pt idx="14">
                  <c:v>2020</c:v>
                </c:pt>
                <c:pt idx="15">
                  <c:v>1553</c:v>
                </c:pt>
                <c:pt idx="16">
                  <c:v>1640</c:v>
                </c:pt>
              </c:numCache>
            </c:numRef>
          </c:yVal>
          <c:smooth val="0"/>
        </c:ser>
        <c:axId val="58887678"/>
        <c:axId val="60227055"/>
      </c:scatterChart>
      <c:val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227055"/>
        <c:crosses val="autoZero"/>
        <c:crossBetween val="midCat"/>
        <c:dispUnits/>
        <c:majorUnit val="1"/>
      </c:valAx>
      <c:valAx>
        <c:axId val="6022705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887678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OH_Data2!$B$47:$B$63</c:f>
              <c:numCache>
                <c:ptCount val="17"/>
                <c:pt idx="0">
                  <c:v>388</c:v>
                </c:pt>
                <c:pt idx="1">
                  <c:v>518</c:v>
                </c:pt>
                <c:pt idx="2">
                  <c:v>556</c:v>
                </c:pt>
                <c:pt idx="3">
                  <c:v>561</c:v>
                </c:pt>
                <c:pt idx="4">
                  <c:v>686</c:v>
                </c:pt>
                <c:pt idx="5">
                  <c:v>715</c:v>
                </c:pt>
                <c:pt idx="6">
                  <c:v>704</c:v>
                </c:pt>
                <c:pt idx="7">
                  <c:v>617</c:v>
                </c:pt>
                <c:pt idx="8">
                  <c:v>872</c:v>
                </c:pt>
                <c:pt idx="9">
                  <c:v>1023</c:v>
                </c:pt>
                <c:pt idx="10">
                  <c:v>931</c:v>
                </c:pt>
                <c:pt idx="11">
                  <c:v>839</c:v>
                </c:pt>
                <c:pt idx="12">
                  <c:v>753</c:v>
                </c:pt>
                <c:pt idx="13">
                  <c:v>922</c:v>
                </c:pt>
                <c:pt idx="14">
                  <c:v>827</c:v>
                </c:pt>
                <c:pt idx="15">
                  <c:v>708</c:v>
                </c:pt>
                <c:pt idx="16">
                  <c:v>763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OH_Data2!$C$47:$C$63</c:f>
              <c:numCache>
                <c:ptCount val="17"/>
                <c:pt idx="0">
                  <c:v>497</c:v>
                </c:pt>
                <c:pt idx="1">
                  <c:v>351</c:v>
                </c:pt>
                <c:pt idx="2">
                  <c:v>386</c:v>
                </c:pt>
                <c:pt idx="3">
                  <c:v>411</c:v>
                </c:pt>
                <c:pt idx="4">
                  <c:v>467</c:v>
                </c:pt>
                <c:pt idx="5">
                  <c:v>546</c:v>
                </c:pt>
                <c:pt idx="6">
                  <c:v>627</c:v>
                </c:pt>
                <c:pt idx="7">
                  <c:v>682</c:v>
                </c:pt>
                <c:pt idx="8">
                  <c:v>1027</c:v>
                </c:pt>
                <c:pt idx="9">
                  <c:v>1155</c:v>
                </c:pt>
                <c:pt idx="10">
                  <c:v>1226</c:v>
                </c:pt>
                <c:pt idx="11">
                  <c:v>1010</c:v>
                </c:pt>
                <c:pt idx="12">
                  <c:v>881</c:v>
                </c:pt>
                <c:pt idx="13">
                  <c:v>1037</c:v>
                </c:pt>
                <c:pt idx="14">
                  <c:v>1157</c:v>
                </c:pt>
                <c:pt idx="15">
                  <c:v>822</c:v>
                </c:pt>
                <c:pt idx="16">
                  <c:v>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OH_Data2!$F$47:$F$63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19</c:v>
                </c:pt>
                <c:pt idx="11">
                  <c:v>17</c:v>
                </c:pt>
                <c:pt idx="12">
                  <c:v>16</c:v>
                </c:pt>
                <c:pt idx="13">
                  <c:v>29</c:v>
                </c:pt>
                <c:pt idx="14">
                  <c:v>30</c:v>
                </c:pt>
                <c:pt idx="15">
                  <c:v>19</c:v>
                </c:pt>
                <c:pt idx="16">
                  <c:v>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OH_Data2!$H$47:$H$63</c:f>
              <c:numCache>
                <c:ptCount val="17"/>
                <c:pt idx="0">
                  <c:v>885</c:v>
                </c:pt>
                <c:pt idx="1">
                  <c:v>870</c:v>
                </c:pt>
                <c:pt idx="2">
                  <c:v>948</c:v>
                </c:pt>
                <c:pt idx="3">
                  <c:v>974</c:v>
                </c:pt>
                <c:pt idx="4">
                  <c:v>1156</c:v>
                </c:pt>
                <c:pt idx="5">
                  <c:v>1261</c:v>
                </c:pt>
                <c:pt idx="6">
                  <c:v>1340</c:v>
                </c:pt>
                <c:pt idx="7">
                  <c:v>1305</c:v>
                </c:pt>
                <c:pt idx="8">
                  <c:v>1910</c:v>
                </c:pt>
                <c:pt idx="9">
                  <c:v>2189</c:v>
                </c:pt>
                <c:pt idx="10">
                  <c:v>2177</c:v>
                </c:pt>
                <c:pt idx="11">
                  <c:v>1867</c:v>
                </c:pt>
                <c:pt idx="12">
                  <c:v>1652</c:v>
                </c:pt>
                <c:pt idx="13">
                  <c:v>1990</c:v>
                </c:pt>
                <c:pt idx="14">
                  <c:v>2020</c:v>
                </c:pt>
                <c:pt idx="15">
                  <c:v>1553</c:v>
                </c:pt>
                <c:pt idx="16">
                  <c:v>1640</c:v>
                </c:pt>
              </c:numCache>
            </c:numRef>
          </c:yVal>
          <c:smooth val="0"/>
        </c:ser>
        <c:axId val="5172584"/>
        <c:axId val="46553257"/>
      </c:scatterChart>
      <c:val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553257"/>
        <c:crosses val="autoZero"/>
        <c:crossBetween val="midCat"/>
        <c:dispUnits/>
        <c:majorUnit val="1"/>
      </c:valAx>
      <c:valAx>
        <c:axId val="4655325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72584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OH_Data2!$AK$47:$AK$63</c:f>
              <c:numCache>
                <c:ptCount val="17"/>
                <c:pt idx="0">
                  <c:v>4.105435194118308</c:v>
                </c:pt>
                <c:pt idx="1">
                  <c:v>5.488489324040621</c:v>
                </c:pt>
                <c:pt idx="2">
                  <c:v>5.90009066614146</c:v>
                </c:pt>
                <c:pt idx="3">
                  <c:v>5.963280858942046</c:v>
                </c:pt>
                <c:pt idx="4">
                  <c:v>7.282394153957244</c:v>
                </c:pt>
                <c:pt idx="5">
                  <c:v>7.575419659707911</c:v>
                </c:pt>
                <c:pt idx="6">
                  <c:v>7.451118440396239</c:v>
                </c:pt>
                <c:pt idx="7">
                  <c:v>6.5223690301427535</c:v>
                </c:pt>
                <c:pt idx="8">
                  <c:v>9.176008148126868</c:v>
                </c:pt>
                <c:pt idx="9">
                  <c:v>10.716327293605683</c:v>
                </c:pt>
                <c:pt idx="10">
                  <c:v>9.716992337248728</c:v>
                </c:pt>
                <c:pt idx="11">
                  <c:v>8.741162205756748</c:v>
                </c:pt>
                <c:pt idx="12">
                  <c:v>7.8290200250320705</c:v>
                </c:pt>
                <c:pt idx="13">
                  <c:v>9.578649543393464</c:v>
                </c:pt>
                <c:pt idx="14">
                  <c:v>8.588857914533905</c:v>
                </c:pt>
                <c:pt idx="15">
                  <c:v>7.348697023082279</c:v>
                </c:pt>
                <c:pt idx="16">
                  <c:v>7.920733698704425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OH_Data2!$AL$47:$AL$63</c:f>
              <c:numCache>
                <c:ptCount val="17"/>
                <c:pt idx="0">
                  <c:v>45.83488191292848</c:v>
                </c:pt>
                <c:pt idx="1">
                  <c:v>32.158141094531196</c:v>
                </c:pt>
                <c:pt idx="2">
                  <c:v>35.175361937160034</c:v>
                </c:pt>
                <c:pt idx="3">
                  <c:v>37.26846625299576</c:v>
                </c:pt>
                <c:pt idx="4">
                  <c:v>41.94355852024563</c:v>
                </c:pt>
                <c:pt idx="5">
                  <c:v>48.50035309322994</c:v>
                </c:pt>
                <c:pt idx="6">
                  <c:v>55.057520620226924</c:v>
                </c:pt>
                <c:pt idx="7">
                  <c:v>59.20354735155274</c:v>
                </c:pt>
                <c:pt idx="8">
                  <c:v>87.66920284195044</c:v>
                </c:pt>
                <c:pt idx="9">
                  <c:v>96.78579000248878</c:v>
                </c:pt>
                <c:pt idx="10">
                  <c:v>101.12774760625838</c:v>
                </c:pt>
                <c:pt idx="11">
                  <c:v>82.25994958523881</c:v>
                </c:pt>
                <c:pt idx="12">
                  <c:v>70.89596078109484</c:v>
                </c:pt>
                <c:pt idx="13">
                  <c:v>82.52591369396971</c:v>
                </c:pt>
                <c:pt idx="14">
                  <c:v>91.16869281272359</c:v>
                </c:pt>
                <c:pt idx="15">
                  <c:v>64.27891104330459</c:v>
                </c:pt>
                <c:pt idx="16">
                  <c:v>66.56431175372136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OH_Data2!$AR$47:$AR$63</c:f>
              <c:numCache>
                <c:ptCount val="17"/>
                <c:pt idx="0">
                  <c:v>0</c:v>
                </c:pt>
                <c:pt idx="1">
                  <c:v>0.4800099842076715</c:v>
                </c:pt>
                <c:pt idx="2">
                  <c:v>2.803725216237307</c:v>
                </c:pt>
                <c:pt idx="3">
                  <c:v>0.9094753691333155</c:v>
                </c:pt>
                <c:pt idx="4">
                  <c:v>1.3232355756295293</c:v>
                </c:pt>
                <c:pt idx="5">
                  <c:v>0</c:v>
                </c:pt>
                <c:pt idx="6">
                  <c:v>3.7163361880300942</c:v>
                </c:pt>
                <c:pt idx="7">
                  <c:v>2.398791009331297</c:v>
                </c:pt>
                <c:pt idx="8">
                  <c:v>4.243974520720241</c:v>
                </c:pt>
                <c:pt idx="9">
                  <c:v>4.103390519675758</c:v>
                </c:pt>
                <c:pt idx="10">
                  <c:v>7.2227458712978905</c:v>
                </c:pt>
                <c:pt idx="11">
                  <c:v>6.307600658793846</c:v>
                </c:pt>
                <c:pt idx="12">
                  <c:v>6.1065594626227675</c:v>
                </c:pt>
                <c:pt idx="13">
                  <c:v>10.16783487436164</c:v>
                </c:pt>
                <c:pt idx="14">
                  <c:v>11.440629488858098</c:v>
                </c:pt>
                <c:pt idx="15">
                  <c:v>7.085883994836547</c:v>
                </c:pt>
                <c:pt idx="16">
                  <c:v>5.676233609875451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OH_Data2!$AQ$47:$AQ$63</c:f>
              <c:numCache>
                <c:ptCount val="17"/>
                <c:pt idx="0">
                  <c:v>8.242024583957035</c:v>
                </c:pt>
                <c:pt idx="1">
                  <c:v>8.102260586581314</c:v>
                </c:pt>
                <c:pt idx="2">
                  <c:v>8.830972942196997</c:v>
                </c:pt>
                <c:pt idx="3">
                  <c:v>9.07710873397725</c:v>
                </c:pt>
                <c:pt idx="4">
                  <c:v>10.743397573460536</c:v>
                </c:pt>
                <c:pt idx="5">
                  <c:v>11.677459133060248</c:v>
                </c:pt>
                <c:pt idx="6">
                  <c:v>12.373918771133198</c:v>
                </c:pt>
                <c:pt idx="7">
                  <c:v>12.014542291511095</c:v>
                </c:pt>
                <c:pt idx="8">
                  <c:v>17.468953508163718</c:v>
                </c:pt>
                <c:pt idx="9">
                  <c:v>19.88624414257447</c:v>
                </c:pt>
                <c:pt idx="10">
                  <c:v>19.665079398774296</c:v>
                </c:pt>
                <c:pt idx="11">
                  <c:v>16.802486011952894</c:v>
                </c:pt>
                <c:pt idx="12">
                  <c:v>14.808847981886592</c:v>
                </c:pt>
                <c:pt idx="13">
                  <c:v>17.788453630954127</c:v>
                </c:pt>
                <c:pt idx="14">
                  <c:v>18.015610794311847</c:v>
                </c:pt>
                <c:pt idx="15">
                  <c:v>13.819489876623013</c:v>
                </c:pt>
                <c:pt idx="16">
                  <c:v>14.569160604918654</c:v>
                </c:pt>
              </c:numCache>
            </c:numRef>
          </c:yVal>
          <c:smooth val="0"/>
        </c:ser>
        <c:axId val="16326130"/>
        <c:axId val="12717443"/>
      </c:scatterChart>
      <c:val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717443"/>
        <c:crosses val="autoZero"/>
        <c:crossBetween val="midCat"/>
        <c:dispUnits/>
        <c:majorUnit val="1"/>
      </c:valAx>
      <c:valAx>
        <c:axId val="12717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63261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375"/>
          <c:w val="0.945"/>
          <c:h val="0.837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OH_Data2!$AK$47:$AK$63</c:f>
              <c:numCache>
                <c:ptCount val="17"/>
                <c:pt idx="0">
                  <c:v>4.105435194118308</c:v>
                </c:pt>
                <c:pt idx="1">
                  <c:v>5.488489324040621</c:v>
                </c:pt>
                <c:pt idx="2">
                  <c:v>5.90009066614146</c:v>
                </c:pt>
                <c:pt idx="3">
                  <c:v>5.963280858942046</c:v>
                </c:pt>
                <c:pt idx="4">
                  <c:v>7.282394153957244</c:v>
                </c:pt>
                <c:pt idx="5">
                  <c:v>7.575419659707911</c:v>
                </c:pt>
                <c:pt idx="6">
                  <c:v>7.451118440396239</c:v>
                </c:pt>
                <c:pt idx="7">
                  <c:v>6.5223690301427535</c:v>
                </c:pt>
                <c:pt idx="8">
                  <c:v>9.176008148126868</c:v>
                </c:pt>
                <c:pt idx="9">
                  <c:v>10.716327293605683</c:v>
                </c:pt>
                <c:pt idx="10">
                  <c:v>9.716992337248728</c:v>
                </c:pt>
                <c:pt idx="11">
                  <c:v>8.741162205756748</c:v>
                </c:pt>
                <c:pt idx="12">
                  <c:v>7.8290200250320705</c:v>
                </c:pt>
                <c:pt idx="13">
                  <c:v>9.578649543393464</c:v>
                </c:pt>
                <c:pt idx="14">
                  <c:v>8.588857914533905</c:v>
                </c:pt>
                <c:pt idx="15">
                  <c:v>7.348697023082279</c:v>
                </c:pt>
                <c:pt idx="16">
                  <c:v>7.920733698704425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OH_Data2!$AL$47:$AL$63</c:f>
              <c:numCache>
                <c:ptCount val="17"/>
                <c:pt idx="0">
                  <c:v>45.83488191292848</c:v>
                </c:pt>
                <c:pt idx="1">
                  <c:v>32.158141094531196</c:v>
                </c:pt>
                <c:pt idx="2">
                  <c:v>35.175361937160034</c:v>
                </c:pt>
                <c:pt idx="3">
                  <c:v>37.26846625299576</c:v>
                </c:pt>
                <c:pt idx="4">
                  <c:v>41.94355852024563</c:v>
                </c:pt>
                <c:pt idx="5">
                  <c:v>48.50035309322994</c:v>
                </c:pt>
                <c:pt idx="6">
                  <c:v>55.057520620226924</c:v>
                </c:pt>
                <c:pt idx="7">
                  <c:v>59.20354735155274</c:v>
                </c:pt>
                <c:pt idx="8">
                  <c:v>87.66920284195044</c:v>
                </c:pt>
                <c:pt idx="9">
                  <c:v>96.78579000248878</c:v>
                </c:pt>
                <c:pt idx="10">
                  <c:v>101.12774760625838</c:v>
                </c:pt>
                <c:pt idx="11">
                  <c:v>82.25994958523881</c:v>
                </c:pt>
                <c:pt idx="12">
                  <c:v>70.89596078109484</c:v>
                </c:pt>
                <c:pt idx="13">
                  <c:v>82.52591369396971</c:v>
                </c:pt>
                <c:pt idx="14">
                  <c:v>91.16869281272359</c:v>
                </c:pt>
                <c:pt idx="15">
                  <c:v>64.27891104330459</c:v>
                </c:pt>
                <c:pt idx="16">
                  <c:v>66.56431175372136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4.991265285749938</c:v>
                </c:pt>
                <c:pt idx="12">
                  <c:v>4.963518141658808</c:v>
                </c:pt>
                <c:pt idx="13">
                  <c:v>4.930723337113554</c:v>
                </c:pt>
                <c:pt idx="14">
                  <c:v>19.590557351356647</c:v>
                </c:pt>
                <c:pt idx="15">
                  <c:v>4.829751267809708</c:v>
                </c:pt>
                <c:pt idx="16">
                  <c:v>33.43842552784943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0.9705534095541278</c:v>
                </c:pt>
                <c:pt idx="11">
                  <c:v>0</c:v>
                </c:pt>
                <c:pt idx="12">
                  <c:v>0.9039057768618199</c:v>
                </c:pt>
                <c:pt idx="13">
                  <c:v>0.8652015919709293</c:v>
                </c:pt>
                <c:pt idx="14">
                  <c:v>1.6673614005835766</c:v>
                </c:pt>
                <c:pt idx="15">
                  <c:v>2.4154978341036086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OH_Data2!$AO$47:$AO$63</c:f>
              <c:numCache>
                <c:ptCount val="17"/>
                <c:pt idx="0">
                  <c:v>0</c:v>
                </c:pt>
                <c:pt idx="1">
                  <c:v>0.793392626208932</c:v>
                </c:pt>
                <c:pt idx="2">
                  <c:v>4.700978587042536</c:v>
                </c:pt>
                <c:pt idx="3">
                  <c:v>1.546563150039824</c:v>
                </c:pt>
                <c:pt idx="4">
                  <c:v>2.27615875448593</c:v>
                </c:pt>
                <c:pt idx="5">
                  <c:v>0</c:v>
                </c:pt>
                <c:pt idx="6">
                  <c:v>6.543217954590067</c:v>
                </c:pt>
                <c:pt idx="7">
                  <c:v>4.271648357907178</c:v>
                </c:pt>
                <c:pt idx="8">
                  <c:v>7.607034432204034</c:v>
                </c:pt>
                <c:pt idx="9">
                  <c:v>7.36574260077675</c:v>
                </c:pt>
                <c:pt idx="10">
                  <c:v>12.331256490134994</c:v>
                </c:pt>
                <c:pt idx="11">
                  <c:v>10.731103788710879</c:v>
                </c:pt>
                <c:pt idx="12">
                  <c:v>9.756870971479445</c:v>
                </c:pt>
                <c:pt idx="13">
                  <c:v>17.157529789021545</c:v>
                </c:pt>
                <c:pt idx="14">
                  <c:v>17.211703958691913</c:v>
                </c:pt>
                <c:pt idx="15">
                  <c:v>10.574001313402269</c:v>
                </c:pt>
                <c:pt idx="16">
                  <c:v>6.489924392380829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OH_Data2!$AQ$47:$AQ$63</c:f>
              <c:numCache>
                <c:ptCount val="17"/>
                <c:pt idx="0">
                  <c:v>8.242024583957035</c:v>
                </c:pt>
                <c:pt idx="1">
                  <c:v>8.102260586581314</c:v>
                </c:pt>
                <c:pt idx="2">
                  <c:v>8.830972942196997</c:v>
                </c:pt>
                <c:pt idx="3">
                  <c:v>9.07710873397725</c:v>
                </c:pt>
                <c:pt idx="4">
                  <c:v>10.743397573460536</c:v>
                </c:pt>
                <c:pt idx="5">
                  <c:v>11.677459133060248</c:v>
                </c:pt>
                <c:pt idx="6">
                  <c:v>12.373918771133198</c:v>
                </c:pt>
                <c:pt idx="7">
                  <c:v>12.014542291511095</c:v>
                </c:pt>
                <c:pt idx="8">
                  <c:v>17.468953508163718</c:v>
                </c:pt>
                <c:pt idx="9">
                  <c:v>19.88624414257447</c:v>
                </c:pt>
                <c:pt idx="10">
                  <c:v>19.665079398774296</c:v>
                </c:pt>
                <c:pt idx="11">
                  <c:v>16.802486011952894</c:v>
                </c:pt>
                <c:pt idx="12">
                  <c:v>14.808847981886592</c:v>
                </c:pt>
                <c:pt idx="13">
                  <c:v>17.788453630954127</c:v>
                </c:pt>
                <c:pt idx="14">
                  <c:v>18.015610794311847</c:v>
                </c:pt>
                <c:pt idx="15">
                  <c:v>13.819489876623013</c:v>
                </c:pt>
                <c:pt idx="16">
                  <c:v>14.569160604918654</c:v>
                </c:pt>
              </c:numCache>
            </c:numRef>
          </c:yVal>
          <c:smooth val="0"/>
        </c:ser>
        <c:axId val="47348124"/>
        <c:axId val="23479933"/>
      </c:scatterChart>
      <c:val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3479933"/>
        <c:crosses val="autoZero"/>
        <c:crossBetween val="midCat"/>
        <c:dispUnits/>
        <c:majorUnit val="1"/>
      </c:valAx>
      <c:valAx>
        <c:axId val="2347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348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OH_Data3!$L$4:$L$20</c:f>
              <c:numCache>
                <c:ptCount val="17"/>
                <c:pt idx="0">
                  <c:v>0</c:v>
                </c:pt>
                <c:pt idx="1">
                  <c:v>7.978441044406541</c:v>
                </c:pt>
                <c:pt idx="2">
                  <c:v>10.622285533826622</c:v>
                </c:pt>
                <c:pt idx="3">
                  <c:v>9.906912229115841</c:v>
                </c:pt>
                <c:pt idx="4">
                  <c:v>10.806818146834509</c:v>
                </c:pt>
                <c:pt idx="5">
                  <c:v>11.177717120268316</c:v>
                </c:pt>
                <c:pt idx="6">
                  <c:v>13.304056647127943</c:v>
                </c:pt>
                <c:pt idx="7">
                  <c:v>13.68957519292523</c:v>
                </c:pt>
                <c:pt idx="8">
                  <c:v>15.500298167650088</c:v>
                </c:pt>
                <c:pt idx="9">
                  <c:v>15.011238525647062</c:v>
                </c:pt>
                <c:pt idx="10">
                  <c:v>15.885351597521552</c:v>
                </c:pt>
                <c:pt idx="11">
                  <c:v>14.408852599000696</c:v>
                </c:pt>
                <c:pt idx="12">
                  <c:v>15.491686370913392</c:v>
                </c:pt>
                <c:pt idx="13">
                  <c:v>15.427651379543704</c:v>
                </c:pt>
                <c:pt idx="14">
                  <c:v>14.062047903602064</c:v>
                </c:pt>
                <c:pt idx="15">
                  <c:v>13.794376191633258</c:v>
                </c:pt>
                <c:pt idx="16">
                  <c:v>13.713354149395212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OH_Data3!$M$4:$M$20</c:f>
              <c:numCache>
                <c:ptCount val="17"/>
                <c:pt idx="0">
                  <c:v>0</c:v>
                </c:pt>
                <c:pt idx="1">
                  <c:v>51.6729104766826</c:v>
                </c:pt>
                <c:pt idx="2">
                  <c:v>52.67191502507383</c:v>
                </c:pt>
                <c:pt idx="3">
                  <c:v>59.121751817404466</c:v>
                </c:pt>
                <c:pt idx="4">
                  <c:v>63.49913463343396</c:v>
                </c:pt>
                <c:pt idx="5">
                  <c:v>71.86224478465753</c:v>
                </c:pt>
                <c:pt idx="6">
                  <c:v>87.28417144578239</c:v>
                </c:pt>
                <c:pt idx="7">
                  <c:v>92.71171344788611</c:v>
                </c:pt>
                <c:pt idx="8">
                  <c:v>104.22988964948537</c:v>
                </c:pt>
                <c:pt idx="9">
                  <c:v>100.8080565999948</c:v>
                </c:pt>
                <c:pt idx="10">
                  <c:v>116.3876442678879</c:v>
                </c:pt>
                <c:pt idx="11">
                  <c:v>102.21409577175714</c:v>
                </c:pt>
                <c:pt idx="12">
                  <c:v>110.16636811500436</c:v>
                </c:pt>
                <c:pt idx="13">
                  <c:v>102.66000835604719</c:v>
                </c:pt>
                <c:pt idx="14">
                  <c:v>86.1256536251572</c:v>
                </c:pt>
                <c:pt idx="15">
                  <c:v>84.0630527634458</c:v>
                </c:pt>
                <c:pt idx="16">
                  <c:v>80.52885268107549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OH_Data3!$N$4:$N$20</c:f>
              <c:numCache>
                <c:ptCount val="17"/>
                <c:pt idx="0">
                  <c:v>0</c:v>
                </c:pt>
                <c:pt idx="1">
                  <c:v>12.507817385866167</c:v>
                </c:pt>
                <c:pt idx="2">
                  <c:v>15.008160390185557</c:v>
                </c:pt>
                <c:pt idx="3">
                  <c:v>15.070812840104194</c:v>
                </c:pt>
                <c:pt idx="4">
                  <c:v>16.376509724324006</c:v>
                </c:pt>
                <c:pt idx="5">
                  <c:v>17.64452083672135</c:v>
                </c:pt>
                <c:pt idx="6">
                  <c:v>21.26181454616038</c:v>
                </c:pt>
                <c:pt idx="7">
                  <c:v>22.26785105625285</c:v>
                </c:pt>
                <c:pt idx="8">
                  <c:v>25.237734966685068</c:v>
                </c:pt>
                <c:pt idx="9">
                  <c:v>24.544817477250884</c:v>
                </c:pt>
                <c:pt idx="10">
                  <c:v>27.17380730333362</c:v>
                </c:pt>
                <c:pt idx="11">
                  <c:v>24.36708167988028</c:v>
                </c:pt>
                <c:pt idx="12">
                  <c:v>26.324202208176104</c:v>
                </c:pt>
                <c:pt idx="13">
                  <c:v>25.500477892739756</c:v>
                </c:pt>
                <c:pt idx="14">
                  <c:v>22.45401148669047</c:v>
                </c:pt>
                <c:pt idx="15">
                  <c:v>22.028443999232852</c:v>
                </c:pt>
                <c:pt idx="16">
                  <c:v>21.598756629440324</c:v>
                </c:pt>
              </c:numCache>
            </c:numRef>
          </c:yVal>
          <c:smooth val="1"/>
        </c:ser>
        <c:axId val="1432716"/>
        <c:axId val="12894445"/>
      </c:scatterChart>
      <c:val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894445"/>
        <c:crossesAt val="0"/>
        <c:crossBetween val="midCat"/>
        <c:dispUnits/>
        <c:majorUnit val="1"/>
      </c:valAx>
      <c:valAx>
        <c:axId val="1289444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OH_Data2!$Q$4:$Q$20</c:f>
              <c:numCache>
                <c:ptCount val="17"/>
                <c:pt idx="0">
                  <c:v>43.46724235029097</c:v>
                </c:pt>
                <c:pt idx="1">
                  <c:v>56.30928427709112</c:v>
                </c:pt>
                <c:pt idx="2">
                  <c:v>57.260016133369184</c:v>
                </c:pt>
                <c:pt idx="3">
                  <c:v>56.54730789336121</c:v>
                </c:pt>
                <c:pt idx="4">
                  <c:v>56.29276637341154</c:v>
                </c:pt>
                <c:pt idx="5">
                  <c:v>52.98714652956298</c:v>
                </c:pt>
                <c:pt idx="6">
                  <c:v>47.96824648274778</c:v>
                </c:pt>
                <c:pt idx="7">
                  <c:v>46.32051381258222</c:v>
                </c:pt>
                <c:pt idx="8">
                  <c:v>45.30028726033804</c:v>
                </c:pt>
                <c:pt idx="9">
                  <c:v>46.71753527209905</c:v>
                </c:pt>
                <c:pt idx="10">
                  <c:v>42.257563075451394</c:v>
                </c:pt>
                <c:pt idx="11">
                  <c:v>44.36323366555925</c:v>
                </c:pt>
                <c:pt idx="12">
                  <c:v>45.29815684857246</c:v>
                </c:pt>
                <c:pt idx="13">
                  <c:v>45.53604232493203</c:v>
                </c:pt>
                <c:pt idx="14">
                  <c:v>47.16244438390992</c:v>
                </c:pt>
                <c:pt idx="15">
                  <c:v>49.31155939801473</c:v>
                </c:pt>
                <c:pt idx="16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OH_Data2!$R$4:$R$20</c:f>
              <c:numCache>
                <c:ptCount val="17"/>
                <c:pt idx="0">
                  <c:v>56.53275764970903</c:v>
                </c:pt>
                <c:pt idx="1">
                  <c:v>43.029606208680654</c:v>
                </c:pt>
                <c:pt idx="2">
                  <c:v>42.49798332885184</c:v>
                </c:pt>
                <c:pt idx="3">
                  <c:v>42.94302143230528</c:v>
                </c:pt>
                <c:pt idx="4">
                  <c:v>43.46285434995112</c:v>
                </c:pt>
                <c:pt idx="5">
                  <c:v>47.012853470437015</c:v>
                </c:pt>
                <c:pt idx="6">
                  <c:v>51.3636720899159</c:v>
                </c:pt>
                <c:pt idx="7">
                  <c:v>53.44734194846398</c:v>
                </c:pt>
                <c:pt idx="8">
                  <c:v>54.29888436101275</c:v>
                </c:pt>
                <c:pt idx="9">
                  <c:v>52.57702274690469</c:v>
                </c:pt>
                <c:pt idx="10">
                  <c:v>56.75594882219299</c:v>
                </c:pt>
                <c:pt idx="11">
                  <c:v>54.58102620893318</c:v>
                </c:pt>
                <c:pt idx="12">
                  <c:v>53.26346223346585</c:v>
                </c:pt>
                <c:pt idx="13">
                  <c:v>52.538761113968704</c:v>
                </c:pt>
                <c:pt idx="14">
                  <c:v>51.248524471079634</c:v>
                </c:pt>
                <c:pt idx="15">
                  <c:v>49.02337495997438</c:v>
                </c:pt>
                <c:pt idx="16">
                  <c:v>48.789002836569935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0.01793614731555662</c:v>
                </c:pt>
                <c:pt idx="11">
                  <c:v>0.05167958656330749</c:v>
                </c:pt>
                <c:pt idx="12">
                  <c:v>0.10842067220816769</c:v>
                </c:pt>
                <c:pt idx="13">
                  <c:v>0.06613270629730325</c:v>
                </c:pt>
                <c:pt idx="14">
                  <c:v>0.07264142377190592</c:v>
                </c:pt>
                <c:pt idx="15">
                  <c:v>0.17077596328316788</c:v>
                </c:pt>
                <c:pt idx="16">
                  <c:v>0.14182849661793584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0.029893578859261034</c:v>
                </c:pt>
                <c:pt idx="11">
                  <c:v>0.05167958656330749</c:v>
                </c:pt>
                <c:pt idx="12">
                  <c:v>0.06505240332490062</c:v>
                </c:pt>
                <c:pt idx="13">
                  <c:v>0.10287309868469395</c:v>
                </c:pt>
                <c:pt idx="14">
                  <c:v>0.07264142377190592</c:v>
                </c:pt>
                <c:pt idx="15">
                  <c:v>0.18144946098836587</c:v>
                </c:pt>
                <c:pt idx="16">
                  <c:v>0.08727907484180668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OH_Data2!$U$3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OH_Data2!$U$4:$U$20</c:f>
              <c:numCache>
                <c:ptCount val="17"/>
                <c:pt idx="0">
                  <c:v>0</c:v>
                </c:pt>
                <c:pt idx="1">
                  <c:v>0.6611095142282265</c:v>
                </c:pt>
                <c:pt idx="2">
                  <c:v>0.24200053777897285</c:v>
                </c:pt>
                <c:pt idx="3">
                  <c:v>0.5096706743335077</c:v>
                </c:pt>
                <c:pt idx="4">
                  <c:v>0.24437927663734116</c:v>
                </c:pt>
                <c:pt idx="5">
                  <c:v>0</c:v>
                </c:pt>
                <c:pt idx="6">
                  <c:v>0.66808142733632</c:v>
                </c:pt>
                <c:pt idx="7">
                  <c:v>0.2321442389538033</c:v>
                </c:pt>
                <c:pt idx="8">
                  <c:v>0.4008283786492084</c:v>
                </c:pt>
                <c:pt idx="9">
                  <c:v>0.7054419809962569</c:v>
                </c:pt>
                <c:pt idx="10">
                  <c:v>0.9386583761807964</c:v>
                </c:pt>
                <c:pt idx="11">
                  <c:v>0.9523809523809524</c:v>
                </c:pt>
                <c:pt idx="12">
                  <c:v>1.264907842428623</c:v>
                </c:pt>
                <c:pt idx="13">
                  <c:v>1.7561907561172752</c:v>
                </c:pt>
                <c:pt idx="14">
                  <c:v>1.4437482974666305</c:v>
                </c:pt>
                <c:pt idx="15">
                  <c:v>1.3128402177393532</c:v>
                </c:pt>
                <c:pt idx="16">
                  <c:v>0.981889591970325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OH_Data2!$V$3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9992806"/>
        <c:axId val="22826391"/>
      </c:scatterChart>
      <c:val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826391"/>
        <c:crosses val="autoZero"/>
        <c:crossBetween val="midCat"/>
        <c:dispUnits/>
        <c:majorUnit val="1"/>
      </c:valAx>
      <c:valAx>
        <c:axId val="228263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OH_Data2!$R$4:$R$20</c:f>
              <c:numCache>
                <c:ptCount val="17"/>
                <c:pt idx="0">
                  <c:v>56.53275764970903</c:v>
                </c:pt>
                <c:pt idx="1">
                  <c:v>43.029606208680654</c:v>
                </c:pt>
                <c:pt idx="2">
                  <c:v>42.49798332885184</c:v>
                </c:pt>
                <c:pt idx="3">
                  <c:v>42.94302143230528</c:v>
                </c:pt>
                <c:pt idx="4">
                  <c:v>43.46285434995112</c:v>
                </c:pt>
                <c:pt idx="5">
                  <c:v>47.012853470437015</c:v>
                </c:pt>
                <c:pt idx="6">
                  <c:v>51.3636720899159</c:v>
                </c:pt>
                <c:pt idx="7">
                  <c:v>53.44734194846398</c:v>
                </c:pt>
                <c:pt idx="8">
                  <c:v>54.29888436101275</c:v>
                </c:pt>
                <c:pt idx="9">
                  <c:v>52.57702274690469</c:v>
                </c:pt>
                <c:pt idx="10">
                  <c:v>56.75594882219299</c:v>
                </c:pt>
                <c:pt idx="11">
                  <c:v>54.58102620893318</c:v>
                </c:pt>
                <c:pt idx="12">
                  <c:v>53.26346223346585</c:v>
                </c:pt>
                <c:pt idx="13">
                  <c:v>52.538761113968704</c:v>
                </c:pt>
                <c:pt idx="14">
                  <c:v>51.248524471079634</c:v>
                </c:pt>
                <c:pt idx="15">
                  <c:v>49.02337495997438</c:v>
                </c:pt>
                <c:pt idx="16">
                  <c:v>48.789002836569935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OH_Data2!$S$3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0.01793614731555662</c:v>
                </c:pt>
                <c:pt idx="11">
                  <c:v>0.05167958656330749</c:v>
                </c:pt>
                <c:pt idx="12">
                  <c:v>0.10842067220816769</c:v>
                </c:pt>
                <c:pt idx="13">
                  <c:v>0.06613270629730325</c:v>
                </c:pt>
                <c:pt idx="14">
                  <c:v>0.07264142377190592</c:v>
                </c:pt>
                <c:pt idx="15">
                  <c:v>0.17077596328316788</c:v>
                </c:pt>
                <c:pt idx="16">
                  <c:v>0.14182849661793584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0.029893578859261034</c:v>
                </c:pt>
                <c:pt idx="11">
                  <c:v>0.05167958656330749</c:v>
                </c:pt>
                <c:pt idx="12">
                  <c:v>0.06505240332490062</c:v>
                </c:pt>
                <c:pt idx="13">
                  <c:v>0.10287309868469395</c:v>
                </c:pt>
                <c:pt idx="14">
                  <c:v>0.07264142377190592</c:v>
                </c:pt>
                <c:pt idx="15">
                  <c:v>0.18144946098836587</c:v>
                </c:pt>
                <c:pt idx="16">
                  <c:v>0.08727907484180668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OH_Data2!$U$4:$U$20</c:f>
              <c:numCache>
                <c:ptCount val="17"/>
                <c:pt idx="0">
                  <c:v>0</c:v>
                </c:pt>
                <c:pt idx="1">
                  <c:v>0.6611095142282265</c:v>
                </c:pt>
                <c:pt idx="2">
                  <c:v>0.24200053777897285</c:v>
                </c:pt>
                <c:pt idx="3">
                  <c:v>0.5096706743335077</c:v>
                </c:pt>
                <c:pt idx="4">
                  <c:v>0.24437927663734116</c:v>
                </c:pt>
                <c:pt idx="5">
                  <c:v>0</c:v>
                </c:pt>
                <c:pt idx="6">
                  <c:v>0.66808142733632</c:v>
                </c:pt>
                <c:pt idx="7">
                  <c:v>0.2321442389538033</c:v>
                </c:pt>
                <c:pt idx="8">
                  <c:v>0.4008283786492084</c:v>
                </c:pt>
                <c:pt idx="9">
                  <c:v>0.7054419809962569</c:v>
                </c:pt>
                <c:pt idx="10">
                  <c:v>0.9386583761807964</c:v>
                </c:pt>
                <c:pt idx="11">
                  <c:v>0.9523809523809524</c:v>
                </c:pt>
                <c:pt idx="12">
                  <c:v>1.264907842428623</c:v>
                </c:pt>
                <c:pt idx="13">
                  <c:v>1.7561907561172752</c:v>
                </c:pt>
                <c:pt idx="14">
                  <c:v>1.4437482974666305</c:v>
                </c:pt>
                <c:pt idx="15">
                  <c:v>1.3128402177393532</c:v>
                </c:pt>
                <c:pt idx="16">
                  <c:v>0.981889591970325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110928"/>
        <c:axId val="36998353"/>
      </c:scatterChart>
      <c:val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 val="autoZero"/>
        <c:crossBetween val="midCat"/>
        <c:dispUnits/>
        <c:majorUnit val="1"/>
      </c:valAx>
      <c:valAx>
        <c:axId val="3699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110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7</c:v>
                </c:pt>
                <c:pt idx="12">
                  <c:v>15</c:v>
                </c:pt>
                <c:pt idx="13">
                  <c:v>9</c:v>
                </c:pt>
                <c:pt idx="14">
                  <c:v>8</c:v>
                </c:pt>
                <c:pt idx="15">
                  <c:v>16</c:v>
                </c:pt>
                <c:pt idx="16">
                  <c:v>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14</c:v>
                </c:pt>
                <c:pt idx="14">
                  <c:v>8</c:v>
                </c:pt>
                <c:pt idx="15">
                  <c:v>17</c:v>
                </c:pt>
                <c:pt idx="16">
                  <c:v>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OH_Data2!$F$4:$F$20</c:f>
              <c:numCache>
                <c:ptCount val="17"/>
                <c:pt idx="0">
                  <c:v>0</c:v>
                </c:pt>
                <c:pt idx="1">
                  <c:v>46</c:v>
                </c:pt>
                <c:pt idx="2">
                  <c:v>18</c:v>
                </c:pt>
                <c:pt idx="3">
                  <c:v>39</c:v>
                </c:pt>
                <c:pt idx="4">
                  <c:v>20</c:v>
                </c:pt>
                <c:pt idx="5">
                  <c:v>0</c:v>
                </c:pt>
                <c:pt idx="6">
                  <c:v>85</c:v>
                </c:pt>
                <c:pt idx="7">
                  <c:v>30</c:v>
                </c:pt>
                <c:pt idx="8">
                  <c:v>60</c:v>
                </c:pt>
                <c:pt idx="9">
                  <c:v>98</c:v>
                </c:pt>
                <c:pt idx="10">
                  <c:v>157</c:v>
                </c:pt>
                <c:pt idx="11">
                  <c:v>129</c:v>
                </c:pt>
                <c:pt idx="12">
                  <c:v>175</c:v>
                </c:pt>
                <c:pt idx="13">
                  <c:v>239</c:v>
                </c:pt>
                <c:pt idx="14">
                  <c:v>159</c:v>
                </c:pt>
                <c:pt idx="15">
                  <c:v>123</c:v>
                </c:pt>
                <c:pt idx="16">
                  <c:v>90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OH_Data2!$G$3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OH_Data2!$G$4:$G$20</c:f>
              <c:numCache>
                <c:ptCount val="17"/>
              </c:numCache>
            </c:numRef>
          </c:yVal>
          <c:smooth val="0"/>
        </c:ser>
        <c:axId val="64549722"/>
        <c:axId val="44076587"/>
      </c:scatterChart>
      <c:val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076587"/>
        <c:crosses val="autoZero"/>
        <c:crossBetween val="midCat"/>
        <c:dispUnits/>
        <c:majorUnit val="1"/>
      </c:valAx>
      <c:valAx>
        <c:axId val="4407658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OH_Data2!$AM$4:$AM$20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15.159937338925667</c:v>
                </c:pt>
                <c:pt idx="11">
                  <c:v>34.93885700024956</c:v>
                </c:pt>
                <c:pt idx="12">
                  <c:v>74.45277212488212</c:v>
                </c:pt>
                <c:pt idx="13">
                  <c:v>44.37651003402199</c:v>
                </c:pt>
                <c:pt idx="14">
                  <c:v>39.181114702713295</c:v>
                </c:pt>
                <c:pt idx="15">
                  <c:v>77.27602028495532</c:v>
                </c:pt>
                <c:pt idx="16">
                  <c:v>62.09993312314894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4.852767047770639</c:v>
                </c:pt>
                <c:pt idx="11">
                  <c:v>6.547134693266739</c:v>
                </c:pt>
                <c:pt idx="12">
                  <c:v>8.135151991756379</c:v>
                </c:pt>
                <c:pt idx="13">
                  <c:v>12.11282228759301</c:v>
                </c:pt>
                <c:pt idx="14">
                  <c:v>6.6694456023343065</c:v>
                </c:pt>
                <c:pt idx="15">
                  <c:v>13.68782105992045</c:v>
                </c:pt>
                <c:pt idx="16">
                  <c:v>6.206698579441863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OH_Data2!$AO$4:$AO$20</c:f>
              <c:numCache>
                <c:ptCount val="17"/>
                <c:pt idx="0">
                  <c:v>0</c:v>
                </c:pt>
                <c:pt idx="1">
                  <c:v>36.496060805610874</c:v>
                </c:pt>
                <c:pt idx="2">
                  <c:v>14.102935761127608</c:v>
                </c:pt>
                <c:pt idx="3">
                  <c:v>30.157981425776565</c:v>
                </c:pt>
                <c:pt idx="4">
                  <c:v>15.174391696572863</c:v>
                </c:pt>
                <c:pt idx="5">
                  <c:v>0</c:v>
                </c:pt>
                <c:pt idx="6">
                  <c:v>61.7970584600173</c:v>
                </c:pt>
                <c:pt idx="7">
                  <c:v>21.358241789535885</c:v>
                </c:pt>
                <c:pt idx="8">
                  <c:v>41.49291508474928</c:v>
                </c:pt>
                <c:pt idx="9">
                  <c:v>65.62207044328377</c:v>
                </c:pt>
                <c:pt idx="10">
                  <c:v>101.89511941848392</c:v>
                </c:pt>
                <c:pt idx="11">
                  <c:v>81.43014051433549</c:v>
                </c:pt>
                <c:pt idx="12">
                  <c:v>106.71577625055646</c:v>
                </c:pt>
                <c:pt idx="13">
                  <c:v>141.40171101986724</c:v>
                </c:pt>
                <c:pt idx="14">
                  <c:v>91.22203098106714</c:v>
                </c:pt>
                <c:pt idx="15">
                  <c:v>68.45274534465679</c:v>
                </c:pt>
                <c:pt idx="16">
                  <c:v>48.67443294285622</c:v>
                </c:pt>
              </c:numCache>
            </c:numRef>
          </c:yVal>
          <c:smooth val="0"/>
        </c:ser>
        <c:axId val="61144964"/>
        <c:axId val="13433765"/>
      </c:scatterChart>
      <c:val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33765"/>
        <c:crosses val="autoZero"/>
        <c:crossBetween val="midCat"/>
        <c:dispUnits/>
        <c:majorUnit val="1"/>
      </c:valAx>
      <c:valAx>
        <c:axId val="1343376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OH_Data2!$R$25:$R$41</c:f>
              <c:numCache>
                <c:ptCount val="17"/>
                <c:pt idx="0">
                  <c:v>56.56669055174531</c:v>
                </c:pt>
                <c:pt idx="1">
                  <c:v>43.413272010512486</c:v>
                </c:pt>
                <c:pt idx="2">
                  <c:v>42.75808936825886</c:v>
                </c:pt>
                <c:pt idx="3">
                  <c:v>43.05181191973645</c:v>
                </c:pt>
                <c:pt idx="4">
                  <c:v>43.96698918611269</c:v>
                </c:pt>
                <c:pt idx="5">
                  <c:v>47.56616257088847</c:v>
                </c:pt>
                <c:pt idx="6">
                  <c:v>51.90195906175876</c:v>
                </c:pt>
                <c:pt idx="7">
                  <c:v>53.58065071440868</c:v>
                </c:pt>
                <c:pt idx="8">
                  <c:v>54.376292212267394</c:v>
                </c:pt>
                <c:pt idx="9">
                  <c:v>52.54208322652312</c:v>
                </c:pt>
                <c:pt idx="10">
                  <c:v>56.82177469241873</c:v>
                </c:pt>
                <c:pt idx="11">
                  <c:v>54.65833190614832</c:v>
                </c:pt>
                <c:pt idx="12">
                  <c:v>53.254535007797756</c:v>
                </c:pt>
                <c:pt idx="13">
                  <c:v>52.61210086926585</c:v>
                </c:pt>
                <c:pt idx="14">
                  <c:v>49.89436228177471</c:v>
                </c:pt>
                <c:pt idx="15">
                  <c:v>48.247185261003075</c:v>
                </c:pt>
                <c:pt idx="16">
                  <c:v>48.02019665160776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OH_Data2!$S$24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OH_Data2!$S$25:$S$41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0.020619973881366417</c:v>
                </c:pt>
                <c:pt idx="11">
                  <c:v>0.05137866072957698</c:v>
                </c:pt>
                <c:pt idx="12">
                  <c:v>0.11491422473939095</c:v>
                </c:pt>
                <c:pt idx="13">
                  <c:v>0.06885274119975902</c:v>
                </c:pt>
                <c:pt idx="14">
                  <c:v>0.044479039252752144</c:v>
                </c:pt>
                <c:pt idx="15">
                  <c:v>0.19191402251791195</c:v>
                </c:pt>
                <c:pt idx="16">
                  <c:v>0.07972362476747276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0.027493298508488556</c:v>
                </c:pt>
                <c:pt idx="11">
                  <c:v>0.059941770851173144</c:v>
                </c:pt>
                <c:pt idx="12">
                  <c:v>0.06566527127965197</c:v>
                </c:pt>
                <c:pt idx="13">
                  <c:v>0.1118857044496084</c:v>
                </c:pt>
                <c:pt idx="14">
                  <c:v>0.06671855887912821</c:v>
                </c:pt>
                <c:pt idx="15">
                  <c:v>0.17911975435005117</c:v>
                </c:pt>
                <c:pt idx="16">
                  <c:v>0.10629816635663034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OH_Data2!$U$25:$U$41</c:f>
              <c:numCache>
                <c:ptCount val="17"/>
                <c:pt idx="0">
                  <c:v>0</c:v>
                </c:pt>
                <c:pt idx="1">
                  <c:v>0.7391590013140605</c:v>
                </c:pt>
                <c:pt idx="2">
                  <c:v>0.18489984591679506</c:v>
                </c:pt>
                <c:pt idx="3">
                  <c:v>0.5540581012279125</c:v>
                </c:pt>
                <c:pt idx="4">
                  <c:v>0.2418895845190666</c:v>
                </c:pt>
                <c:pt idx="5">
                  <c:v>0</c:v>
                </c:pt>
                <c:pt idx="6">
                  <c:v>0.6676623034349468</c:v>
                </c:pt>
                <c:pt idx="7">
                  <c:v>0.20657600275434668</c:v>
                </c:pt>
                <c:pt idx="8">
                  <c:v>0.37522015468259434</c:v>
                </c:pt>
                <c:pt idx="9">
                  <c:v>0.7433991284286081</c:v>
                </c:pt>
                <c:pt idx="10">
                  <c:v>0.9485187985428553</c:v>
                </c:pt>
                <c:pt idx="11">
                  <c:v>0.9590683336187703</c:v>
                </c:pt>
                <c:pt idx="12">
                  <c:v>1.305097266683083</c:v>
                </c:pt>
                <c:pt idx="13">
                  <c:v>1.8073844564936743</c:v>
                </c:pt>
                <c:pt idx="14">
                  <c:v>1.4344490159012564</c:v>
                </c:pt>
                <c:pt idx="15">
                  <c:v>1.3306038894575232</c:v>
                </c:pt>
                <c:pt idx="16">
                  <c:v>1.0364071219771458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3795022"/>
        <c:axId val="14393151"/>
      </c:scatterChart>
      <c:val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393151"/>
        <c:crosses val="autoZero"/>
        <c:crossBetween val="midCat"/>
        <c:dispUnits/>
        <c:majorUnit val="1"/>
      </c:valAx>
      <c:valAx>
        <c:axId val="1439315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795022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OHIO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14</c:v>
                </c:pt>
                <c:pt idx="13">
                  <c:v>8</c:v>
                </c:pt>
                <c:pt idx="14">
                  <c:v>4</c:v>
                </c:pt>
                <c:pt idx="15">
                  <c:v>15</c:v>
                </c:pt>
                <c:pt idx="16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13</c:v>
                </c:pt>
                <c:pt idx="14">
                  <c:v>6</c:v>
                </c:pt>
                <c:pt idx="15">
                  <c:v>14</c:v>
                </c:pt>
                <c:pt idx="16">
                  <c:v>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OH_Data2!$F$25:$F$41</c:f>
              <c:numCache>
                <c:ptCount val="17"/>
                <c:pt idx="0">
                  <c:v>0</c:v>
                </c:pt>
                <c:pt idx="1">
                  <c:v>45</c:v>
                </c:pt>
                <c:pt idx="2">
                  <c:v>12</c:v>
                </c:pt>
                <c:pt idx="3">
                  <c:v>37</c:v>
                </c:pt>
                <c:pt idx="4">
                  <c:v>17</c:v>
                </c:pt>
                <c:pt idx="5">
                  <c:v>0</c:v>
                </c:pt>
                <c:pt idx="6">
                  <c:v>76</c:v>
                </c:pt>
                <c:pt idx="7">
                  <c:v>24</c:v>
                </c:pt>
                <c:pt idx="8">
                  <c:v>49</c:v>
                </c:pt>
                <c:pt idx="9">
                  <c:v>87</c:v>
                </c:pt>
                <c:pt idx="10">
                  <c:v>138</c:v>
                </c:pt>
                <c:pt idx="11">
                  <c:v>112</c:v>
                </c:pt>
                <c:pt idx="12">
                  <c:v>159</c:v>
                </c:pt>
                <c:pt idx="13">
                  <c:v>210</c:v>
                </c:pt>
                <c:pt idx="14">
                  <c:v>129</c:v>
                </c:pt>
                <c:pt idx="15">
                  <c:v>104</c:v>
                </c:pt>
                <c:pt idx="16">
                  <c:v>78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OH_Data2!$G$24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OH_Data2!$G$25:$G$41</c:f>
              <c:numCache>
                <c:ptCount val="17"/>
              </c:numCache>
            </c:numRef>
          </c:yVal>
          <c:smooth val="0"/>
        </c:ser>
        <c:axId val="62429496"/>
        <c:axId val="24994553"/>
      </c:scatterChart>
      <c:val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994553"/>
        <c:crosses val="autoZero"/>
        <c:crossBetween val="midCat"/>
        <c:dispUnits/>
        <c:majorUnit val="1"/>
      </c:valAx>
      <c:valAx>
        <c:axId val="2499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29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15.159937338925667</c:v>
                </c:pt>
                <c:pt idx="11">
                  <c:v>29.947591714499623</c:v>
                </c:pt>
                <c:pt idx="12">
                  <c:v>69.4892539832233</c:v>
                </c:pt>
                <c:pt idx="13">
                  <c:v>39.445786696908435</c:v>
                </c:pt>
                <c:pt idx="14">
                  <c:v>19.590557351356647</c:v>
                </c:pt>
                <c:pt idx="15">
                  <c:v>72.44626901714561</c:v>
                </c:pt>
                <c:pt idx="16">
                  <c:v>28.661507595299515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3.8822136382165113</c:v>
                </c:pt>
                <c:pt idx="11">
                  <c:v>6.547134693266739</c:v>
                </c:pt>
                <c:pt idx="12">
                  <c:v>7.2312462148945595</c:v>
                </c:pt>
                <c:pt idx="13">
                  <c:v>11.24762069562208</c:v>
                </c:pt>
                <c:pt idx="14">
                  <c:v>5.002084201750729</c:v>
                </c:pt>
                <c:pt idx="15">
                  <c:v>11.27232322581684</c:v>
                </c:pt>
                <c:pt idx="16">
                  <c:v>6.206698579441863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OH_Data2!$AO$25:$AO$41</c:f>
              <c:numCache>
                <c:ptCount val="17"/>
                <c:pt idx="0">
                  <c:v>0</c:v>
                </c:pt>
                <c:pt idx="1">
                  <c:v>35.70266817940194</c:v>
                </c:pt>
                <c:pt idx="2">
                  <c:v>9.401957174085071</c:v>
                </c:pt>
                <c:pt idx="3">
                  <c:v>28.611418275736742</c:v>
                </c:pt>
                <c:pt idx="4">
                  <c:v>12.898232942086933</c:v>
                </c:pt>
                <c:pt idx="5">
                  <c:v>0</c:v>
                </c:pt>
                <c:pt idx="6">
                  <c:v>55.253840505427235</c:v>
                </c:pt>
                <c:pt idx="7">
                  <c:v>17.08659343162871</c:v>
                </c:pt>
                <c:pt idx="8">
                  <c:v>33.88588065254524</c:v>
                </c:pt>
                <c:pt idx="9">
                  <c:v>58.256327842507034</c:v>
                </c:pt>
                <c:pt idx="10">
                  <c:v>89.56386292834891</c:v>
                </c:pt>
                <c:pt idx="11">
                  <c:v>70.69903672562461</c:v>
                </c:pt>
                <c:pt idx="12">
                  <c:v>96.958905279077</c:v>
                </c:pt>
                <c:pt idx="13">
                  <c:v>124.2441812308457</c:v>
                </c:pt>
                <c:pt idx="14">
                  <c:v>74.01032702237521</c:v>
                </c:pt>
                <c:pt idx="15">
                  <c:v>57.87874403125452</c:v>
                </c:pt>
                <c:pt idx="16">
                  <c:v>42.18450855047539</c:v>
                </c:pt>
              </c:numCache>
            </c:numRef>
          </c:yVal>
          <c:smooth val="0"/>
        </c:ser>
        <c:axId val="23624386"/>
        <c:axId val="11292883"/>
      </c:scatterChart>
      <c:val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292883"/>
        <c:crosses val="autoZero"/>
        <c:crossBetween val="midCat"/>
        <c:dispUnits/>
        <c:majorUnit val="1"/>
      </c:valAx>
      <c:valAx>
        <c:axId val="1129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624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OH_Data1!$E$5:$E$21</c:f>
              <c:numCache>
                <c:ptCount val="17"/>
                <c:pt idx="1">
                  <c:v>1142</c:v>
                </c:pt>
                <c:pt idx="2">
                  <c:v>1183</c:v>
                </c:pt>
                <c:pt idx="3">
                  <c:v>1116</c:v>
                </c:pt>
                <c:pt idx="4">
                  <c:v>1126</c:v>
                </c:pt>
                <c:pt idx="5">
                  <c:v>1282</c:v>
                </c:pt>
                <c:pt idx="6">
                  <c:v>1547</c:v>
                </c:pt>
                <c:pt idx="7">
                  <c:v>1348</c:v>
                </c:pt>
                <c:pt idx="8">
                  <c:v>1530</c:v>
                </c:pt>
                <c:pt idx="9">
                  <c:v>1472</c:v>
                </c:pt>
                <c:pt idx="10">
                  <c:v>1494</c:v>
                </c:pt>
                <c:pt idx="11">
                  <c:v>1391</c:v>
                </c:pt>
                <c:pt idx="12">
                  <c:v>1378</c:v>
                </c:pt>
                <c:pt idx="13">
                  <c:v>1303</c:v>
                </c:pt>
                <c:pt idx="14">
                  <c:v>1284</c:v>
                </c:pt>
                <c:pt idx="15">
                  <c:v>1267</c:v>
                </c:pt>
                <c:pt idx="16">
                  <c:v>1220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OH_Data1!$F$5:$F$21</c:f>
              <c:numCache>
                <c:ptCount val="17"/>
                <c:pt idx="1">
                  <c:v>981</c:v>
                </c:pt>
                <c:pt idx="2">
                  <c:v>983</c:v>
                </c:pt>
                <c:pt idx="3">
                  <c:v>910</c:v>
                </c:pt>
                <c:pt idx="4">
                  <c:v>964</c:v>
                </c:pt>
                <c:pt idx="5">
                  <c:v>1238</c:v>
                </c:pt>
                <c:pt idx="6">
                  <c:v>1553</c:v>
                </c:pt>
                <c:pt idx="7">
                  <c:v>1430</c:v>
                </c:pt>
                <c:pt idx="8">
                  <c:v>1594</c:v>
                </c:pt>
                <c:pt idx="9">
                  <c:v>1435</c:v>
                </c:pt>
                <c:pt idx="10">
                  <c:v>1731</c:v>
                </c:pt>
                <c:pt idx="11">
                  <c:v>1473</c:v>
                </c:pt>
                <c:pt idx="12">
                  <c:v>1323</c:v>
                </c:pt>
                <c:pt idx="13">
                  <c:v>1353</c:v>
                </c:pt>
                <c:pt idx="14">
                  <c:v>1282</c:v>
                </c:pt>
                <c:pt idx="15">
                  <c:v>1192</c:v>
                </c:pt>
                <c:pt idx="16">
                  <c:v>1178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OH_Data1!$G$5:$G$21</c:f>
              <c:numCache>
                <c:ptCount val="17"/>
                <c:pt idx="1">
                  <c:v>2123</c:v>
                </c:pt>
                <c:pt idx="2">
                  <c:v>2166</c:v>
                </c:pt>
                <c:pt idx="3">
                  <c:v>2026</c:v>
                </c:pt>
                <c:pt idx="4">
                  <c:v>2090</c:v>
                </c:pt>
                <c:pt idx="5">
                  <c:v>2520</c:v>
                </c:pt>
                <c:pt idx="6">
                  <c:v>3100</c:v>
                </c:pt>
                <c:pt idx="7">
                  <c:v>2778</c:v>
                </c:pt>
                <c:pt idx="8">
                  <c:v>3124</c:v>
                </c:pt>
                <c:pt idx="9">
                  <c:v>2907</c:v>
                </c:pt>
                <c:pt idx="10">
                  <c:v>3225</c:v>
                </c:pt>
                <c:pt idx="11">
                  <c:v>2864</c:v>
                </c:pt>
                <c:pt idx="12">
                  <c:v>2701</c:v>
                </c:pt>
                <c:pt idx="13">
                  <c:v>2656</c:v>
                </c:pt>
                <c:pt idx="14">
                  <c:v>2566</c:v>
                </c:pt>
                <c:pt idx="15">
                  <c:v>2459</c:v>
                </c:pt>
                <c:pt idx="16">
                  <c:v>2398</c:v>
                </c:pt>
              </c:numCache>
            </c:numRef>
          </c:yVal>
          <c:smooth val="1"/>
        </c:ser>
        <c:axId val="48941142"/>
        <c:axId val="37817095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OH_Data1!$F$28:$F$44</c:f>
              <c:numCache>
                <c:ptCount val="17"/>
                <c:pt idx="1">
                  <c:v>46.208195949128594</c:v>
                </c:pt>
                <c:pt idx="2">
                  <c:v>45.38319482917821</c:v>
                </c:pt>
                <c:pt idx="3">
                  <c:v>44.91609081934847</c:v>
                </c:pt>
                <c:pt idx="4">
                  <c:v>46.124401913875595</c:v>
                </c:pt>
                <c:pt idx="5">
                  <c:v>49.12698412698413</c:v>
                </c:pt>
                <c:pt idx="6">
                  <c:v>50.096774193548384</c:v>
                </c:pt>
                <c:pt idx="7">
                  <c:v>51.47588192944564</c:v>
                </c:pt>
                <c:pt idx="8">
                  <c:v>51.02432778489116</c:v>
                </c:pt>
                <c:pt idx="9">
                  <c:v>49.36360509115927</c:v>
                </c:pt>
                <c:pt idx="10">
                  <c:v>53.674418604651166</c:v>
                </c:pt>
                <c:pt idx="11">
                  <c:v>51.43156424581006</c:v>
                </c:pt>
                <c:pt idx="12">
                  <c:v>48.98185857089967</c:v>
                </c:pt>
                <c:pt idx="13">
                  <c:v>50.94126506024096</c:v>
                </c:pt>
                <c:pt idx="14">
                  <c:v>49.961028838659395</c:v>
                </c:pt>
                <c:pt idx="15">
                  <c:v>48.47498983326555</c:v>
                </c:pt>
                <c:pt idx="16">
                  <c:v>49.12427022518766</c:v>
                </c:pt>
              </c:numCache>
            </c:numRef>
          </c:yVal>
          <c:smooth val="0"/>
        </c:ser>
        <c:axId val="4809536"/>
        <c:axId val="43285825"/>
      </c:scatterChart>
      <c:val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817095"/>
        <c:crossesAt val="0"/>
        <c:crossBetween val="midCat"/>
        <c:dispUnits/>
        <c:majorUnit val="1"/>
      </c:valAx>
      <c:valAx>
        <c:axId val="3781709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crossBetween val="midCat"/>
        <c:dispUnits/>
        <c:majorUnit val="400"/>
      </c:valAx>
      <c:valAx>
        <c:axId val="4809536"/>
        <c:scaling>
          <c:orientation val="minMax"/>
        </c:scaling>
        <c:axPos val="b"/>
        <c:delete val="1"/>
        <c:majorTickMark val="in"/>
        <c:minorTickMark val="none"/>
        <c:tickLblPos val="nextTo"/>
        <c:crossAx val="43285825"/>
        <c:crosses val="max"/>
        <c:crossBetween val="midCat"/>
        <c:dispUnits/>
      </c:valAx>
      <c:valAx>
        <c:axId val="4328582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095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OH_Data3!$L$24:$L$40</c:f>
              <c:numCache>
                <c:ptCount val="17"/>
                <c:pt idx="0">
                  <c:v>0</c:v>
                </c:pt>
                <c:pt idx="1">
                  <c:v>12.100105807054806</c:v>
                </c:pt>
                <c:pt idx="2">
                  <c:v>12.553610176340552</c:v>
                </c:pt>
                <c:pt idx="3">
                  <c:v>11.86278331297562</c:v>
                </c:pt>
                <c:pt idx="4">
                  <c:v>11.953317518011453</c:v>
                </c:pt>
                <c:pt idx="5">
                  <c:v>13.58278042481894</c:v>
                </c:pt>
                <c:pt idx="6">
                  <c:v>16.37340941376844</c:v>
                </c:pt>
                <c:pt idx="7">
                  <c:v>14.24984352128433</c:v>
                </c:pt>
                <c:pt idx="8">
                  <c:v>16.100106039718014</c:v>
                </c:pt>
                <c:pt idx="9">
                  <c:v>15.419778862353438</c:v>
                </c:pt>
                <c:pt idx="10">
                  <c:v>15.593111226476475</c:v>
                </c:pt>
                <c:pt idx="11">
                  <c:v>14.492200987136636</c:v>
                </c:pt>
                <c:pt idx="12">
                  <c:v>14.327210616858158</c:v>
                </c:pt>
                <c:pt idx="13">
                  <c:v>13.536855048852152</c:v>
                </c:pt>
                <c:pt idx="14">
                  <c:v>13.335058720993391</c:v>
                </c:pt>
                <c:pt idx="15">
                  <c:v>13.150846226335092</c:v>
                </c:pt>
                <c:pt idx="16">
                  <c:v>12.66486908573971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OH_Data3!$M$24:$M$40</c:f>
              <c:numCache>
                <c:ptCount val="17"/>
                <c:pt idx="0">
                  <c:v>0</c:v>
                </c:pt>
                <c:pt idx="1">
                  <c:v>89.87788152061282</c:v>
                </c:pt>
                <c:pt idx="2">
                  <c:v>89.57870669489202</c:v>
                </c:pt>
                <c:pt idx="3">
                  <c:v>82.51655545067187</c:v>
                </c:pt>
                <c:pt idx="4">
                  <c:v>86.5815640546398</c:v>
                </c:pt>
                <c:pt idx="5">
                  <c:v>109.96966507219535</c:v>
                </c:pt>
                <c:pt idx="6">
                  <c:v>136.370541504326</c:v>
                </c:pt>
                <c:pt idx="7">
                  <c:v>124.13647025325575</c:v>
                </c:pt>
                <c:pt idx="8">
                  <c:v>136.07079778974585</c:v>
                </c:pt>
                <c:pt idx="9">
                  <c:v>120.24901182127394</c:v>
                </c:pt>
                <c:pt idx="10">
                  <c:v>142.78314119611193</c:v>
                </c:pt>
                <c:pt idx="11">
                  <c:v>119.96921360302652</c:v>
                </c:pt>
                <c:pt idx="12">
                  <c:v>106.46464939090632</c:v>
                </c:pt>
                <c:pt idx="13">
                  <c:v>107.67363667110996</c:v>
                </c:pt>
                <c:pt idx="14">
                  <c:v>101.01837872593919</c:v>
                </c:pt>
                <c:pt idx="15">
                  <c:v>93.21224083165338</c:v>
                </c:pt>
                <c:pt idx="16">
                  <c:v>91.39016229123982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OH_Data3!$N$24:$N$40</c:f>
              <c:numCache>
                <c:ptCount val="17"/>
                <c:pt idx="0">
                  <c:v>0</c:v>
                </c:pt>
                <c:pt idx="1">
                  <c:v>20.162563637201117</c:v>
                </c:pt>
                <c:pt idx="2">
                  <c:v>20.587508172984112</c:v>
                </c:pt>
                <c:pt idx="3">
                  <c:v>19.276178544224177</c:v>
                </c:pt>
                <c:pt idx="4">
                  <c:v>19.84168424570271</c:v>
                </c:pt>
                <c:pt idx="5">
                  <c:v>23.85418053033144</c:v>
                </c:pt>
                <c:pt idx="6">
                  <c:v>29.281041800576272</c:v>
                </c:pt>
                <c:pt idx="7">
                  <c:v>26.178624728849098</c:v>
                </c:pt>
                <c:pt idx="8">
                  <c:v>29.266029708954765</c:v>
                </c:pt>
                <c:pt idx="9">
                  <c:v>27.06820349255247</c:v>
                </c:pt>
                <c:pt idx="10">
                  <c:v>29.879143727668232</c:v>
                </c:pt>
                <c:pt idx="11">
                  <c:v>26.454633029255927</c:v>
                </c:pt>
                <c:pt idx="12">
                  <c:v>24.86941943486661</c:v>
                </c:pt>
                <c:pt idx="13">
                  <c:v>24.40694388580785</c:v>
                </c:pt>
                <c:pt idx="14">
                  <c:v>23.545971996259805</c:v>
                </c:pt>
                <c:pt idx="15">
                  <c:v>22.53242254330848</c:v>
                </c:pt>
                <c:pt idx="16">
                  <c:v>21.95583653980411</c:v>
                </c:pt>
              </c:numCache>
            </c:numRef>
          </c:yVal>
          <c:smooth val="1"/>
        </c:ser>
        <c:axId val="54028106"/>
        <c:axId val="16490907"/>
      </c:scatterChart>
      <c:val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490907"/>
        <c:crossesAt val="0"/>
        <c:crossBetween val="midCat"/>
        <c:dispUnits/>
        <c:majorUnit val="1"/>
      </c:valAx>
      <c:valAx>
        <c:axId val="1649090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OH_Data1!$H$5:$H$21</c:f>
              <c:numCache>
                <c:ptCount val="17"/>
                <c:pt idx="1">
                  <c:v>423</c:v>
                </c:pt>
                <c:pt idx="2">
                  <c:v>448</c:v>
                </c:pt>
                <c:pt idx="3">
                  <c:v>470</c:v>
                </c:pt>
                <c:pt idx="4">
                  <c:v>531</c:v>
                </c:pt>
                <c:pt idx="5">
                  <c:v>742</c:v>
                </c:pt>
                <c:pt idx="6">
                  <c:v>884</c:v>
                </c:pt>
                <c:pt idx="7">
                  <c:v>978</c:v>
                </c:pt>
                <c:pt idx="8">
                  <c:v>1066</c:v>
                </c:pt>
                <c:pt idx="9">
                  <c:v>814</c:v>
                </c:pt>
                <c:pt idx="10">
                  <c:v>1126</c:v>
                </c:pt>
                <c:pt idx="11">
                  <c:v>875</c:v>
                </c:pt>
                <c:pt idx="12">
                  <c:v>929</c:v>
                </c:pt>
                <c:pt idx="13">
                  <c:v>862</c:v>
                </c:pt>
                <c:pt idx="14">
                  <c:v>431</c:v>
                </c:pt>
                <c:pt idx="15">
                  <c:v>309</c:v>
                </c:pt>
                <c:pt idx="16">
                  <c:v>252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OH_Data1!$I$5:$I$21</c:f>
              <c:numCache>
                <c:ptCount val="17"/>
                <c:pt idx="1">
                  <c:v>410</c:v>
                </c:pt>
                <c:pt idx="2">
                  <c:v>455</c:v>
                </c:pt>
                <c:pt idx="3">
                  <c:v>432</c:v>
                </c:pt>
                <c:pt idx="4">
                  <c:v>506</c:v>
                </c:pt>
                <c:pt idx="5">
                  <c:v>733</c:v>
                </c:pt>
                <c:pt idx="6">
                  <c:v>976</c:v>
                </c:pt>
                <c:pt idx="7">
                  <c:v>980</c:v>
                </c:pt>
                <c:pt idx="8">
                  <c:v>1101</c:v>
                </c:pt>
                <c:pt idx="9">
                  <c:v>725</c:v>
                </c:pt>
                <c:pt idx="10">
                  <c:v>1111</c:v>
                </c:pt>
                <c:pt idx="11">
                  <c:v>743</c:v>
                </c:pt>
                <c:pt idx="12">
                  <c:v>795</c:v>
                </c:pt>
                <c:pt idx="13">
                  <c:v>654</c:v>
                </c:pt>
                <c:pt idx="14">
                  <c:v>344</c:v>
                </c:pt>
                <c:pt idx="15">
                  <c:v>163</c:v>
                </c:pt>
                <c:pt idx="16">
                  <c:v>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OH_Data1!$J$5:$J$21</c:f>
              <c:numCache>
                <c:ptCount val="17"/>
                <c:pt idx="1">
                  <c:v>833</c:v>
                </c:pt>
                <c:pt idx="2">
                  <c:v>903</c:v>
                </c:pt>
                <c:pt idx="3">
                  <c:v>902</c:v>
                </c:pt>
                <c:pt idx="4">
                  <c:v>1037</c:v>
                </c:pt>
                <c:pt idx="5">
                  <c:v>1475</c:v>
                </c:pt>
                <c:pt idx="6">
                  <c:v>1860</c:v>
                </c:pt>
                <c:pt idx="7">
                  <c:v>1958</c:v>
                </c:pt>
                <c:pt idx="8">
                  <c:v>2167</c:v>
                </c:pt>
                <c:pt idx="9">
                  <c:v>1539</c:v>
                </c:pt>
                <c:pt idx="10">
                  <c:v>2237</c:v>
                </c:pt>
                <c:pt idx="11">
                  <c:v>1618</c:v>
                </c:pt>
                <c:pt idx="12">
                  <c:v>1724</c:v>
                </c:pt>
                <c:pt idx="13">
                  <c:v>1516</c:v>
                </c:pt>
                <c:pt idx="14">
                  <c:v>775</c:v>
                </c:pt>
                <c:pt idx="15">
                  <c:v>472</c:v>
                </c:pt>
                <c:pt idx="16">
                  <c:v>374</c:v>
                </c:pt>
              </c:numCache>
            </c:numRef>
          </c:yVal>
          <c:smooth val="1"/>
        </c:ser>
        <c:axId val="14200436"/>
        <c:axId val="60695061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OH_Data1!$I$28:$I$44</c:f>
              <c:numCache>
                <c:ptCount val="17"/>
                <c:pt idx="1">
                  <c:v>49.21968787515006</c:v>
                </c:pt>
                <c:pt idx="2">
                  <c:v>50.3875968992248</c:v>
                </c:pt>
                <c:pt idx="3">
                  <c:v>47.893569844789354</c:v>
                </c:pt>
                <c:pt idx="4">
                  <c:v>48.79459980713597</c:v>
                </c:pt>
                <c:pt idx="5">
                  <c:v>49.69491525423729</c:v>
                </c:pt>
                <c:pt idx="6">
                  <c:v>52.473118279569896</c:v>
                </c:pt>
                <c:pt idx="7">
                  <c:v>50.05107252298263</c:v>
                </c:pt>
                <c:pt idx="8">
                  <c:v>50.80756806645132</c:v>
                </c:pt>
                <c:pt idx="9">
                  <c:v>47.10851202079272</c:v>
                </c:pt>
                <c:pt idx="10">
                  <c:v>49.66472954850246</c:v>
                </c:pt>
                <c:pt idx="11">
                  <c:v>45.920889987639065</c:v>
                </c:pt>
                <c:pt idx="12">
                  <c:v>46.11368909512761</c:v>
                </c:pt>
                <c:pt idx="13">
                  <c:v>43.13984168865435</c:v>
                </c:pt>
                <c:pt idx="14">
                  <c:v>44.387096774193544</c:v>
                </c:pt>
                <c:pt idx="15">
                  <c:v>34.53389830508475</c:v>
                </c:pt>
                <c:pt idx="16">
                  <c:v>32.62032085561498</c:v>
                </c:pt>
              </c:numCache>
            </c:numRef>
          </c:yVal>
          <c:smooth val="0"/>
        </c:ser>
        <c:axId val="9384638"/>
        <c:axId val="17352879"/>
      </c:scatterChart>
      <c:val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695061"/>
        <c:crossesAt val="0"/>
        <c:crossBetween val="midCat"/>
        <c:dispUnits/>
        <c:majorUnit val="1"/>
      </c:valAx>
      <c:valAx>
        <c:axId val="6069506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200436"/>
        <c:crosses val="autoZero"/>
        <c:crossBetween val="midCat"/>
        <c:dispUnits/>
        <c:majorUnit val="400"/>
      </c:valAx>
      <c:valAx>
        <c:axId val="9384638"/>
        <c:scaling>
          <c:orientation val="minMax"/>
        </c:scaling>
        <c:axPos val="b"/>
        <c:delete val="1"/>
        <c:majorTickMark val="in"/>
        <c:minorTickMark val="none"/>
        <c:tickLblPos val="nextTo"/>
        <c:crossAx val="17352879"/>
        <c:crosses val="max"/>
        <c:crossBetween val="midCat"/>
        <c:dispUnits/>
      </c:valAx>
      <c:valAx>
        <c:axId val="17352879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384638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OH_Data3!$L$44:$L$60</c:f>
              <c:numCache>
                <c:ptCount val="17"/>
                <c:pt idx="0">
                  <c:v>0</c:v>
                </c:pt>
                <c:pt idx="1">
                  <c:v>4.481913096658655</c:v>
                </c:pt>
                <c:pt idx="2">
                  <c:v>4.754029889265061</c:v>
                </c:pt>
                <c:pt idx="3">
                  <c:v>4.995975051163568</c:v>
                </c:pt>
                <c:pt idx="4">
                  <c:v>5.636955241619965</c:v>
                </c:pt>
                <c:pt idx="5">
                  <c:v>7.861484458046531</c:v>
                </c:pt>
                <c:pt idx="6">
                  <c:v>9.356233950724823</c:v>
                </c:pt>
                <c:pt idx="7">
                  <c:v>10.338536323305693</c:v>
                </c:pt>
                <c:pt idx="8">
                  <c:v>11.217459502182617</c:v>
                </c:pt>
                <c:pt idx="9">
                  <c:v>8.526970104589468</c:v>
                </c:pt>
                <c:pt idx="10">
                  <c:v>11.752237778455497</c:v>
                </c:pt>
                <c:pt idx="11">
                  <c:v>9.11622995236848</c:v>
                </c:pt>
                <c:pt idx="12">
                  <c:v>9.658910495690296</c:v>
                </c:pt>
                <c:pt idx="13">
                  <c:v>8.95531009371493</c:v>
                </c:pt>
                <c:pt idx="14">
                  <c:v>4.476176252919121</c:v>
                </c:pt>
                <c:pt idx="15">
                  <c:v>3.207270310921503</c:v>
                </c:pt>
                <c:pt idx="16">
                  <c:v>2.6160221390216454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OH_Data3!$M$44:$M$60</c:f>
              <c:numCache>
                <c:ptCount val="17"/>
                <c:pt idx="0">
                  <c:v>0</c:v>
                </c:pt>
                <c:pt idx="1">
                  <c:v>37.56364059475153</c:v>
                </c:pt>
                <c:pt idx="2">
                  <c:v>41.463185703129064</c:v>
                </c:pt>
                <c:pt idx="3">
                  <c:v>39.17269445570357</c:v>
                </c:pt>
                <c:pt idx="4">
                  <c:v>45.44633963863873</c:v>
                </c:pt>
                <c:pt idx="5">
                  <c:v>65.1112798852336</c:v>
                </c:pt>
                <c:pt idx="6">
                  <c:v>85.70357276768975</c:v>
                </c:pt>
                <c:pt idx="7">
                  <c:v>85.07254604768578</c:v>
                </c:pt>
                <c:pt idx="8">
                  <c:v>93.98616585101016</c:v>
                </c:pt>
                <c:pt idx="9">
                  <c:v>60.75298506649728</c:v>
                </c:pt>
                <c:pt idx="10">
                  <c:v>91.64186589767786</c:v>
                </c:pt>
                <c:pt idx="11">
                  <c:v>60.514002516665784</c:v>
                </c:pt>
                <c:pt idx="12">
                  <c:v>63.975356209955045</c:v>
                </c:pt>
                <c:pt idx="13">
                  <c:v>52.04623679446114</c:v>
                </c:pt>
                <c:pt idx="14">
                  <c:v>27.10633563316933</c:v>
                </c:pt>
                <c:pt idx="15">
                  <c:v>12.746304744596896</c:v>
                </c:pt>
                <c:pt idx="16">
                  <c:v>9.46485551742891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OH_Data3!$N$44:$N$60</c:f>
              <c:numCache>
                <c:ptCount val="17"/>
                <c:pt idx="0">
                  <c:v>0</c:v>
                </c:pt>
                <c:pt idx="1">
                  <c:v>7.911170753550886</c:v>
                </c:pt>
                <c:pt idx="2">
                  <c:v>8.582880831119416</c:v>
                </c:pt>
                <c:pt idx="3">
                  <c:v>8.581990645059332</c:v>
                </c:pt>
                <c:pt idx="4">
                  <c:v>9.844893092245794</c:v>
                </c:pt>
                <c:pt idx="5">
                  <c:v>13.962268365967807</c:v>
                </c:pt>
                <c:pt idx="6">
                  <c:v>17.568625080345765</c:v>
                </c:pt>
                <c:pt idx="7">
                  <c:v>18.451312893839646</c:v>
                </c:pt>
                <c:pt idx="8">
                  <c:v>20.300731875577778</c:v>
                </c:pt>
                <c:pt idx="9">
                  <c:v>14.330225378410134</c:v>
                </c:pt>
                <c:pt idx="10">
                  <c:v>20.725471168618245</c:v>
                </c:pt>
                <c:pt idx="11">
                  <c:v>14.94538974906986</c:v>
                </c:pt>
                <c:pt idx="12">
                  <c:v>15.873705703706051</c:v>
                </c:pt>
                <c:pt idx="13">
                  <c:v>13.931071886628276</c:v>
                </c:pt>
                <c:pt idx="14">
                  <c:v>7.1115075203045</c:v>
                </c:pt>
                <c:pt idx="15">
                  <c:v>4.32505223279447</c:v>
                </c:pt>
                <c:pt idx="16">
                  <c:v>3.424304781437338</c:v>
                </c:pt>
              </c:numCache>
            </c:numRef>
          </c:yVal>
          <c:smooth val="1"/>
        </c:ser>
        <c:axId val="21958184"/>
        <c:axId val="63405929"/>
      </c:scatterChart>
      <c:valAx>
        <c:axId val="2195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405929"/>
        <c:crossesAt val="0"/>
        <c:crossBetween val="midCat"/>
        <c:dispUnits/>
        <c:majorUnit val="1"/>
      </c:valAx>
      <c:valAx>
        <c:axId val="6340592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95818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OH_Data1!$K$5:$K$21</c:f>
              <c:numCache>
                <c:ptCount val="17"/>
                <c:pt idx="1">
                  <c:v>490</c:v>
                </c:pt>
                <c:pt idx="2">
                  <c:v>430</c:v>
                </c:pt>
                <c:pt idx="3">
                  <c:v>507</c:v>
                </c:pt>
                <c:pt idx="4">
                  <c:v>511</c:v>
                </c:pt>
                <c:pt idx="5">
                  <c:v>708</c:v>
                </c:pt>
                <c:pt idx="6">
                  <c:v>996</c:v>
                </c:pt>
                <c:pt idx="7">
                  <c:v>950</c:v>
                </c:pt>
                <c:pt idx="8">
                  <c:v>934</c:v>
                </c:pt>
                <c:pt idx="9">
                  <c:v>971</c:v>
                </c:pt>
                <c:pt idx="10">
                  <c:v>984</c:v>
                </c:pt>
                <c:pt idx="11">
                  <c:v>747</c:v>
                </c:pt>
                <c:pt idx="12">
                  <c:v>850</c:v>
                </c:pt>
                <c:pt idx="13">
                  <c:v>830</c:v>
                </c:pt>
                <c:pt idx="14">
                  <c:v>604</c:v>
                </c:pt>
                <c:pt idx="15">
                  <c:v>396</c:v>
                </c:pt>
                <c:pt idx="16">
                  <c:v>385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OH_Data1!$L$5:$L$21</c:f>
              <c:numCache>
                <c:ptCount val="17"/>
                <c:pt idx="1">
                  <c:v>161</c:v>
                </c:pt>
                <c:pt idx="2">
                  <c:v>219</c:v>
                </c:pt>
                <c:pt idx="3">
                  <c:v>311</c:v>
                </c:pt>
                <c:pt idx="4">
                  <c:v>361</c:v>
                </c:pt>
                <c:pt idx="5">
                  <c:v>652</c:v>
                </c:pt>
                <c:pt idx="6">
                  <c:v>1662</c:v>
                </c:pt>
                <c:pt idx="7">
                  <c:v>1943</c:v>
                </c:pt>
                <c:pt idx="8">
                  <c:v>2252</c:v>
                </c:pt>
                <c:pt idx="9">
                  <c:v>2103</c:v>
                </c:pt>
                <c:pt idx="10">
                  <c:v>2957</c:v>
                </c:pt>
                <c:pt idx="11">
                  <c:v>2104</c:v>
                </c:pt>
                <c:pt idx="12">
                  <c:v>2235</c:v>
                </c:pt>
                <c:pt idx="13">
                  <c:v>2064</c:v>
                </c:pt>
                <c:pt idx="14">
                  <c:v>1323</c:v>
                </c:pt>
                <c:pt idx="15">
                  <c:v>985</c:v>
                </c:pt>
                <c:pt idx="16">
                  <c:v>908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OH_Data1!$M$5:$M$21</c:f>
              <c:numCache>
                <c:ptCount val="17"/>
                <c:pt idx="1">
                  <c:v>651</c:v>
                </c:pt>
                <c:pt idx="2">
                  <c:v>649</c:v>
                </c:pt>
                <c:pt idx="3">
                  <c:v>818</c:v>
                </c:pt>
                <c:pt idx="4">
                  <c:v>872</c:v>
                </c:pt>
                <c:pt idx="5">
                  <c:v>1360</c:v>
                </c:pt>
                <c:pt idx="6">
                  <c:v>2658</c:v>
                </c:pt>
                <c:pt idx="7">
                  <c:v>2893</c:v>
                </c:pt>
                <c:pt idx="8">
                  <c:v>3186</c:v>
                </c:pt>
                <c:pt idx="9">
                  <c:v>3074</c:v>
                </c:pt>
                <c:pt idx="10">
                  <c:v>3941</c:v>
                </c:pt>
                <c:pt idx="11">
                  <c:v>2851</c:v>
                </c:pt>
                <c:pt idx="12">
                  <c:v>3085</c:v>
                </c:pt>
                <c:pt idx="13">
                  <c:v>2894</c:v>
                </c:pt>
                <c:pt idx="14">
                  <c:v>1927</c:v>
                </c:pt>
                <c:pt idx="15">
                  <c:v>1381</c:v>
                </c:pt>
                <c:pt idx="16">
                  <c:v>1293</c:v>
                </c:pt>
              </c:numCache>
            </c:numRef>
          </c:yVal>
          <c:smooth val="1"/>
        </c:ser>
        <c:axId val="33782450"/>
        <c:axId val="35606595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OH_Data1!$L$28:$L$44</c:f>
              <c:numCache>
                <c:ptCount val="17"/>
                <c:pt idx="1">
                  <c:v>24.731182795698924</c:v>
                </c:pt>
                <c:pt idx="2">
                  <c:v>33.7442218798151</c:v>
                </c:pt>
                <c:pt idx="3">
                  <c:v>38.01955990220049</c:v>
                </c:pt>
                <c:pt idx="4">
                  <c:v>41.39908256880734</c:v>
                </c:pt>
                <c:pt idx="5">
                  <c:v>47.94117647058824</c:v>
                </c:pt>
                <c:pt idx="6">
                  <c:v>62.528216704288944</c:v>
                </c:pt>
                <c:pt idx="7">
                  <c:v>67.16211545108884</c:v>
                </c:pt>
                <c:pt idx="8">
                  <c:v>70.6842435655995</c:v>
                </c:pt>
                <c:pt idx="9">
                  <c:v>68.4124918672739</c:v>
                </c:pt>
                <c:pt idx="10">
                  <c:v>75.03171783811216</c:v>
                </c:pt>
                <c:pt idx="11">
                  <c:v>73.79866713433883</c:v>
                </c:pt>
                <c:pt idx="12">
                  <c:v>72.44732576985413</c:v>
                </c:pt>
                <c:pt idx="13">
                  <c:v>71.31997235659986</c:v>
                </c:pt>
                <c:pt idx="14">
                  <c:v>68.65594187856772</c:v>
                </c:pt>
                <c:pt idx="15">
                  <c:v>71.32512671976828</c:v>
                </c:pt>
                <c:pt idx="16">
                  <c:v>70.22428460943541</c:v>
                </c:pt>
              </c:numCache>
            </c:numRef>
          </c:yVal>
          <c:smooth val="0"/>
        </c:ser>
        <c:axId val="52023900"/>
        <c:axId val="65561917"/>
      </c:scatterChart>
      <c:valAx>
        <c:axId val="3378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At val="0"/>
        <c:crossBetween val="midCat"/>
        <c:dispUnits/>
        <c:majorUnit val="1"/>
      </c:valAx>
      <c:valAx>
        <c:axId val="35606595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 val="autoZero"/>
        <c:crossBetween val="midCat"/>
        <c:dispUnits/>
        <c:majorUnit val="750"/>
      </c:valAx>
      <c:valAx>
        <c:axId val="52023900"/>
        <c:scaling>
          <c:orientation val="minMax"/>
        </c:scaling>
        <c:axPos val="b"/>
        <c:delete val="1"/>
        <c:majorTickMark val="in"/>
        <c:minorTickMark val="none"/>
        <c:tickLblPos val="nextTo"/>
        <c:crossAx val="65561917"/>
        <c:crosses val="max"/>
        <c:crossBetween val="midCat"/>
        <c:dispUnits/>
      </c:valAx>
      <c:valAx>
        <c:axId val="6556191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0239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73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2</v>
      </c>
    </row>
    <row r="2" ht="12.75">
      <c r="A2" s="4" t="str">
        <f>CONCATENATE("New Admissions by Race (BW Only) x Offense: ",$A$1)</f>
        <v>New Admissions by Race (BW Only) x Offense: OHIO</v>
      </c>
    </row>
    <row r="3" spans="2:19" s="4" customFormat="1" ht="12.75">
      <c r="B3" s="30" t="s">
        <v>105</v>
      </c>
      <c r="C3" s="30"/>
      <c r="D3" s="30"/>
      <c r="E3" s="30" t="s">
        <v>106</v>
      </c>
      <c r="F3" s="30"/>
      <c r="G3" s="30"/>
      <c r="H3" s="30" t="s">
        <v>107</v>
      </c>
      <c r="I3" s="30"/>
      <c r="J3" s="30"/>
      <c r="K3" s="30" t="s">
        <v>108</v>
      </c>
      <c r="L3" s="30"/>
      <c r="M3" s="30"/>
      <c r="N3" s="30" t="s">
        <v>109</v>
      </c>
      <c r="O3" s="30"/>
      <c r="P3" s="30"/>
      <c r="Q3" s="30" t="s">
        <v>110</v>
      </c>
      <c r="R3" s="30"/>
      <c r="S3" s="30"/>
    </row>
    <row r="4" spans="1:19" s="12" customFormat="1" ht="12.75">
      <c r="A4" s="15" t="s">
        <v>116</v>
      </c>
      <c r="B4" s="16" t="s">
        <v>102</v>
      </c>
      <c r="C4" s="16" t="s">
        <v>103</v>
      </c>
      <c r="D4" s="17" t="s">
        <v>122</v>
      </c>
      <c r="E4" s="16" t="s">
        <v>102</v>
      </c>
      <c r="F4" s="16" t="s">
        <v>103</v>
      </c>
      <c r="G4" s="17" t="s">
        <v>122</v>
      </c>
      <c r="H4" s="16" t="s">
        <v>102</v>
      </c>
      <c r="I4" s="16" t="s">
        <v>103</v>
      </c>
      <c r="J4" s="17" t="s">
        <v>122</v>
      </c>
      <c r="K4" s="16" t="s">
        <v>102</v>
      </c>
      <c r="L4" s="16" t="s">
        <v>103</v>
      </c>
      <c r="M4" s="17" t="s">
        <v>122</v>
      </c>
      <c r="N4" s="16" t="s">
        <v>102</v>
      </c>
      <c r="O4" s="16" t="s">
        <v>103</v>
      </c>
      <c r="P4" s="17" t="s">
        <v>122</v>
      </c>
      <c r="Q4" s="16" t="s">
        <v>102</v>
      </c>
      <c r="R4" s="16" t="s">
        <v>103</v>
      </c>
      <c r="S4" s="17" t="s">
        <v>122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N5">
        <v>4243</v>
      </c>
      <c r="O5">
        <v>5526</v>
      </c>
      <c r="P5" s="10">
        <v>9769</v>
      </c>
      <c r="Q5">
        <v>4243</v>
      </c>
      <c r="R5">
        <v>5526</v>
      </c>
      <c r="S5" s="10">
        <v>9769</v>
      </c>
    </row>
    <row r="6" spans="1:19" ht="12.75">
      <c r="A6" s="9">
        <v>1984</v>
      </c>
      <c r="B6" s="8">
        <v>753</v>
      </c>
      <c r="C6" s="8">
        <v>564</v>
      </c>
      <c r="D6" s="10">
        <v>1317</v>
      </c>
      <c r="E6">
        <v>1142</v>
      </c>
      <c r="F6">
        <v>981</v>
      </c>
      <c r="G6" s="10">
        <v>2123</v>
      </c>
      <c r="H6">
        <v>423</v>
      </c>
      <c r="I6">
        <v>410</v>
      </c>
      <c r="J6" s="10">
        <v>833</v>
      </c>
      <c r="K6">
        <v>490</v>
      </c>
      <c r="L6">
        <v>161</v>
      </c>
      <c r="M6" s="10">
        <v>651</v>
      </c>
      <c r="N6">
        <v>592</v>
      </c>
      <c r="O6">
        <v>527</v>
      </c>
      <c r="P6" s="10">
        <v>1119</v>
      </c>
      <c r="Q6">
        <v>3400</v>
      </c>
      <c r="R6">
        <v>2643</v>
      </c>
      <c r="S6" s="10">
        <v>6043</v>
      </c>
    </row>
    <row r="7" spans="1:19" ht="12.75">
      <c r="A7" s="9">
        <v>1985</v>
      </c>
      <c r="B7" s="8">
        <v>1001</v>
      </c>
      <c r="C7" s="8">
        <v>578</v>
      </c>
      <c r="D7" s="10">
        <v>1579</v>
      </c>
      <c r="E7">
        <v>1183</v>
      </c>
      <c r="F7">
        <v>983</v>
      </c>
      <c r="G7" s="10">
        <v>2166</v>
      </c>
      <c r="H7">
        <v>448</v>
      </c>
      <c r="I7">
        <v>455</v>
      </c>
      <c r="J7" s="10">
        <v>903</v>
      </c>
      <c r="K7">
        <v>430</v>
      </c>
      <c r="L7">
        <v>219</v>
      </c>
      <c r="M7" s="10">
        <v>649</v>
      </c>
      <c r="N7">
        <v>641</v>
      </c>
      <c r="O7">
        <v>540</v>
      </c>
      <c r="P7" s="10">
        <v>1181</v>
      </c>
      <c r="Q7">
        <v>3703</v>
      </c>
      <c r="R7">
        <v>2775</v>
      </c>
      <c r="S7" s="10">
        <v>6478</v>
      </c>
    </row>
    <row r="8" spans="1:19" ht="12.75">
      <c r="A8" s="9">
        <v>1986</v>
      </c>
      <c r="B8" s="8">
        <v>932</v>
      </c>
      <c r="C8" s="8">
        <v>652</v>
      </c>
      <c r="D8" s="10">
        <v>1584</v>
      </c>
      <c r="E8">
        <v>1116</v>
      </c>
      <c r="F8">
        <v>910</v>
      </c>
      <c r="G8" s="10">
        <v>2026</v>
      </c>
      <c r="H8">
        <v>470</v>
      </c>
      <c r="I8">
        <v>432</v>
      </c>
      <c r="J8" s="10">
        <v>902</v>
      </c>
      <c r="K8">
        <v>507</v>
      </c>
      <c r="L8">
        <v>311</v>
      </c>
      <c r="M8" s="10">
        <v>818</v>
      </c>
      <c r="N8">
        <v>741</v>
      </c>
      <c r="O8">
        <v>570</v>
      </c>
      <c r="P8" s="10">
        <v>1311</v>
      </c>
      <c r="Q8">
        <v>3766</v>
      </c>
      <c r="R8">
        <v>2875</v>
      </c>
      <c r="S8" s="10">
        <v>6641</v>
      </c>
    </row>
    <row r="9" spans="1:19" ht="12.75">
      <c r="A9" s="9">
        <v>1987</v>
      </c>
      <c r="B9" s="8">
        <v>1018</v>
      </c>
      <c r="C9" s="8">
        <v>707</v>
      </c>
      <c r="D9" s="10">
        <v>1725</v>
      </c>
      <c r="E9">
        <v>1126</v>
      </c>
      <c r="F9">
        <v>964</v>
      </c>
      <c r="G9" s="10">
        <v>2090</v>
      </c>
      <c r="H9">
        <v>531</v>
      </c>
      <c r="I9">
        <v>506</v>
      </c>
      <c r="J9" s="10">
        <v>1037</v>
      </c>
      <c r="K9">
        <v>511</v>
      </c>
      <c r="L9">
        <v>361</v>
      </c>
      <c r="M9" s="10">
        <v>872</v>
      </c>
      <c r="N9">
        <v>735</v>
      </c>
      <c r="O9">
        <v>552</v>
      </c>
      <c r="P9" s="10">
        <v>1287</v>
      </c>
      <c r="Q9">
        <v>3921</v>
      </c>
      <c r="R9">
        <v>3090</v>
      </c>
      <c r="S9" s="10">
        <v>7011</v>
      </c>
    </row>
    <row r="10" spans="1:19" ht="12.75">
      <c r="A10" s="9">
        <v>1988</v>
      </c>
      <c r="B10" s="8">
        <v>1055</v>
      </c>
      <c r="C10" s="8">
        <v>809</v>
      </c>
      <c r="D10" s="10">
        <v>1864</v>
      </c>
      <c r="E10">
        <v>1282</v>
      </c>
      <c r="F10">
        <v>1238</v>
      </c>
      <c r="G10" s="10">
        <v>2520</v>
      </c>
      <c r="H10">
        <v>742</v>
      </c>
      <c r="I10">
        <v>733</v>
      </c>
      <c r="J10" s="10">
        <v>1475</v>
      </c>
      <c r="K10">
        <v>708</v>
      </c>
      <c r="L10">
        <v>652</v>
      </c>
      <c r="M10" s="10">
        <v>1360</v>
      </c>
      <c r="N10">
        <v>651</v>
      </c>
      <c r="O10">
        <v>594</v>
      </c>
      <c r="P10" s="10">
        <v>1245</v>
      </c>
      <c r="Q10">
        <v>4438</v>
      </c>
      <c r="R10">
        <v>4026</v>
      </c>
      <c r="S10" s="10">
        <v>8464</v>
      </c>
    </row>
    <row r="11" spans="1:19" ht="12.75">
      <c r="A11" s="9">
        <v>1989</v>
      </c>
      <c r="B11" s="8">
        <v>1257</v>
      </c>
      <c r="C11" s="8">
        <v>994</v>
      </c>
      <c r="D11" s="10">
        <v>2251</v>
      </c>
      <c r="E11">
        <v>1547</v>
      </c>
      <c r="F11">
        <v>1553</v>
      </c>
      <c r="G11" s="10">
        <v>3100</v>
      </c>
      <c r="H11">
        <v>884</v>
      </c>
      <c r="I11">
        <v>976</v>
      </c>
      <c r="J11" s="10">
        <v>1860</v>
      </c>
      <c r="K11">
        <v>996</v>
      </c>
      <c r="L11">
        <v>1662</v>
      </c>
      <c r="M11" s="10">
        <v>2658</v>
      </c>
      <c r="N11">
        <v>715</v>
      </c>
      <c r="O11">
        <v>723</v>
      </c>
      <c r="P11" s="10">
        <v>1438</v>
      </c>
      <c r="Q11">
        <v>5399</v>
      </c>
      <c r="R11">
        <v>5908</v>
      </c>
      <c r="S11" s="10">
        <v>11307</v>
      </c>
    </row>
    <row r="12" spans="1:19" ht="12.75">
      <c r="A12" s="9">
        <v>1990</v>
      </c>
      <c r="B12" s="8">
        <v>1295</v>
      </c>
      <c r="C12" s="8">
        <v>1068</v>
      </c>
      <c r="D12" s="10">
        <v>2363</v>
      </c>
      <c r="E12">
        <v>1348</v>
      </c>
      <c r="F12">
        <v>1430</v>
      </c>
      <c r="G12" s="10">
        <v>2778</v>
      </c>
      <c r="H12">
        <v>978</v>
      </c>
      <c r="I12">
        <v>980</v>
      </c>
      <c r="J12" s="10">
        <v>1958</v>
      </c>
      <c r="K12">
        <v>950</v>
      </c>
      <c r="L12">
        <v>1943</v>
      </c>
      <c r="M12" s="10">
        <v>2893</v>
      </c>
      <c r="N12">
        <v>798</v>
      </c>
      <c r="O12">
        <v>804</v>
      </c>
      <c r="P12" s="10">
        <v>1602</v>
      </c>
      <c r="Q12">
        <v>5369</v>
      </c>
      <c r="R12">
        <v>6225</v>
      </c>
      <c r="S12" s="10">
        <v>11594</v>
      </c>
    </row>
    <row r="13" spans="1:19" ht="12.75">
      <c r="A13" s="9">
        <v>1991</v>
      </c>
      <c r="B13" s="8">
        <v>1473</v>
      </c>
      <c r="C13" s="8">
        <v>1221</v>
      </c>
      <c r="D13" s="10">
        <v>2694</v>
      </c>
      <c r="E13">
        <v>1530</v>
      </c>
      <c r="F13">
        <v>1594</v>
      </c>
      <c r="G13" s="10">
        <v>3124</v>
      </c>
      <c r="H13">
        <v>1066</v>
      </c>
      <c r="I13">
        <v>1101</v>
      </c>
      <c r="J13" s="10">
        <v>2167</v>
      </c>
      <c r="K13">
        <v>934</v>
      </c>
      <c r="L13">
        <v>2252</v>
      </c>
      <c r="M13" s="10">
        <v>3186</v>
      </c>
      <c r="N13">
        <v>906</v>
      </c>
      <c r="O13">
        <v>933</v>
      </c>
      <c r="P13" s="10">
        <v>1839</v>
      </c>
      <c r="Q13">
        <v>5909</v>
      </c>
      <c r="R13">
        <v>7101</v>
      </c>
      <c r="S13" s="10">
        <v>13010</v>
      </c>
    </row>
    <row r="14" spans="1:19" ht="12.75">
      <c r="A14" s="9">
        <v>1992</v>
      </c>
      <c r="B14" s="8">
        <v>1433</v>
      </c>
      <c r="C14" s="8">
        <v>1203</v>
      </c>
      <c r="D14" s="10">
        <v>2636</v>
      </c>
      <c r="E14">
        <v>1472</v>
      </c>
      <c r="F14">
        <v>1435</v>
      </c>
      <c r="G14" s="10">
        <v>2907</v>
      </c>
      <c r="H14">
        <v>814</v>
      </c>
      <c r="I14">
        <v>725</v>
      </c>
      <c r="J14" s="10">
        <v>1539</v>
      </c>
      <c r="K14">
        <v>971</v>
      </c>
      <c r="L14">
        <v>2103</v>
      </c>
      <c r="M14" s="10">
        <v>3074</v>
      </c>
      <c r="N14">
        <v>777</v>
      </c>
      <c r="O14">
        <v>683</v>
      </c>
      <c r="P14" s="10">
        <v>1460</v>
      </c>
      <c r="Q14">
        <v>5467</v>
      </c>
      <c r="R14">
        <v>6149</v>
      </c>
      <c r="S14" s="10">
        <v>11616</v>
      </c>
    </row>
    <row r="15" spans="1:19" ht="12.75">
      <c r="A15" s="9">
        <v>1993</v>
      </c>
      <c r="B15" s="8">
        <v>1522</v>
      </c>
      <c r="C15" s="8">
        <v>1411</v>
      </c>
      <c r="D15" s="10">
        <v>2933</v>
      </c>
      <c r="E15">
        <v>1494</v>
      </c>
      <c r="F15">
        <v>1731</v>
      </c>
      <c r="G15" s="10">
        <v>3225</v>
      </c>
      <c r="H15">
        <v>1126</v>
      </c>
      <c r="I15">
        <v>1111</v>
      </c>
      <c r="J15" s="10">
        <v>2237</v>
      </c>
      <c r="K15">
        <v>984</v>
      </c>
      <c r="L15">
        <v>2957</v>
      </c>
      <c r="M15" s="10">
        <v>3941</v>
      </c>
      <c r="N15">
        <v>1011</v>
      </c>
      <c r="O15">
        <v>1057</v>
      </c>
      <c r="P15" s="10">
        <v>2068</v>
      </c>
      <c r="Q15">
        <v>6137</v>
      </c>
      <c r="R15">
        <v>8267</v>
      </c>
      <c r="S15" s="10">
        <v>14404</v>
      </c>
    </row>
    <row r="16" spans="1:19" ht="12.75">
      <c r="A16" s="9">
        <v>1994</v>
      </c>
      <c r="B16" s="8">
        <v>1383</v>
      </c>
      <c r="C16" s="8">
        <v>1255</v>
      </c>
      <c r="D16" s="10">
        <v>2638</v>
      </c>
      <c r="E16">
        <v>1391</v>
      </c>
      <c r="F16">
        <v>1473</v>
      </c>
      <c r="G16" s="10">
        <v>2864</v>
      </c>
      <c r="H16">
        <v>875</v>
      </c>
      <c r="I16">
        <v>743</v>
      </c>
      <c r="J16" s="10">
        <v>1618</v>
      </c>
      <c r="K16">
        <v>747</v>
      </c>
      <c r="L16">
        <v>2104</v>
      </c>
      <c r="M16" s="10">
        <v>2851</v>
      </c>
      <c r="N16">
        <v>774</v>
      </c>
      <c r="O16">
        <v>808</v>
      </c>
      <c r="P16" s="10">
        <v>1582</v>
      </c>
      <c r="Q16">
        <v>5170</v>
      </c>
      <c r="R16">
        <v>6383</v>
      </c>
      <c r="S16" s="10">
        <v>11553</v>
      </c>
    </row>
    <row r="17" spans="1:19" ht="12.75">
      <c r="A17" s="9">
        <v>1995</v>
      </c>
      <c r="B17" s="8">
        <v>1490</v>
      </c>
      <c r="C17" s="8">
        <v>1369</v>
      </c>
      <c r="D17" s="10">
        <v>2859</v>
      </c>
      <c r="E17">
        <v>1378</v>
      </c>
      <c r="F17">
        <v>1323</v>
      </c>
      <c r="G17" s="10">
        <v>2701</v>
      </c>
      <c r="H17">
        <v>929</v>
      </c>
      <c r="I17">
        <v>795</v>
      </c>
      <c r="J17" s="10">
        <v>1724</v>
      </c>
      <c r="K17">
        <v>850</v>
      </c>
      <c r="L17">
        <v>2235</v>
      </c>
      <c r="M17" s="10">
        <v>3085</v>
      </c>
      <c r="N17">
        <v>867</v>
      </c>
      <c r="O17">
        <v>766</v>
      </c>
      <c r="P17" s="10">
        <v>1633</v>
      </c>
      <c r="Q17">
        <v>5514</v>
      </c>
      <c r="R17">
        <v>6488</v>
      </c>
      <c r="S17" s="10">
        <v>12002</v>
      </c>
    </row>
    <row r="18" spans="1:19" ht="12.75">
      <c r="A18" s="9">
        <v>1996</v>
      </c>
      <c r="B18" s="8">
        <v>1485</v>
      </c>
      <c r="C18" s="8">
        <v>1290</v>
      </c>
      <c r="D18" s="10">
        <v>2775</v>
      </c>
      <c r="E18">
        <v>1303</v>
      </c>
      <c r="F18">
        <v>1353</v>
      </c>
      <c r="G18" s="10">
        <v>2656</v>
      </c>
      <c r="H18">
        <v>862</v>
      </c>
      <c r="I18">
        <v>654</v>
      </c>
      <c r="J18" s="10">
        <v>1516</v>
      </c>
      <c r="K18">
        <v>830</v>
      </c>
      <c r="L18">
        <v>2064</v>
      </c>
      <c r="M18" s="10">
        <v>2894</v>
      </c>
      <c r="N18">
        <v>795</v>
      </c>
      <c r="O18">
        <v>752</v>
      </c>
      <c r="P18" s="10">
        <v>1547</v>
      </c>
      <c r="Q18">
        <v>5275</v>
      </c>
      <c r="R18">
        <v>6113</v>
      </c>
      <c r="S18" s="10">
        <v>11388</v>
      </c>
    </row>
    <row r="19" spans="1:19" ht="12.75">
      <c r="A19" s="9">
        <v>1997</v>
      </c>
      <c r="B19" s="8">
        <v>1354</v>
      </c>
      <c r="C19" s="8">
        <v>1093</v>
      </c>
      <c r="D19" s="10">
        <v>2447</v>
      </c>
      <c r="E19">
        <v>1284</v>
      </c>
      <c r="F19">
        <v>1282</v>
      </c>
      <c r="G19" s="10">
        <v>2566</v>
      </c>
      <c r="H19">
        <v>431</v>
      </c>
      <c r="I19">
        <v>344</v>
      </c>
      <c r="J19" s="10">
        <v>775</v>
      </c>
      <c r="K19">
        <v>604</v>
      </c>
      <c r="L19">
        <v>1323</v>
      </c>
      <c r="M19" s="10">
        <v>1927</v>
      </c>
      <c r="N19">
        <v>694</v>
      </c>
      <c r="O19">
        <v>445</v>
      </c>
      <c r="P19" s="10">
        <v>1139</v>
      </c>
      <c r="Q19">
        <v>4367</v>
      </c>
      <c r="R19">
        <v>4487</v>
      </c>
      <c r="S19" s="10">
        <v>8854</v>
      </c>
    </row>
    <row r="20" spans="1:19" ht="12.75">
      <c r="A20" s="9">
        <v>1998</v>
      </c>
      <c r="B20" s="8">
        <v>1329</v>
      </c>
      <c r="C20" s="8">
        <v>1075</v>
      </c>
      <c r="D20" s="10">
        <v>2404</v>
      </c>
      <c r="E20">
        <v>1267</v>
      </c>
      <c r="F20">
        <v>1192</v>
      </c>
      <c r="G20" s="10">
        <v>2459</v>
      </c>
      <c r="H20">
        <v>309</v>
      </c>
      <c r="I20">
        <v>163</v>
      </c>
      <c r="J20" s="10">
        <v>472</v>
      </c>
      <c r="K20">
        <v>396</v>
      </c>
      <c r="L20">
        <v>985</v>
      </c>
      <c r="M20" s="10">
        <v>1381</v>
      </c>
      <c r="N20">
        <v>611</v>
      </c>
      <c r="O20">
        <v>356</v>
      </c>
      <c r="P20" s="10">
        <v>967</v>
      </c>
      <c r="Q20">
        <v>3912</v>
      </c>
      <c r="R20">
        <v>3771</v>
      </c>
      <c r="S20" s="10">
        <v>7683</v>
      </c>
    </row>
    <row r="21" spans="1:19" ht="12.75">
      <c r="A21" s="9">
        <v>1999</v>
      </c>
      <c r="B21" s="8">
        <v>1321</v>
      </c>
      <c r="C21" s="8">
        <v>1038</v>
      </c>
      <c r="D21" s="10">
        <v>2359</v>
      </c>
      <c r="E21">
        <v>1220</v>
      </c>
      <c r="F21">
        <v>1178</v>
      </c>
      <c r="G21" s="10">
        <v>2398</v>
      </c>
      <c r="H21">
        <v>252</v>
      </c>
      <c r="I21">
        <v>122</v>
      </c>
      <c r="J21" s="10">
        <v>374</v>
      </c>
      <c r="K21">
        <v>385</v>
      </c>
      <c r="L21">
        <v>908</v>
      </c>
      <c r="M21" s="10">
        <v>1293</v>
      </c>
      <c r="N21">
        <v>642</v>
      </c>
      <c r="O21">
        <v>368</v>
      </c>
      <c r="P21" s="10">
        <v>1010</v>
      </c>
      <c r="Q21">
        <v>3820</v>
      </c>
      <c r="R21">
        <v>3614</v>
      </c>
      <c r="S21" s="10">
        <v>7434</v>
      </c>
    </row>
    <row r="22" ht="12.75" hidden="1"/>
    <row r="23" ht="12.75" hidden="1">
      <c r="A23" t="s">
        <v>123</v>
      </c>
    </row>
    <row r="25" ht="12.75">
      <c r="A25" s="4" t="str">
        <f>CONCATENATE("Percent of Total New Admissions by Race (BW Only) x Offense: ",$A$1)</f>
        <v>Percent of Total New Admissions by Race (BW Only) x Offense: OHIO</v>
      </c>
    </row>
    <row r="26" spans="2:19" s="4" customFormat="1" ht="12.75">
      <c r="B26" s="30" t="s">
        <v>105</v>
      </c>
      <c r="C26" s="30"/>
      <c r="D26" s="30"/>
      <c r="E26" s="30" t="s">
        <v>106</v>
      </c>
      <c r="F26" s="30"/>
      <c r="G26" s="30"/>
      <c r="H26" s="30" t="s">
        <v>107</v>
      </c>
      <c r="I26" s="30"/>
      <c r="J26" s="30"/>
      <c r="K26" s="30" t="s">
        <v>108</v>
      </c>
      <c r="L26" s="30"/>
      <c r="M26" s="30"/>
      <c r="N26" s="30" t="s">
        <v>109</v>
      </c>
      <c r="O26" s="30"/>
      <c r="P26" s="30"/>
      <c r="Q26" s="30" t="s">
        <v>110</v>
      </c>
      <c r="R26" s="30"/>
      <c r="S26" s="30"/>
    </row>
    <row r="27" spans="1:19" s="12" customFormat="1" ht="12.75">
      <c r="A27" s="15" t="s">
        <v>116</v>
      </c>
      <c r="B27" s="16" t="s">
        <v>102</v>
      </c>
      <c r="C27" s="16" t="s">
        <v>103</v>
      </c>
      <c r="D27" s="17" t="s">
        <v>122</v>
      </c>
      <c r="E27" s="16" t="s">
        <v>102</v>
      </c>
      <c r="F27" s="16" t="s">
        <v>103</v>
      </c>
      <c r="G27" s="17" t="s">
        <v>122</v>
      </c>
      <c r="H27" s="16" t="s">
        <v>102</v>
      </c>
      <c r="I27" s="16" t="s">
        <v>103</v>
      </c>
      <c r="J27" s="17" t="s">
        <v>122</v>
      </c>
      <c r="K27" s="16" t="s">
        <v>102</v>
      </c>
      <c r="L27" s="16" t="s">
        <v>103</v>
      </c>
      <c r="M27" s="17" t="s">
        <v>122</v>
      </c>
      <c r="N27" s="16" t="s">
        <v>102</v>
      </c>
      <c r="O27" s="16" t="s">
        <v>103</v>
      </c>
      <c r="P27" s="17" t="s">
        <v>122</v>
      </c>
      <c r="Q27" s="16" t="s">
        <v>102</v>
      </c>
      <c r="R27" s="16" t="s">
        <v>103</v>
      </c>
      <c r="S27" s="17" t="s">
        <v>122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>
        <f aca="true" t="shared" si="0" ref="N28:P31">(N5/$P5)*100</f>
        <v>43.43330944825468</v>
      </c>
      <c r="O28" s="1">
        <f t="shared" si="0"/>
        <v>56.56669055174531</v>
      </c>
      <c r="P28" s="11">
        <f t="shared" si="0"/>
        <v>100</v>
      </c>
      <c r="Q28" s="1">
        <f aca="true" t="shared" si="1" ref="Q28:S31">(Q5/$S5)*100</f>
        <v>43.43330944825468</v>
      </c>
      <c r="R28" s="1">
        <f t="shared" si="1"/>
        <v>56.56669055174531</v>
      </c>
      <c r="S28" s="11">
        <f t="shared" si="1"/>
        <v>100</v>
      </c>
    </row>
    <row r="29" spans="1:19" ht="12.75">
      <c r="A29" s="9">
        <v>1984</v>
      </c>
      <c r="B29" s="1">
        <f aca="true" t="shared" si="2" ref="B29:C31">(B6/$D6)*100</f>
        <v>57.1753986332574</v>
      </c>
      <c r="C29" s="1">
        <f t="shared" si="2"/>
        <v>42.8246013667426</v>
      </c>
      <c r="D29" s="11">
        <f>(D6/$D6)*100</f>
        <v>100</v>
      </c>
      <c r="E29" s="1">
        <f aca="true" t="shared" si="3" ref="E29:G31">(E6/$G6)*100</f>
        <v>53.791804050871406</v>
      </c>
      <c r="F29" s="1">
        <f t="shared" si="3"/>
        <v>46.208195949128594</v>
      </c>
      <c r="G29" s="11">
        <f t="shared" si="3"/>
        <v>100</v>
      </c>
      <c r="H29" s="1">
        <f aca="true" t="shared" si="4" ref="H29:J31">(H6/$J6)*100</f>
        <v>50.780312124849935</v>
      </c>
      <c r="I29" s="1">
        <f t="shared" si="4"/>
        <v>49.21968787515006</v>
      </c>
      <c r="J29" s="11">
        <f t="shared" si="4"/>
        <v>100</v>
      </c>
      <c r="K29" s="1">
        <f aca="true" t="shared" si="5" ref="K29:M31">(K6/$M6)*100</f>
        <v>75.26881720430107</v>
      </c>
      <c r="L29" s="1">
        <f t="shared" si="5"/>
        <v>24.731182795698924</v>
      </c>
      <c r="M29" s="11">
        <f t="shared" si="5"/>
        <v>100</v>
      </c>
      <c r="N29" s="1">
        <f t="shared" si="0"/>
        <v>52.904378909740835</v>
      </c>
      <c r="O29" s="1">
        <f t="shared" si="0"/>
        <v>47.09562109025916</v>
      </c>
      <c r="P29" s="11">
        <f t="shared" si="0"/>
        <v>100</v>
      </c>
      <c r="Q29" s="1">
        <f t="shared" si="1"/>
        <v>56.26344530862154</v>
      </c>
      <c r="R29" s="1">
        <f t="shared" si="1"/>
        <v>43.73655469137845</v>
      </c>
      <c r="S29" s="11">
        <f t="shared" si="1"/>
        <v>100</v>
      </c>
    </row>
    <row r="30" spans="1:19" ht="12.75">
      <c r="A30" s="9">
        <v>1985</v>
      </c>
      <c r="B30" s="1">
        <f t="shared" si="2"/>
        <v>63.39455351488284</v>
      </c>
      <c r="C30" s="1">
        <f t="shared" si="2"/>
        <v>36.60544648511716</v>
      </c>
      <c r="D30" s="11">
        <f>(D7/$D7)*100</f>
        <v>100</v>
      </c>
      <c r="E30" s="1">
        <f t="shared" si="3"/>
        <v>54.61680517082179</v>
      </c>
      <c r="F30" s="1">
        <f t="shared" si="3"/>
        <v>45.38319482917821</v>
      </c>
      <c r="G30" s="11">
        <f t="shared" si="3"/>
        <v>100</v>
      </c>
      <c r="H30" s="1">
        <f t="shared" si="4"/>
        <v>49.6124031007752</v>
      </c>
      <c r="I30" s="1">
        <f t="shared" si="4"/>
        <v>50.3875968992248</v>
      </c>
      <c r="J30" s="11">
        <f t="shared" si="4"/>
        <v>100</v>
      </c>
      <c r="K30" s="1">
        <f t="shared" si="5"/>
        <v>66.2557781201849</v>
      </c>
      <c r="L30" s="1">
        <f t="shared" si="5"/>
        <v>33.7442218798151</v>
      </c>
      <c r="M30" s="11">
        <f t="shared" si="5"/>
        <v>100</v>
      </c>
      <c r="N30" s="1">
        <f t="shared" si="0"/>
        <v>54.27603725656224</v>
      </c>
      <c r="O30" s="1">
        <f t="shared" si="0"/>
        <v>45.72396274343776</v>
      </c>
      <c r="P30" s="11">
        <f t="shared" si="0"/>
        <v>100</v>
      </c>
      <c r="Q30" s="1">
        <f t="shared" si="1"/>
        <v>57.162704538437794</v>
      </c>
      <c r="R30" s="1">
        <f t="shared" si="1"/>
        <v>42.837295461562206</v>
      </c>
      <c r="S30" s="11">
        <f t="shared" si="1"/>
        <v>100</v>
      </c>
    </row>
    <row r="31" spans="1:19" ht="12.75">
      <c r="A31" s="9">
        <v>1986</v>
      </c>
      <c r="B31" s="1">
        <f t="shared" si="2"/>
        <v>58.838383838383834</v>
      </c>
      <c r="C31" s="1">
        <f t="shared" si="2"/>
        <v>41.16161616161616</v>
      </c>
      <c r="D31" s="11">
        <f>(D8/$D8)*100</f>
        <v>100</v>
      </c>
      <c r="E31" s="1">
        <f t="shared" si="3"/>
        <v>55.083909180651524</v>
      </c>
      <c r="F31" s="1">
        <f t="shared" si="3"/>
        <v>44.91609081934847</v>
      </c>
      <c r="G31" s="11">
        <f t="shared" si="3"/>
        <v>100</v>
      </c>
      <c r="H31" s="1">
        <f t="shared" si="4"/>
        <v>52.106430155210646</v>
      </c>
      <c r="I31" s="1">
        <f t="shared" si="4"/>
        <v>47.893569844789354</v>
      </c>
      <c r="J31" s="11">
        <f t="shared" si="4"/>
        <v>100</v>
      </c>
      <c r="K31" s="1">
        <f t="shared" si="5"/>
        <v>61.980440097799516</v>
      </c>
      <c r="L31" s="1">
        <f t="shared" si="5"/>
        <v>38.01955990220049</v>
      </c>
      <c r="M31" s="11">
        <f t="shared" si="5"/>
        <v>100</v>
      </c>
      <c r="N31" s="1">
        <f t="shared" si="0"/>
        <v>56.52173913043478</v>
      </c>
      <c r="O31" s="1">
        <f t="shared" si="0"/>
        <v>43.47826086956522</v>
      </c>
      <c r="P31" s="11">
        <f t="shared" si="0"/>
        <v>100</v>
      </c>
      <c r="Q31" s="1">
        <f t="shared" si="1"/>
        <v>56.70832705917783</v>
      </c>
      <c r="R31" s="1">
        <f t="shared" si="1"/>
        <v>43.29167294082217</v>
      </c>
      <c r="S31" s="11">
        <f t="shared" si="1"/>
        <v>100</v>
      </c>
    </row>
    <row r="32" spans="1:19" ht="12.75">
      <c r="A32" s="9">
        <v>1987</v>
      </c>
      <c r="B32" s="1">
        <f aca="true" t="shared" si="6" ref="B32:C44">(B9/$D9)*100</f>
        <v>59.014492753623195</v>
      </c>
      <c r="C32" s="1">
        <f t="shared" si="6"/>
        <v>40.98550724637681</v>
      </c>
      <c r="D32" s="11">
        <f aca="true" t="shared" si="7" ref="D32:D44">(D9/$D9)*100</f>
        <v>100</v>
      </c>
      <c r="E32" s="1">
        <f aca="true" t="shared" si="8" ref="E32:G44">(E9/$G9)*100</f>
        <v>53.8755980861244</v>
      </c>
      <c r="F32" s="1">
        <f t="shared" si="8"/>
        <v>46.124401913875595</v>
      </c>
      <c r="G32" s="11">
        <f t="shared" si="8"/>
        <v>100</v>
      </c>
      <c r="H32" s="1">
        <f aca="true" t="shared" si="9" ref="H32:J44">(H9/$J9)*100</f>
        <v>51.205400192864026</v>
      </c>
      <c r="I32" s="1">
        <f t="shared" si="9"/>
        <v>48.79459980713597</v>
      </c>
      <c r="J32" s="11">
        <f t="shared" si="9"/>
        <v>100</v>
      </c>
      <c r="K32" s="1">
        <f aca="true" t="shared" si="10" ref="K32:M44">(K9/$M9)*100</f>
        <v>58.600917431192656</v>
      </c>
      <c r="L32" s="1">
        <f t="shared" si="10"/>
        <v>41.39908256880734</v>
      </c>
      <c r="M32" s="11">
        <f t="shared" si="10"/>
        <v>100</v>
      </c>
      <c r="N32" s="1">
        <f aca="true" t="shared" si="11" ref="N32:P44">(N9/$P9)*100</f>
        <v>57.10955710955711</v>
      </c>
      <c r="O32" s="1">
        <f t="shared" si="11"/>
        <v>42.89044289044289</v>
      </c>
      <c r="P32" s="11">
        <f t="shared" si="11"/>
        <v>100</v>
      </c>
      <c r="Q32" s="1">
        <f aca="true" t="shared" si="12" ref="Q32:S44">(Q9/$S9)*100</f>
        <v>55.926401369276846</v>
      </c>
      <c r="R32" s="1">
        <f t="shared" si="12"/>
        <v>44.07359863072315</v>
      </c>
      <c r="S32" s="11">
        <f t="shared" si="12"/>
        <v>100</v>
      </c>
    </row>
    <row r="33" spans="1:19" ht="12.75">
      <c r="A33" s="9">
        <v>1988</v>
      </c>
      <c r="B33" s="1">
        <f t="shared" si="6"/>
        <v>56.598712446351925</v>
      </c>
      <c r="C33" s="1">
        <f t="shared" si="6"/>
        <v>43.401287553648075</v>
      </c>
      <c r="D33" s="11">
        <f t="shared" si="7"/>
        <v>100</v>
      </c>
      <c r="E33" s="1">
        <f t="shared" si="8"/>
        <v>50.87301587301587</v>
      </c>
      <c r="F33" s="1">
        <f t="shared" si="8"/>
        <v>49.12698412698413</v>
      </c>
      <c r="G33" s="11">
        <f t="shared" si="8"/>
        <v>100</v>
      </c>
      <c r="H33" s="1">
        <f t="shared" si="9"/>
        <v>50.305084745762706</v>
      </c>
      <c r="I33" s="1">
        <f t="shared" si="9"/>
        <v>49.69491525423729</v>
      </c>
      <c r="J33" s="11">
        <f t="shared" si="9"/>
        <v>100</v>
      </c>
      <c r="K33" s="1">
        <f t="shared" si="10"/>
        <v>52.05882352941177</v>
      </c>
      <c r="L33" s="1">
        <f t="shared" si="10"/>
        <v>47.94117647058824</v>
      </c>
      <c r="M33" s="11">
        <f t="shared" si="10"/>
        <v>100</v>
      </c>
      <c r="N33" s="1">
        <f t="shared" si="11"/>
        <v>52.28915662650603</v>
      </c>
      <c r="O33" s="1">
        <f t="shared" si="11"/>
        <v>47.71084337349398</v>
      </c>
      <c r="P33" s="11">
        <f t="shared" si="11"/>
        <v>100</v>
      </c>
      <c r="Q33" s="1">
        <f t="shared" si="12"/>
        <v>52.43383742911153</v>
      </c>
      <c r="R33" s="1">
        <f t="shared" si="12"/>
        <v>47.56616257088847</v>
      </c>
      <c r="S33" s="11">
        <f t="shared" si="12"/>
        <v>100</v>
      </c>
    </row>
    <row r="34" spans="1:19" ht="12.75">
      <c r="A34" s="9">
        <v>1989</v>
      </c>
      <c r="B34" s="1">
        <f t="shared" si="6"/>
        <v>55.84184806752555</v>
      </c>
      <c r="C34" s="1">
        <f t="shared" si="6"/>
        <v>44.15815193247445</v>
      </c>
      <c r="D34" s="11">
        <f t="shared" si="7"/>
        <v>100</v>
      </c>
      <c r="E34" s="1">
        <f t="shared" si="8"/>
        <v>49.903225806451616</v>
      </c>
      <c r="F34" s="1">
        <f t="shared" si="8"/>
        <v>50.096774193548384</v>
      </c>
      <c r="G34" s="11">
        <f t="shared" si="8"/>
        <v>100</v>
      </c>
      <c r="H34" s="1">
        <f t="shared" si="9"/>
        <v>47.52688172043011</v>
      </c>
      <c r="I34" s="1">
        <f t="shared" si="9"/>
        <v>52.473118279569896</v>
      </c>
      <c r="J34" s="11">
        <f t="shared" si="9"/>
        <v>100</v>
      </c>
      <c r="K34" s="1">
        <f t="shared" si="10"/>
        <v>37.471783295711056</v>
      </c>
      <c r="L34" s="1">
        <f t="shared" si="10"/>
        <v>62.528216704288944</v>
      </c>
      <c r="M34" s="11">
        <f t="shared" si="10"/>
        <v>100</v>
      </c>
      <c r="N34" s="1">
        <f t="shared" si="11"/>
        <v>49.721835883171074</v>
      </c>
      <c r="O34" s="1">
        <f t="shared" si="11"/>
        <v>50.278164116828926</v>
      </c>
      <c r="P34" s="11">
        <f t="shared" si="11"/>
        <v>100</v>
      </c>
      <c r="Q34" s="1">
        <f t="shared" si="12"/>
        <v>47.749181922702746</v>
      </c>
      <c r="R34" s="1">
        <f t="shared" si="12"/>
        <v>52.25081807729725</v>
      </c>
      <c r="S34" s="11">
        <f t="shared" si="12"/>
        <v>100</v>
      </c>
    </row>
    <row r="35" spans="1:19" ht="12.75">
      <c r="A35" s="9">
        <v>1990</v>
      </c>
      <c r="B35" s="1">
        <f t="shared" si="6"/>
        <v>54.80321625052898</v>
      </c>
      <c r="C35" s="1">
        <f t="shared" si="6"/>
        <v>45.19678374947101</v>
      </c>
      <c r="D35" s="11">
        <f t="shared" si="7"/>
        <v>100</v>
      </c>
      <c r="E35" s="1">
        <f t="shared" si="8"/>
        <v>48.52411807055436</v>
      </c>
      <c r="F35" s="1">
        <f t="shared" si="8"/>
        <v>51.47588192944564</v>
      </c>
      <c r="G35" s="11">
        <f t="shared" si="8"/>
        <v>100</v>
      </c>
      <c r="H35" s="1">
        <f t="shared" si="9"/>
        <v>49.948927477017364</v>
      </c>
      <c r="I35" s="1">
        <f t="shared" si="9"/>
        <v>50.05107252298263</v>
      </c>
      <c r="J35" s="11">
        <f t="shared" si="9"/>
        <v>100</v>
      </c>
      <c r="K35" s="1">
        <f t="shared" si="10"/>
        <v>32.83788454891117</v>
      </c>
      <c r="L35" s="1">
        <f t="shared" si="10"/>
        <v>67.16211545108884</v>
      </c>
      <c r="M35" s="11">
        <f t="shared" si="10"/>
        <v>100</v>
      </c>
      <c r="N35" s="1">
        <f t="shared" si="11"/>
        <v>49.812734082397</v>
      </c>
      <c r="O35" s="1">
        <f t="shared" si="11"/>
        <v>50.187265917603</v>
      </c>
      <c r="P35" s="11">
        <f t="shared" si="11"/>
        <v>100</v>
      </c>
      <c r="Q35" s="1">
        <f t="shared" si="12"/>
        <v>46.308435397619455</v>
      </c>
      <c r="R35" s="1">
        <f t="shared" si="12"/>
        <v>53.69156460238054</v>
      </c>
      <c r="S35" s="11">
        <f t="shared" si="12"/>
        <v>100</v>
      </c>
    </row>
    <row r="36" spans="1:19" ht="12.75">
      <c r="A36" s="9">
        <v>1991</v>
      </c>
      <c r="B36" s="1">
        <f t="shared" si="6"/>
        <v>54.677060133630285</v>
      </c>
      <c r="C36" s="1">
        <f t="shared" si="6"/>
        <v>45.32293986636971</v>
      </c>
      <c r="D36" s="11">
        <f t="shared" si="7"/>
        <v>100</v>
      </c>
      <c r="E36" s="1">
        <f t="shared" si="8"/>
        <v>48.97567221510884</v>
      </c>
      <c r="F36" s="1">
        <f t="shared" si="8"/>
        <v>51.02432778489116</v>
      </c>
      <c r="G36" s="11">
        <f t="shared" si="8"/>
        <v>100</v>
      </c>
      <c r="H36" s="1">
        <f t="shared" si="9"/>
        <v>49.19243193354868</v>
      </c>
      <c r="I36" s="1">
        <f t="shared" si="9"/>
        <v>50.80756806645132</v>
      </c>
      <c r="J36" s="11">
        <f t="shared" si="9"/>
        <v>100</v>
      </c>
      <c r="K36" s="1">
        <f t="shared" si="10"/>
        <v>29.3157564344005</v>
      </c>
      <c r="L36" s="1">
        <f t="shared" si="10"/>
        <v>70.6842435655995</v>
      </c>
      <c r="M36" s="11">
        <f t="shared" si="10"/>
        <v>100</v>
      </c>
      <c r="N36" s="1">
        <f t="shared" si="11"/>
        <v>49.26590538336052</v>
      </c>
      <c r="O36" s="1">
        <f t="shared" si="11"/>
        <v>50.73409461663948</v>
      </c>
      <c r="P36" s="11">
        <f t="shared" si="11"/>
        <v>100</v>
      </c>
      <c r="Q36" s="1">
        <f t="shared" si="12"/>
        <v>45.41890853189854</v>
      </c>
      <c r="R36" s="1">
        <f t="shared" si="12"/>
        <v>54.58109146810146</v>
      </c>
      <c r="S36" s="11">
        <f t="shared" si="12"/>
        <v>100</v>
      </c>
    </row>
    <row r="37" spans="1:19" ht="12.75">
      <c r="A37" s="9">
        <v>1992</v>
      </c>
      <c r="B37" s="1">
        <f t="shared" si="6"/>
        <v>54.36267071320182</v>
      </c>
      <c r="C37" s="1">
        <f t="shared" si="6"/>
        <v>45.63732928679818</v>
      </c>
      <c r="D37" s="11">
        <f t="shared" si="7"/>
        <v>100</v>
      </c>
      <c r="E37" s="1">
        <f t="shared" si="8"/>
        <v>50.63639490884073</v>
      </c>
      <c r="F37" s="1">
        <f t="shared" si="8"/>
        <v>49.36360509115927</v>
      </c>
      <c r="G37" s="11">
        <f t="shared" si="8"/>
        <v>100</v>
      </c>
      <c r="H37" s="1">
        <f t="shared" si="9"/>
        <v>52.89148797920728</v>
      </c>
      <c r="I37" s="1">
        <f t="shared" si="9"/>
        <v>47.10851202079272</v>
      </c>
      <c r="J37" s="11">
        <f t="shared" si="9"/>
        <v>100</v>
      </c>
      <c r="K37" s="1">
        <f t="shared" si="10"/>
        <v>31.58750813272609</v>
      </c>
      <c r="L37" s="1">
        <f t="shared" si="10"/>
        <v>68.4124918672739</v>
      </c>
      <c r="M37" s="11">
        <f t="shared" si="10"/>
        <v>100</v>
      </c>
      <c r="N37" s="1">
        <f t="shared" si="11"/>
        <v>53.219178082191775</v>
      </c>
      <c r="O37" s="1">
        <f t="shared" si="11"/>
        <v>46.78082191780822</v>
      </c>
      <c r="P37" s="11">
        <f t="shared" si="11"/>
        <v>100</v>
      </c>
      <c r="Q37" s="1">
        <f t="shared" si="12"/>
        <v>47.06439393939394</v>
      </c>
      <c r="R37" s="1">
        <f t="shared" si="12"/>
        <v>52.935606060606055</v>
      </c>
      <c r="S37" s="11">
        <f t="shared" si="12"/>
        <v>100</v>
      </c>
    </row>
    <row r="38" spans="1:19" ht="12.75">
      <c r="A38" s="9">
        <v>1993</v>
      </c>
      <c r="B38" s="1">
        <f t="shared" si="6"/>
        <v>51.89226048414592</v>
      </c>
      <c r="C38" s="1">
        <f t="shared" si="6"/>
        <v>48.10773951585408</v>
      </c>
      <c r="D38" s="11">
        <f t="shared" si="7"/>
        <v>100</v>
      </c>
      <c r="E38" s="1">
        <f t="shared" si="8"/>
        <v>46.325581395348834</v>
      </c>
      <c r="F38" s="1">
        <f t="shared" si="8"/>
        <v>53.674418604651166</v>
      </c>
      <c r="G38" s="11">
        <f t="shared" si="8"/>
        <v>100</v>
      </c>
      <c r="H38" s="1">
        <f t="shared" si="9"/>
        <v>50.335270451497536</v>
      </c>
      <c r="I38" s="1">
        <f t="shared" si="9"/>
        <v>49.66472954850246</v>
      </c>
      <c r="J38" s="11">
        <f t="shared" si="9"/>
        <v>100</v>
      </c>
      <c r="K38" s="1">
        <f t="shared" si="10"/>
        <v>24.968282161887846</v>
      </c>
      <c r="L38" s="1">
        <f t="shared" si="10"/>
        <v>75.03171783811216</v>
      </c>
      <c r="M38" s="11">
        <f t="shared" si="10"/>
        <v>100</v>
      </c>
      <c r="N38" s="1">
        <f t="shared" si="11"/>
        <v>48.887814313346226</v>
      </c>
      <c r="O38" s="1">
        <f t="shared" si="11"/>
        <v>51.112185686653774</v>
      </c>
      <c r="P38" s="11">
        <f t="shared" si="11"/>
        <v>100</v>
      </c>
      <c r="Q38" s="1">
        <f t="shared" si="12"/>
        <v>42.60622049430714</v>
      </c>
      <c r="R38" s="1">
        <f t="shared" si="12"/>
        <v>57.39377950569286</v>
      </c>
      <c r="S38" s="11">
        <f t="shared" si="12"/>
        <v>100</v>
      </c>
    </row>
    <row r="39" spans="1:19" ht="12.75">
      <c r="A39" s="9">
        <v>1994</v>
      </c>
      <c r="B39" s="1">
        <f t="shared" si="6"/>
        <v>52.42608036391205</v>
      </c>
      <c r="C39" s="1">
        <f t="shared" si="6"/>
        <v>47.57391963608795</v>
      </c>
      <c r="D39" s="11">
        <f t="shared" si="7"/>
        <v>100</v>
      </c>
      <c r="E39" s="1">
        <f t="shared" si="8"/>
        <v>48.56843575418994</v>
      </c>
      <c r="F39" s="1">
        <f t="shared" si="8"/>
        <v>51.43156424581006</v>
      </c>
      <c r="G39" s="11">
        <f t="shared" si="8"/>
        <v>100</v>
      </c>
      <c r="H39" s="1">
        <f t="shared" si="9"/>
        <v>54.07911001236094</v>
      </c>
      <c r="I39" s="1">
        <f t="shared" si="9"/>
        <v>45.920889987639065</v>
      </c>
      <c r="J39" s="11">
        <f t="shared" si="9"/>
        <v>100</v>
      </c>
      <c r="K39" s="1">
        <f t="shared" si="10"/>
        <v>26.20133286566117</v>
      </c>
      <c r="L39" s="1">
        <f t="shared" si="10"/>
        <v>73.79866713433883</v>
      </c>
      <c r="M39" s="11">
        <f t="shared" si="10"/>
        <v>100</v>
      </c>
      <c r="N39" s="1">
        <f t="shared" si="11"/>
        <v>48.92541087231353</v>
      </c>
      <c r="O39" s="1">
        <f t="shared" si="11"/>
        <v>51.07458912768648</v>
      </c>
      <c r="P39" s="11">
        <f t="shared" si="11"/>
        <v>100</v>
      </c>
      <c r="Q39" s="1">
        <f t="shared" si="12"/>
        <v>44.75028131221328</v>
      </c>
      <c r="R39" s="1">
        <f t="shared" si="12"/>
        <v>55.24971868778672</v>
      </c>
      <c r="S39" s="11">
        <f t="shared" si="12"/>
        <v>100</v>
      </c>
    </row>
    <row r="40" spans="1:19" ht="12.75">
      <c r="A40" s="9">
        <v>1995</v>
      </c>
      <c r="B40" s="1">
        <f t="shared" si="6"/>
        <v>52.11612451906261</v>
      </c>
      <c r="C40" s="1">
        <f t="shared" si="6"/>
        <v>47.88387548093739</v>
      </c>
      <c r="D40" s="11">
        <f t="shared" si="7"/>
        <v>100</v>
      </c>
      <c r="E40" s="1">
        <f t="shared" si="8"/>
        <v>51.018141429100325</v>
      </c>
      <c r="F40" s="1">
        <f t="shared" si="8"/>
        <v>48.98185857089967</v>
      </c>
      <c r="G40" s="11">
        <f t="shared" si="8"/>
        <v>100</v>
      </c>
      <c r="H40" s="1">
        <f t="shared" si="9"/>
        <v>53.88631090487239</v>
      </c>
      <c r="I40" s="1">
        <f t="shared" si="9"/>
        <v>46.11368909512761</v>
      </c>
      <c r="J40" s="11">
        <f t="shared" si="9"/>
        <v>100</v>
      </c>
      <c r="K40" s="1">
        <f t="shared" si="10"/>
        <v>27.55267423014587</v>
      </c>
      <c r="L40" s="1">
        <f t="shared" si="10"/>
        <v>72.44732576985413</v>
      </c>
      <c r="M40" s="11">
        <f t="shared" si="10"/>
        <v>100</v>
      </c>
      <c r="N40" s="1">
        <f t="shared" si="11"/>
        <v>53.09246785058175</v>
      </c>
      <c r="O40" s="1">
        <f t="shared" si="11"/>
        <v>46.907532149418245</v>
      </c>
      <c r="P40" s="11">
        <f t="shared" si="11"/>
        <v>100</v>
      </c>
      <c r="Q40" s="1">
        <f t="shared" si="12"/>
        <v>45.94234294284286</v>
      </c>
      <c r="R40" s="1">
        <f t="shared" si="12"/>
        <v>54.05765705715714</v>
      </c>
      <c r="S40" s="11">
        <f t="shared" si="12"/>
        <v>100</v>
      </c>
    </row>
    <row r="41" spans="1:19" ht="12.75">
      <c r="A41" s="9">
        <v>1996</v>
      </c>
      <c r="B41" s="1">
        <f t="shared" si="6"/>
        <v>53.51351351351351</v>
      </c>
      <c r="C41" s="1">
        <f t="shared" si="6"/>
        <v>46.48648648648649</v>
      </c>
      <c r="D41" s="11">
        <f t="shared" si="7"/>
        <v>100</v>
      </c>
      <c r="E41" s="1">
        <f t="shared" si="8"/>
        <v>49.058734939759034</v>
      </c>
      <c r="F41" s="1">
        <f t="shared" si="8"/>
        <v>50.94126506024096</v>
      </c>
      <c r="G41" s="11">
        <f t="shared" si="8"/>
        <v>100</v>
      </c>
      <c r="H41" s="1">
        <f t="shared" si="9"/>
        <v>56.86015831134564</v>
      </c>
      <c r="I41" s="1">
        <f t="shared" si="9"/>
        <v>43.13984168865435</v>
      </c>
      <c r="J41" s="11">
        <f t="shared" si="9"/>
        <v>100</v>
      </c>
      <c r="K41" s="1">
        <f t="shared" si="10"/>
        <v>28.680027643400134</v>
      </c>
      <c r="L41" s="1">
        <f t="shared" si="10"/>
        <v>71.31997235659986</v>
      </c>
      <c r="M41" s="11">
        <f t="shared" si="10"/>
        <v>100</v>
      </c>
      <c r="N41" s="1">
        <f t="shared" si="11"/>
        <v>51.389786683904326</v>
      </c>
      <c r="O41" s="1">
        <f t="shared" si="11"/>
        <v>48.61021331609567</v>
      </c>
      <c r="P41" s="11">
        <f t="shared" si="11"/>
        <v>100</v>
      </c>
      <c r="Q41" s="1">
        <f t="shared" si="12"/>
        <v>46.32068844397612</v>
      </c>
      <c r="R41" s="1">
        <f t="shared" si="12"/>
        <v>53.67931155602389</v>
      </c>
      <c r="S41" s="11">
        <f t="shared" si="12"/>
        <v>100</v>
      </c>
    </row>
    <row r="42" spans="1:19" ht="12.75">
      <c r="A42" s="9">
        <v>1997</v>
      </c>
      <c r="B42" s="1">
        <f t="shared" si="6"/>
        <v>55.3330608908868</v>
      </c>
      <c r="C42" s="1">
        <f t="shared" si="6"/>
        <v>44.6669391091132</v>
      </c>
      <c r="D42" s="11">
        <f t="shared" si="7"/>
        <v>100</v>
      </c>
      <c r="E42" s="1">
        <f t="shared" si="8"/>
        <v>50.038971161340605</v>
      </c>
      <c r="F42" s="1">
        <f t="shared" si="8"/>
        <v>49.961028838659395</v>
      </c>
      <c r="G42" s="11">
        <f t="shared" si="8"/>
        <v>100</v>
      </c>
      <c r="H42" s="1">
        <f t="shared" si="9"/>
        <v>55.612903225806456</v>
      </c>
      <c r="I42" s="1">
        <f t="shared" si="9"/>
        <v>44.387096774193544</v>
      </c>
      <c r="J42" s="11">
        <f t="shared" si="9"/>
        <v>100</v>
      </c>
      <c r="K42" s="1">
        <f t="shared" si="10"/>
        <v>31.344058121432276</v>
      </c>
      <c r="L42" s="1">
        <f t="shared" si="10"/>
        <v>68.65594187856772</v>
      </c>
      <c r="M42" s="11">
        <f t="shared" si="10"/>
        <v>100</v>
      </c>
      <c r="N42" s="1">
        <f t="shared" si="11"/>
        <v>60.930640913081646</v>
      </c>
      <c r="O42" s="1">
        <f t="shared" si="11"/>
        <v>39.06935908691835</v>
      </c>
      <c r="P42" s="11">
        <f t="shared" si="11"/>
        <v>100</v>
      </c>
      <c r="Q42" s="1">
        <f t="shared" si="12"/>
        <v>49.32234018522701</v>
      </c>
      <c r="R42" s="1">
        <f t="shared" si="12"/>
        <v>50.67765981477298</v>
      </c>
      <c r="S42" s="11">
        <f t="shared" si="12"/>
        <v>100</v>
      </c>
    </row>
    <row r="43" spans="1:19" ht="12.75">
      <c r="A43" s="9">
        <v>1998</v>
      </c>
      <c r="B43" s="1">
        <f t="shared" si="6"/>
        <v>55.2828618968386</v>
      </c>
      <c r="C43" s="1">
        <f t="shared" si="6"/>
        <v>44.717138103161396</v>
      </c>
      <c r="D43" s="11">
        <f t="shared" si="7"/>
        <v>100</v>
      </c>
      <c r="E43" s="1">
        <f t="shared" si="8"/>
        <v>51.52501016673444</v>
      </c>
      <c r="F43" s="1">
        <f t="shared" si="8"/>
        <v>48.47498983326555</v>
      </c>
      <c r="G43" s="11">
        <f t="shared" si="8"/>
        <v>100</v>
      </c>
      <c r="H43" s="1">
        <f t="shared" si="9"/>
        <v>65.46610169491525</v>
      </c>
      <c r="I43" s="1">
        <f t="shared" si="9"/>
        <v>34.53389830508475</v>
      </c>
      <c r="J43" s="11">
        <f t="shared" si="9"/>
        <v>100</v>
      </c>
      <c r="K43" s="1">
        <f t="shared" si="10"/>
        <v>28.674873280231715</v>
      </c>
      <c r="L43" s="1">
        <f t="shared" si="10"/>
        <v>71.32512671976828</v>
      </c>
      <c r="M43" s="11">
        <f t="shared" si="10"/>
        <v>100</v>
      </c>
      <c r="N43" s="1">
        <f t="shared" si="11"/>
        <v>63.18510858324715</v>
      </c>
      <c r="O43" s="1">
        <f t="shared" si="11"/>
        <v>36.81489141675284</v>
      </c>
      <c r="P43" s="11">
        <f t="shared" si="11"/>
        <v>100</v>
      </c>
      <c r="Q43" s="1">
        <f t="shared" si="12"/>
        <v>50.91761030847325</v>
      </c>
      <c r="R43" s="1">
        <f t="shared" si="12"/>
        <v>49.08238969152674</v>
      </c>
      <c r="S43" s="11">
        <f t="shared" si="12"/>
        <v>100</v>
      </c>
    </row>
    <row r="44" spans="1:19" ht="12.75">
      <c r="A44" s="9">
        <v>1999</v>
      </c>
      <c r="B44" s="1">
        <f t="shared" si="6"/>
        <v>55.99830436625689</v>
      </c>
      <c r="C44" s="1">
        <f t="shared" si="6"/>
        <v>44.00169563374311</v>
      </c>
      <c r="D44" s="11">
        <f t="shared" si="7"/>
        <v>100</v>
      </c>
      <c r="E44" s="1">
        <f t="shared" si="8"/>
        <v>50.87572977481234</v>
      </c>
      <c r="F44" s="1">
        <f t="shared" si="8"/>
        <v>49.12427022518766</v>
      </c>
      <c r="G44" s="11">
        <f t="shared" si="8"/>
        <v>100</v>
      </c>
      <c r="H44" s="1">
        <f t="shared" si="9"/>
        <v>67.37967914438502</v>
      </c>
      <c r="I44" s="1">
        <f t="shared" si="9"/>
        <v>32.62032085561498</v>
      </c>
      <c r="J44" s="11">
        <f t="shared" si="9"/>
        <v>100</v>
      </c>
      <c r="K44" s="1">
        <f t="shared" si="10"/>
        <v>29.775715390564578</v>
      </c>
      <c r="L44" s="1">
        <f t="shared" si="10"/>
        <v>70.22428460943541</v>
      </c>
      <c r="M44" s="11">
        <f t="shared" si="10"/>
        <v>100</v>
      </c>
      <c r="N44" s="1">
        <f t="shared" si="11"/>
        <v>63.56435643564357</v>
      </c>
      <c r="O44" s="1">
        <f t="shared" si="11"/>
        <v>36.43564356435643</v>
      </c>
      <c r="P44" s="11">
        <f t="shared" si="11"/>
        <v>100</v>
      </c>
      <c r="Q44" s="1">
        <f t="shared" si="12"/>
        <v>51.38552596179715</v>
      </c>
      <c r="R44" s="1">
        <f t="shared" si="12"/>
        <v>48.61447403820286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OHIO</v>
      </c>
      <c r="I47" s="4" t="str">
        <f>CONCATENATE("Percent of Total, New Admissions (All Races): ",$A$1)</f>
        <v>Percent of Total, New Admissions (All Races): OHIO</v>
      </c>
    </row>
    <row r="48" spans="1:15" s="4" customFormat="1" ht="12.75">
      <c r="A48" s="18" t="s">
        <v>111</v>
      </c>
      <c r="B48" s="14" t="s">
        <v>105</v>
      </c>
      <c r="C48" s="14" t="s">
        <v>106</v>
      </c>
      <c r="D48" s="14" t="s">
        <v>107</v>
      </c>
      <c r="E48" s="14" t="s">
        <v>108</v>
      </c>
      <c r="F48" s="14" t="s">
        <v>109</v>
      </c>
      <c r="G48" s="14" t="s">
        <v>110</v>
      </c>
      <c r="I48" s="18" t="s">
        <v>111</v>
      </c>
      <c r="J48" s="14" t="s">
        <v>105</v>
      </c>
      <c r="K48" s="14" t="s">
        <v>106</v>
      </c>
      <c r="L48" s="14" t="s">
        <v>107</v>
      </c>
      <c r="M48" s="14" t="s">
        <v>108</v>
      </c>
      <c r="N48" s="14" t="s">
        <v>109</v>
      </c>
      <c r="O48" s="14" t="s">
        <v>110</v>
      </c>
    </row>
    <row r="49" spans="1:15" ht="12.75">
      <c r="A49" s="9">
        <v>1983</v>
      </c>
      <c r="F49">
        <v>9769</v>
      </c>
      <c r="G49">
        <v>9769</v>
      </c>
      <c r="I49" s="9">
        <v>1983</v>
      </c>
      <c r="J49" s="1">
        <f aca="true" t="shared" si="13" ref="J49:O52">(B49/$G49)*100</f>
        <v>0</v>
      </c>
      <c r="K49" s="1">
        <f t="shared" si="13"/>
        <v>0</v>
      </c>
      <c r="L49" s="1">
        <f t="shared" si="13"/>
        <v>0</v>
      </c>
      <c r="M49" s="1">
        <f t="shared" si="13"/>
        <v>0</v>
      </c>
      <c r="N49" s="1">
        <f t="shared" si="13"/>
        <v>100</v>
      </c>
      <c r="O49">
        <f t="shared" si="13"/>
        <v>100</v>
      </c>
    </row>
    <row r="50" spans="1:15" ht="12.75">
      <c r="A50" s="9">
        <v>1984</v>
      </c>
      <c r="B50">
        <v>1329</v>
      </c>
      <c r="C50">
        <v>2140</v>
      </c>
      <c r="D50">
        <v>837</v>
      </c>
      <c r="E50">
        <v>661</v>
      </c>
      <c r="F50">
        <v>1121</v>
      </c>
      <c r="G50">
        <v>6088</v>
      </c>
      <c r="I50" s="9">
        <v>1984</v>
      </c>
      <c r="J50" s="1">
        <f t="shared" si="13"/>
        <v>21.829829172141917</v>
      </c>
      <c r="K50" s="1">
        <f t="shared" si="13"/>
        <v>35.15111695137976</v>
      </c>
      <c r="L50" s="1">
        <f t="shared" si="13"/>
        <v>13.748357424441524</v>
      </c>
      <c r="M50" s="1">
        <f t="shared" si="13"/>
        <v>10.85742444152431</v>
      </c>
      <c r="N50" s="1">
        <f t="shared" si="13"/>
        <v>18.413272010512483</v>
      </c>
      <c r="O50">
        <f t="shared" si="13"/>
        <v>100</v>
      </c>
    </row>
    <row r="51" spans="1:15" ht="12.75">
      <c r="A51" s="9">
        <v>1985</v>
      </c>
      <c r="B51">
        <v>1584</v>
      </c>
      <c r="C51">
        <v>2167</v>
      </c>
      <c r="D51">
        <v>904</v>
      </c>
      <c r="E51">
        <v>653</v>
      </c>
      <c r="F51">
        <v>1182</v>
      </c>
      <c r="G51">
        <v>6490</v>
      </c>
      <c r="I51" s="9">
        <v>1985</v>
      </c>
      <c r="J51" s="1">
        <f t="shared" si="13"/>
        <v>24.40677966101695</v>
      </c>
      <c r="K51" s="1">
        <f t="shared" si="13"/>
        <v>33.389830508474574</v>
      </c>
      <c r="L51" s="1">
        <f t="shared" si="13"/>
        <v>13.929121725731894</v>
      </c>
      <c r="M51" s="1">
        <f t="shared" si="13"/>
        <v>10.061633281972265</v>
      </c>
      <c r="N51" s="1">
        <f t="shared" si="13"/>
        <v>18.212634822804315</v>
      </c>
      <c r="O51">
        <f t="shared" si="13"/>
        <v>100</v>
      </c>
    </row>
    <row r="52" spans="1:15" ht="12.75">
      <c r="A52" s="9">
        <v>1986</v>
      </c>
      <c r="B52">
        <v>1595</v>
      </c>
      <c r="C52">
        <v>2034</v>
      </c>
      <c r="D52">
        <v>906</v>
      </c>
      <c r="E52">
        <v>826</v>
      </c>
      <c r="F52">
        <v>1317</v>
      </c>
      <c r="G52">
        <v>6678</v>
      </c>
      <c r="I52" s="9">
        <v>1986</v>
      </c>
      <c r="J52" s="1">
        <f t="shared" si="13"/>
        <v>23.88439652590596</v>
      </c>
      <c r="K52" s="1">
        <f t="shared" si="13"/>
        <v>30.45822102425876</v>
      </c>
      <c r="L52" s="1">
        <f t="shared" si="13"/>
        <v>13.566936208445643</v>
      </c>
      <c r="M52" s="1">
        <f t="shared" si="13"/>
        <v>12.368972746331238</v>
      </c>
      <c r="N52" s="1">
        <f t="shared" si="13"/>
        <v>19.7214734950584</v>
      </c>
      <c r="O52">
        <f t="shared" si="13"/>
        <v>100</v>
      </c>
    </row>
    <row r="53" spans="1:15" ht="12.75">
      <c r="A53" s="9">
        <v>1987</v>
      </c>
      <c r="B53">
        <v>1732</v>
      </c>
      <c r="C53">
        <v>2096</v>
      </c>
      <c r="D53">
        <v>1039</v>
      </c>
      <c r="E53">
        <v>874</v>
      </c>
      <c r="F53">
        <v>1287</v>
      </c>
      <c r="G53">
        <v>7028</v>
      </c>
      <c r="I53" s="9">
        <v>1987</v>
      </c>
      <c r="J53" s="1">
        <f aca="true" t="shared" si="14" ref="J53:J65">(B53/$G53)*100</f>
        <v>24.64428002276608</v>
      </c>
      <c r="K53" s="1">
        <f aca="true" t="shared" si="15" ref="K53:K65">(C53/$G53)*100</f>
        <v>29.823562891291978</v>
      </c>
      <c r="L53" s="1">
        <f aca="true" t="shared" si="16" ref="L53:L65">(D53/$G53)*100</f>
        <v>14.783722253841775</v>
      </c>
      <c r="M53" s="1">
        <f aca="true" t="shared" si="17" ref="M53:M65">(E53/$G53)*100</f>
        <v>12.435970404097894</v>
      </c>
      <c r="N53" s="1">
        <f aca="true" t="shared" si="18" ref="N53:N65">(F53/$G53)*100</f>
        <v>18.312464428002276</v>
      </c>
      <c r="O53">
        <f aca="true" t="shared" si="19" ref="O53:O65">(G53/$G53)*100</f>
        <v>100</v>
      </c>
    </row>
    <row r="54" spans="1:15" ht="12.75">
      <c r="A54" s="9">
        <v>1988</v>
      </c>
      <c r="B54">
        <v>1864</v>
      </c>
      <c r="C54">
        <v>2520</v>
      </c>
      <c r="D54">
        <v>1475</v>
      </c>
      <c r="E54">
        <v>1360</v>
      </c>
      <c r="F54">
        <v>1245</v>
      </c>
      <c r="G54">
        <v>8464</v>
      </c>
      <c r="I54" s="9">
        <v>1988</v>
      </c>
      <c r="J54" s="1">
        <f t="shared" si="14"/>
        <v>22.022684310018903</v>
      </c>
      <c r="K54" s="1">
        <f t="shared" si="15"/>
        <v>29.773156899810964</v>
      </c>
      <c r="L54" s="1">
        <f t="shared" si="16"/>
        <v>17.426748582230626</v>
      </c>
      <c r="M54" s="1">
        <f t="shared" si="17"/>
        <v>16.068052930056712</v>
      </c>
      <c r="N54" s="1">
        <f t="shared" si="18"/>
        <v>14.709357277882798</v>
      </c>
      <c r="O54">
        <f t="shared" si="19"/>
        <v>100</v>
      </c>
    </row>
    <row r="55" spans="1:15" ht="12.75">
      <c r="A55" s="9">
        <v>1989</v>
      </c>
      <c r="B55">
        <v>2270</v>
      </c>
      <c r="C55">
        <v>3121</v>
      </c>
      <c r="D55">
        <v>1868</v>
      </c>
      <c r="E55">
        <v>2675</v>
      </c>
      <c r="F55">
        <v>1449</v>
      </c>
      <c r="G55">
        <v>11383</v>
      </c>
      <c r="I55" s="9">
        <v>1989</v>
      </c>
      <c r="J55" s="1">
        <f t="shared" si="14"/>
        <v>19.94201879996486</v>
      </c>
      <c r="K55" s="1">
        <f t="shared" si="15"/>
        <v>27.418079592374596</v>
      </c>
      <c r="L55" s="1">
        <f t="shared" si="16"/>
        <v>16.410436616006326</v>
      </c>
      <c r="M55" s="1">
        <f t="shared" si="17"/>
        <v>23.49995607484846</v>
      </c>
      <c r="N55" s="1">
        <f t="shared" si="18"/>
        <v>12.729508916805763</v>
      </c>
      <c r="O55">
        <f t="shared" si="19"/>
        <v>100</v>
      </c>
    </row>
    <row r="56" spans="1:15" ht="12.75">
      <c r="A56" s="9">
        <v>1990</v>
      </c>
      <c r="B56">
        <v>2368</v>
      </c>
      <c r="C56">
        <v>2786</v>
      </c>
      <c r="D56">
        <v>1960</v>
      </c>
      <c r="E56">
        <v>2901</v>
      </c>
      <c r="F56">
        <v>1603</v>
      </c>
      <c r="G56">
        <v>11618</v>
      </c>
      <c r="I56" s="9">
        <v>1990</v>
      </c>
      <c r="J56" s="1">
        <f t="shared" si="14"/>
        <v>20.382165605095544</v>
      </c>
      <c r="K56" s="1">
        <f t="shared" si="15"/>
        <v>23.980030986400415</v>
      </c>
      <c r="L56" s="1">
        <f t="shared" si="16"/>
        <v>16.87037355827165</v>
      </c>
      <c r="M56" s="1">
        <f t="shared" si="17"/>
        <v>24.969874332931656</v>
      </c>
      <c r="N56" s="1">
        <f t="shared" si="18"/>
        <v>13.797555517300742</v>
      </c>
      <c r="O56">
        <f t="shared" si="19"/>
        <v>100</v>
      </c>
    </row>
    <row r="57" spans="1:15" ht="12.75">
      <c r="A57" s="9">
        <v>1991</v>
      </c>
      <c r="B57">
        <v>2707</v>
      </c>
      <c r="C57">
        <v>3136</v>
      </c>
      <c r="D57">
        <v>2170</v>
      </c>
      <c r="E57">
        <v>3204</v>
      </c>
      <c r="F57">
        <v>1842</v>
      </c>
      <c r="G57">
        <v>13059</v>
      </c>
      <c r="I57" s="9">
        <v>1991</v>
      </c>
      <c r="J57" s="1">
        <f t="shared" si="14"/>
        <v>20.72899915766904</v>
      </c>
      <c r="K57" s="1">
        <f t="shared" si="15"/>
        <v>24.014089899686038</v>
      </c>
      <c r="L57" s="1">
        <f t="shared" si="16"/>
        <v>16.61689256451489</v>
      </c>
      <c r="M57" s="1">
        <f t="shared" si="17"/>
        <v>24.534803583735354</v>
      </c>
      <c r="N57" s="1">
        <f t="shared" si="18"/>
        <v>14.105214794394671</v>
      </c>
      <c r="O57">
        <f t="shared" si="19"/>
        <v>100</v>
      </c>
    </row>
    <row r="58" spans="1:15" ht="12.75">
      <c r="A58" s="9">
        <v>1992</v>
      </c>
      <c r="B58">
        <v>2653</v>
      </c>
      <c r="C58">
        <v>2921</v>
      </c>
      <c r="D58">
        <v>1545</v>
      </c>
      <c r="E58">
        <v>3114</v>
      </c>
      <c r="F58">
        <v>1470</v>
      </c>
      <c r="G58">
        <v>11703</v>
      </c>
      <c r="I58" s="9">
        <v>1992</v>
      </c>
      <c r="J58" s="1">
        <f t="shared" si="14"/>
        <v>22.669401008288474</v>
      </c>
      <c r="K58" s="1">
        <f t="shared" si="15"/>
        <v>24.95941211655131</v>
      </c>
      <c r="L58" s="1">
        <f t="shared" si="16"/>
        <v>13.2017431427839</v>
      </c>
      <c r="M58" s="1">
        <f t="shared" si="17"/>
        <v>26.60856190720328</v>
      </c>
      <c r="N58" s="1">
        <f t="shared" si="18"/>
        <v>12.56088182517303</v>
      </c>
      <c r="O58">
        <f t="shared" si="19"/>
        <v>100</v>
      </c>
    </row>
    <row r="59" spans="1:15" ht="12.75">
      <c r="A59" s="9">
        <v>1993</v>
      </c>
      <c r="B59">
        <v>2965</v>
      </c>
      <c r="C59">
        <v>3244</v>
      </c>
      <c r="D59">
        <v>2258</v>
      </c>
      <c r="E59">
        <v>3991</v>
      </c>
      <c r="F59">
        <v>2091</v>
      </c>
      <c r="G59">
        <v>14549</v>
      </c>
      <c r="I59" s="9">
        <v>1993</v>
      </c>
      <c r="J59" s="1">
        <f t="shared" si="14"/>
        <v>20.379407519417143</v>
      </c>
      <c r="K59" s="1">
        <f t="shared" si="15"/>
        <v>22.29706509038422</v>
      </c>
      <c r="L59" s="1">
        <f t="shared" si="16"/>
        <v>15.51996700804179</v>
      </c>
      <c r="M59" s="1">
        <f t="shared" si="17"/>
        <v>27.431438586844457</v>
      </c>
      <c r="N59" s="1">
        <f t="shared" si="18"/>
        <v>14.372121795312392</v>
      </c>
      <c r="O59">
        <f t="shared" si="19"/>
        <v>100</v>
      </c>
    </row>
    <row r="60" spans="1:15" ht="12.75">
      <c r="A60" s="9">
        <v>1994</v>
      </c>
      <c r="B60">
        <v>2669</v>
      </c>
      <c r="C60">
        <v>2886</v>
      </c>
      <c r="D60">
        <v>1629</v>
      </c>
      <c r="E60">
        <v>2897</v>
      </c>
      <c r="F60">
        <v>1597</v>
      </c>
      <c r="G60">
        <v>11678</v>
      </c>
      <c r="I60" s="9">
        <v>1994</v>
      </c>
      <c r="J60" s="1">
        <f t="shared" si="14"/>
        <v>22.854940914540162</v>
      </c>
      <c r="K60" s="1">
        <f t="shared" si="15"/>
        <v>24.713135810926527</v>
      </c>
      <c r="L60" s="1">
        <f t="shared" si="16"/>
        <v>13.949306388080151</v>
      </c>
      <c r="M60" s="1">
        <f t="shared" si="17"/>
        <v>24.807330022264086</v>
      </c>
      <c r="N60" s="1">
        <f t="shared" si="18"/>
        <v>13.675286864189074</v>
      </c>
      <c r="O60">
        <f t="shared" si="19"/>
        <v>100</v>
      </c>
    </row>
    <row r="61" spans="1:15" ht="12.75">
      <c r="A61" s="9">
        <v>1995</v>
      </c>
      <c r="B61">
        <v>2899</v>
      </c>
      <c r="C61">
        <v>2727</v>
      </c>
      <c r="D61">
        <v>1733</v>
      </c>
      <c r="E61">
        <v>3175</v>
      </c>
      <c r="F61">
        <v>1649</v>
      </c>
      <c r="G61">
        <v>12183</v>
      </c>
      <c r="I61" s="9">
        <v>1995</v>
      </c>
      <c r="J61" s="1">
        <f t="shared" si="14"/>
        <v>23.795452679963887</v>
      </c>
      <c r="K61" s="1">
        <f t="shared" si="15"/>
        <v>22.383649347451367</v>
      </c>
      <c r="L61" s="1">
        <f t="shared" si="16"/>
        <v>14.224739390954607</v>
      </c>
      <c r="M61" s="1">
        <f t="shared" si="17"/>
        <v>26.060904539111878</v>
      </c>
      <c r="N61" s="1">
        <f t="shared" si="18"/>
        <v>13.535254042518263</v>
      </c>
      <c r="O61">
        <f t="shared" si="19"/>
        <v>100</v>
      </c>
    </row>
    <row r="62" spans="1:15" ht="12.75">
      <c r="A62" s="9">
        <v>1996</v>
      </c>
      <c r="B62">
        <v>2841</v>
      </c>
      <c r="C62">
        <v>2689</v>
      </c>
      <c r="D62">
        <v>1546</v>
      </c>
      <c r="E62">
        <v>2978</v>
      </c>
      <c r="F62">
        <v>1565</v>
      </c>
      <c r="G62">
        <v>11619</v>
      </c>
      <c r="I62" s="9">
        <v>1996</v>
      </c>
      <c r="J62" s="1">
        <f t="shared" si="14"/>
        <v>24.45132971856442</v>
      </c>
      <c r="K62" s="1">
        <f t="shared" si="15"/>
        <v>23.143127635768998</v>
      </c>
      <c r="L62" s="1">
        <f t="shared" si="16"/>
        <v>13.305792236853431</v>
      </c>
      <c r="M62" s="1">
        <f t="shared" si="17"/>
        <v>25.630432911610296</v>
      </c>
      <c r="N62" s="1">
        <f t="shared" si="18"/>
        <v>13.469317497202857</v>
      </c>
      <c r="O62">
        <f t="shared" si="19"/>
        <v>100</v>
      </c>
    </row>
    <row r="63" spans="1:15" ht="12.75">
      <c r="A63" s="9">
        <v>1997</v>
      </c>
      <c r="B63">
        <v>2486</v>
      </c>
      <c r="C63">
        <v>2596</v>
      </c>
      <c r="D63">
        <v>780</v>
      </c>
      <c r="E63">
        <v>1973</v>
      </c>
      <c r="F63">
        <v>1158</v>
      </c>
      <c r="G63">
        <v>8993</v>
      </c>
      <c r="I63" s="9">
        <v>1997</v>
      </c>
      <c r="J63" s="1">
        <f t="shared" si="14"/>
        <v>27.643722895585455</v>
      </c>
      <c r="K63" s="1">
        <f t="shared" si="15"/>
        <v>28.866896475036143</v>
      </c>
      <c r="L63" s="1">
        <f t="shared" si="16"/>
        <v>8.673412654286668</v>
      </c>
      <c r="M63" s="1">
        <f t="shared" si="17"/>
        <v>21.939286111419992</v>
      </c>
      <c r="N63" s="1">
        <f t="shared" si="18"/>
        <v>12.876681863671743</v>
      </c>
      <c r="O63">
        <f t="shared" si="19"/>
        <v>100</v>
      </c>
    </row>
    <row r="64" spans="1:15" ht="12.75">
      <c r="A64" s="9">
        <v>1998</v>
      </c>
      <c r="B64">
        <v>2455</v>
      </c>
      <c r="C64">
        <v>2490</v>
      </c>
      <c r="D64">
        <v>475</v>
      </c>
      <c r="E64">
        <v>1416</v>
      </c>
      <c r="F64">
        <v>980</v>
      </c>
      <c r="G64">
        <v>7816</v>
      </c>
      <c r="I64" s="9">
        <v>1998</v>
      </c>
      <c r="J64" s="1">
        <f t="shared" si="14"/>
        <v>31.40992835209826</v>
      </c>
      <c r="K64" s="1">
        <f t="shared" si="15"/>
        <v>31.85772773797339</v>
      </c>
      <c r="L64" s="1">
        <f t="shared" si="16"/>
        <v>6.0772773797338795</v>
      </c>
      <c r="M64" s="1">
        <f t="shared" si="17"/>
        <v>18.11668372569089</v>
      </c>
      <c r="N64" s="1">
        <f t="shared" si="18"/>
        <v>12.53838280450358</v>
      </c>
      <c r="O64">
        <f t="shared" si="19"/>
        <v>100</v>
      </c>
    </row>
    <row r="65" spans="1:15" ht="12.75">
      <c r="A65" s="9">
        <v>1999</v>
      </c>
      <c r="B65">
        <v>2396</v>
      </c>
      <c r="C65">
        <v>2418</v>
      </c>
      <c r="D65">
        <v>378</v>
      </c>
      <c r="E65">
        <v>1318</v>
      </c>
      <c r="F65">
        <v>1016</v>
      </c>
      <c r="G65">
        <v>7526</v>
      </c>
      <c r="I65" s="9">
        <v>1999</v>
      </c>
      <c r="J65" s="1">
        <f t="shared" si="14"/>
        <v>31.836300823810788</v>
      </c>
      <c r="K65" s="1">
        <f t="shared" si="15"/>
        <v>32.128620781291524</v>
      </c>
      <c r="L65" s="1">
        <f t="shared" si="16"/>
        <v>5.022588360350784</v>
      </c>
      <c r="M65" s="1">
        <f t="shared" si="17"/>
        <v>17.512622907254848</v>
      </c>
      <c r="N65" s="1">
        <f t="shared" si="18"/>
        <v>13.499867127292053</v>
      </c>
      <c r="O65">
        <f t="shared" si="19"/>
        <v>100</v>
      </c>
    </row>
    <row r="66" spans="1:14" ht="12.75">
      <c r="A66" t="s">
        <v>125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OHIO</v>
      </c>
      <c r="I68" s="4" t="str">
        <f>CONCATENATE("Black New Admissions: ",$A$1)</f>
        <v>Black New Admissions: OHIO</v>
      </c>
    </row>
    <row r="69" spans="1:15" s="4" customFormat="1" ht="12.75">
      <c r="A69" s="18" t="s">
        <v>111</v>
      </c>
      <c r="B69" s="14" t="s">
        <v>105</v>
      </c>
      <c r="C69" s="14" t="s">
        <v>106</v>
      </c>
      <c r="D69" s="14" t="s">
        <v>107</v>
      </c>
      <c r="E69" s="14" t="s">
        <v>108</v>
      </c>
      <c r="F69" s="14" t="s">
        <v>109</v>
      </c>
      <c r="G69" s="14" t="s">
        <v>110</v>
      </c>
      <c r="I69" s="18" t="s">
        <v>111</v>
      </c>
      <c r="J69" s="14" t="s">
        <v>105</v>
      </c>
      <c r="K69" s="14" t="s">
        <v>106</v>
      </c>
      <c r="L69" s="14" t="s">
        <v>107</v>
      </c>
      <c r="M69" s="14" t="s">
        <v>108</v>
      </c>
      <c r="N69" s="14" t="s">
        <v>109</v>
      </c>
      <c r="O69" s="14" t="s">
        <v>110</v>
      </c>
    </row>
    <row r="70" spans="1:15" ht="12.75">
      <c r="A70" s="9">
        <v>1983</v>
      </c>
      <c r="F70">
        <v>4243</v>
      </c>
      <c r="G70">
        <v>4243</v>
      </c>
      <c r="I70" s="9">
        <v>1983</v>
      </c>
      <c r="N70">
        <v>5526</v>
      </c>
      <c r="O70">
        <v>5526</v>
      </c>
    </row>
    <row r="71" spans="1:15" ht="12.75">
      <c r="A71" s="9">
        <v>1984</v>
      </c>
      <c r="B71">
        <v>753</v>
      </c>
      <c r="C71">
        <v>1142</v>
      </c>
      <c r="D71">
        <v>423</v>
      </c>
      <c r="E71">
        <v>490</v>
      </c>
      <c r="F71">
        <v>592</v>
      </c>
      <c r="G71">
        <v>3400</v>
      </c>
      <c r="I71" s="9">
        <v>1984</v>
      </c>
      <c r="J71">
        <v>564</v>
      </c>
      <c r="K71">
        <v>981</v>
      </c>
      <c r="L71">
        <v>410</v>
      </c>
      <c r="M71">
        <v>161</v>
      </c>
      <c r="N71">
        <v>527</v>
      </c>
      <c r="O71">
        <v>2643</v>
      </c>
    </row>
    <row r="72" spans="1:15" ht="12.75">
      <c r="A72" s="9">
        <v>1985</v>
      </c>
      <c r="B72">
        <v>1001</v>
      </c>
      <c r="C72">
        <v>1183</v>
      </c>
      <c r="D72">
        <v>448</v>
      </c>
      <c r="E72">
        <v>430</v>
      </c>
      <c r="F72">
        <v>641</v>
      </c>
      <c r="G72">
        <v>3703</v>
      </c>
      <c r="I72" s="9">
        <v>1985</v>
      </c>
      <c r="J72">
        <v>578</v>
      </c>
      <c r="K72">
        <v>983</v>
      </c>
      <c r="L72">
        <v>455</v>
      </c>
      <c r="M72">
        <v>219</v>
      </c>
      <c r="N72">
        <v>540</v>
      </c>
      <c r="O72">
        <v>2775</v>
      </c>
    </row>
    <row r="73" spans="1:15" ht="12.75">
      <c r="A73" s="9">
        <v>1986</v>
      </c>
      <c r="B73">
        <v>932</v>
      </c>
      <c r="C73">
        <v>1116</v>
      </c>
      <c r="D73">
        <v>470</v>
      </c>
      <c r="E73">
        <v>507</v>
      </c>
      <c r="F73">
        <v>741</v>
      </c>
      <c r="G73">
        <v>3766</v>
      </c>
      <c r="I73" s="9">
        <v>1986</v>
      </c>
      <c r="J73">
        <v>652</v>
      </c>
      <c r="K73">
        <v>910</v>
      </c>
      <c r="L73">
        <v>432</v>
      </c>
      <c r="M73">
        <v>311</v>
      </c>
      <c r="N73">
        <v>570</v>
      </c>
      <c r="O73">
        <v>2875</v>
      </c>
    </row>
    <row r="74" spans="1:15" ht="12.75">
      <c r="A74" s="9">
        <v>1987</v>
      </c>
      <c r="B74">
        <v>1018</v>
      </c>
      <c r="C74">
        <v>1126</v>
      </c>
      <c r="D74">
        <v>531</v>
      </c>
      <c r="E74">
        <v>511</v>
      </c>
      <c r="F74">
        <v>735</v>
      </c>
      <c r="G74">
        <v>3921</v>
      </c>
      <c r="I74" s="9">
        <v>1987</v>
      </c>
      <c r="J74">
        <v>707</v>
      </c>
      <c r="K74">
        <v>964</v>
      </c>
      <c r="L74">
        <v>506</v>
      </c>
      <c r="M74">
        <v>361</v>
      </c>
      <c r="N74">
        <v>552</v>
      </c>
      <c r="O74">
        <v>3090</v>
      </c>
    </row>
    <row r="75" spans="1:15" ht="12.75">
      <c r="A75" s="9">
        <v>1988</v>
      </c>
      <c r="B75">
        <v>1055</v>
      </c>
      <c r="C75">
        <v>1282</v>
      </c>
      <c r="D75">
        <v>742</v>
      </c>
      <c r="E75">
        <v>708</v>
      </c>
      <c r="F75">
        <v>651</v>
      </c>
      <c r="G75">
        <v>4438</v>
      </c>
      <c r="I75" s="9">
        <v>1988</v>
      </c>
      <c r="J75">
        <v>809</v>
      </c>
      <c r="K75">
        <v>1238</v>
      </c>
      <c r="L75">
        <v>733</v>
      </c>
      <c r="M75">
        <v>652</v>
      </c>
      <c r="N75">
        <v>594</v>
      </c>
      <c r="O75">
        <v>4026</v>
      </c>
    </row>
    <row r="76" spans="1:15" ht="12.75">
      <c r="A76" s="9">
        <v>1989</v>
      </c>
      <c r="B76">
        <v>1257</v>
      </c>
      <c r="C76">
        <v>1547</v>
      </c>
      <c r="D76">
        <v>884</v>
      </c>
      <c r="E76">
        <v>996</v>
      </c>
      <c r="F76">
        <v>715</v>
      </c>
      <c r="G76">
        <v>5399</v>
      </c>
      <c r="I76" s="9">
        <v>1989</v>
      </c>
      <c r="J76">
        <v>994</v>
      </c>
      <c r="K76">
        <v>1553</v>
      </c>
      <c r="L76">
        <v>976</v>
      </c>
      <c r="M76">
        <v>1662</v>
      </c>
      <c r="N76">
        <v>723</v>
      </c>
      <c r="O76">
        <v>5908</v>
      </c>
    </row>
    <row r="77" spans="1:15" ht="12.75">
      <c r="A77" s="9">
        <v>1990</v>
      </c>
      <c r="B77">
        <v>1295</v>
      </c>
      <c r="C77">
        <v>1348</v>
      </c>
      <c r="D77">
        <v>978</v>
      </c>
      <c r="E77">
        <v>950</v>
      </c>
      <c r="F77">
        <v>798</v>
      </c>
      <c r="G77">
        <v>5369</v>
      </c>
      <c r="I77" s="9">
        <v>1990</v>
      </c>
      <c r="J77">
        <v>1068</v>
      </c>
      <c r="K77">
        <v>1430</v>
      </c>
      <c r="L77">
        <v>980</v>
      </c>
      <c r="M77">
        <v>1943</v>
      </c>
      <c r="N77">
        <v>804</v>
      </c>
      <c r="O77">
        <v>6225</v>
      </c>
    </row>
    <row r="78" spans="1:15" ht="12.75">
      <c r="A78" s="9">
        <v>1991</v>
      </c>
      <c r="B78">
        <v>1473</v>
      </c>
      <c r="C78">
        <v>1530</v>
      </c>
      <c r="D78">
        <v>1066</v>
      </c>
      <c r="E78">
        <v>934</v>
      </c>
      <c r="F78">
        <v>906</v>
      </c>
      <c r="G78">
        <v>5909</v>
      </c>
      <c r="I78" s="9">
        <v>1991</v>
      </c>
      <c r="J78">
        <v>1221</v>
      </c>
      <c r="K78">
        <v>1594</v>
      </c>
      <c r="L78">
        <v>1101</v>
      </c>
      <c r="M78">
        <v>2252</v>
      </c>
      <c r="N78">
        <v>933</v>
      </c>
      <c r="O78">
        <v>7101</v>
      </c>
    </row>
    <row r="79" spans="1:15" ht="12.75">
      <c r="A79" s="9">
        <v>1992</v>
      </c>
      <c r="B79">
        <v>1433</v>
      </c>
      <c r="C79">
        <v>1472</v>
      </c>
      <c r="D79">
        <v>814</v>
      </c>
      <c r="E79">
        <v>971</v>
      </c>
      <c r="F79">
        <v>777</v>
      </c>
      <c r="G79">
        <v>5467</v>
      </c>
      <c r="I79" s="9">
        <v>1992</v>
      </c>
      <c r="J79">
        <v>1203</v>
      </c>
      <c r="K79">
        <v>1435</v>
      </c>
      <c r="L79">
        <v>725</v>
      </c>
      <c r="M79">
        <v>2103</v>
      </c>
      <c r="N79">
        <v>683</v>
      </c>
      <c r="O79">
        <v>6149</v>
      </c>
    </row>
    <row r="80" spans="1:15" ht="12.75">
      <c r="A80" s="9">
        <v>1993</v>
      </c>
      <c r="B80">
        <v>1522</v>
      </c>
      <c r="C80">
        <v>1494</v>
      </c>
      <c r="D80">
        <v>1126</v>
      </c>
      <c r="E80">
        <v>984</v>
      </c>
      <c r="F80">
        <v>1011</v>
      </c>
      <c r="G80">
        <v>6137</v>
      </c>
      <c r="I80" s="9">
        <v>1993</v>
      </c>
      <c r="J80">
        <v>1411</v>
      </c>
      <c r="K80">
        <v>1731</v>
      </c>
      <c r="L80">
        <v>1111</v>
      </c>
      <c r="M80">
        <v>2957</v>
      </c>
      <c r="N80">
        <v>1057</v>
      </c>
      <c r="O80">
        <v>8267</v>
      </c>
    </row>
    <row r="81" spans="1:15" ht="12.75">
      <c r="A81" s="9">
        <v>1994</v>
      </c>
      <c r="B81">
        <v>1383</v>
      </c>
      <c r="C81">
        <v>1391</v>
      </c>
      <c r="D81">
        <v>875</v>
      </c>
      <c r="E81">
        <v>747</v>
      </c>
      <c r="F81">
        <v>774</v>
      </c>
      <c r="G81">
        <v>5170</v>
      </c>
      <c r="I81" s="9">
        <v>1994</v>
      </c>
      <c r="J81">
        <v>1255</v>
      </c>
      <c r="K81">
        <v>1473</v>
      </c>
      <c r="L81">
        <v>743</v>
      </c>
      <c r="M81">
        <v>2104</v>
      </c>
      <c r="N81">
        <v>808</v>
      </c>
      <c r="O81">
        <v>6383</v>
      </c>
    </row>
    <row r="82" spans="1:15" ht="12.75">
      <c r="A82" s="9">
        <v>1995</v>
      </c>
      <c r="B82">
        <v>1490</v>
      </c>
      <c r="C82">
        <v>1378</v>
      </c>
      <c r="D82">
        <v>929</v>
      </c>
      <c r="E82">
        <v>850</v>
      </c>
      <c r="F82">
        <v>867</v>
      </c>
      <c r="G82">
        <v>5514</v>
      </c>
      <c r="I82" s="9">
        <v>1995</v>
      </c>
      <c r="J82">
        <v>1369</v>
      </c>
      <c r="K82">
        <v>1323</v>
      </c>
      <c r="L82">
        <v>795</v>
      </c>
      <c r="M82">
        <v>2235</v>
      </c>
      <c r="N82">
        <v>766</v>
      </c>
      <c r="O82">
        <v>6488</v>
      </c>
    </row>
    <row r="83" spans="1:15" ht="12.75">
      <c r="A83" s="9">
        <v>1996</v>
      </c>
      <c r="B83">
        <v>1485</v>
      </c>
      <c r="C83">
        <v>1303</v>
      </c>
      <c r="D83">
        <v>862</v>
      </c>
      <c r="E83">
        <v>830</v>
      </c>
      <c r="F83">
        <v>795</v>
      </c>
      <c r="G83">
        <v>5275</v>
      </c>
      <c r="I83" s="9">
        <v>1996</v>
      </c>
      <c r="J83">
        <v>1290</v>
      </c>
      <c r="K83">
        <v>1353</v>
      </c>
      <c r="L83">
        <v>654</v>
      </c>
      <c r="M83">
        <v>2064</v>
      </c>
      <c r="N83">
        <v>752</v>
      </c>
      <c r="O83">
        <v>6113</v>
      </c>
    </row>
    <row r="84" spans="1:15" ht="12.75">
      <c r="A84" s="9">
        <v>1997</v>
      </c>
      <c r="B84">
        <v>1354</v>
      </c>
      <c r="C84">
        <v>1284</v>
      </c>
      <c r="D84">
        <v>431</v>
      </c>
      <c r="E84">
        <v>604</v>
      </c>
      <c r="F84">
        <v>694</v>
      </c>
      <c r="G84">
        <v>4367</v>
      </c>
      <c r="I84" s="9">
        <v>1997</v>
      </c>
      <c r="J84">
        <v>1093</v>
      </c>
      <c r="K84">
        <v>1282</v>
      </c>
      <c r="L84">
        <v>344</v>
      </c>
      <c r="M84">
        <v>1323</v>
      </c>
      <c r="N84">
        <v>445</v>
      </c>
      <c r="O84">
        <v>4487</v>
      </c>
    </row>
    <row r="85" spans="1:15" ht="12.75">
      <c r="A85" s="9">
        <v>1998</v>
      </c>
      <c r="B85">
        <v>1329</v>
      </c>
      <c r="C85">
        <v>1267</v>
      </c>
      <c r="D85">
        <v>309</v>
      </c>
      <c r="E85">
        <v>396</v>
      </c>
      <c r="F85">
        <v>611</v>
      </c>
      <c r="G85">
        <v>3912</v>
      </c>
      <c r="I85" s="9">
        <v>1998</v>
      </c>
      <c r="J85">
        <v>1075</v>
      </c>
      <c r="K85">
        <v>1192</v>
      </c>
      <c r="L85">
        <v>163</v>
      </c>
      <c r="M85">
        <v>985</v>
      </c>
      <c r="N85">
        <v>356</v>
      </c>
      <c r="O85">
        <v>3771</v>
      </c>
    </row>
    <row r="86" spans="1:15" ht="12.75">
      <c r="A86" s="9">
        <v>1999</v>
      </c>
      <c r="B86">
        <v>1321</v>
      </c>
      <c r="C86">
        <v>1220</v>
      </c>
      <c r="D86">
        <v>252</v>
      </c>
      <c r="E86">
        <v>385</v>
      </c>
      <c r="F86">
        <v>642</v>
      </c>
      <c r="G86">
        <v>3820</v>
      </c>
      <c r="I86" s="9">
        <v>1999</v>
      </c>
      <c r="J86">
        <v>1038</v>
      </c>
      <c r="K86">
        <v>1178</v>
      </c>
      <c r="L86">
        <v>122</v>
      </c>
      <c r="M86">
        <v>908</v>
      </c>
      <c r="N86">
        <v>368</v>
      </c>
      <c r="O86">
        <v>3614</v>
      </c>
    </row>
    <row r="88" spans="1:9" ht="12.75">
      <c r="A88" s="4" t="str">
        <f>CONCATENATE("Percent of Total Offenses, White New Admissions: ",$A$1)</f>
        <v>Percent of Total Offenses, White New Admissions: OHIO</v>
      </c>
      <c r="I88" s="4" t="str">
        <f>CONCATENATE("Percent of Total Offenses, Black New Admissions: ",$A$1)</f>
        <v>Percent of Total Offenses, Black New Admissions: OHIO</v>
      </c>
    </row>
    <row r="89" spans="1:15" s="4" customFormat="1" ht="12.75">
      <c r="A89" s="18" t="s">
        <v>111</v>
      </c>
      <c r="B89" s="14" t="s">
        <v>105</v>
      </c>
      <c r="C89" s="14" t="s">
        <v>106</v>
      </c>
      <c r="D89" s="14" t="s">
        <v>107</v>
      </c>
      <c r="E89" s="14" t="s">
        <v>108</v>
      </c>
      <c r="F89" s="14" t="s">
        <v>109</v>
      </c>
      <c r="G89" s="14" t="s">
        <v>110</v>
      </c>
      <c r="I89" s="18" t="s">
        <v>111</v>
      </c>
      <c r="J89" s="14" t="s">
        <v>105</v>
      </c>
      <c r="K89" s="14" t="s">
        <v>106</v>
      </c>
      <c r="L89" s="14" t="s">
        <v>107</v>
      </c>
      <c r="M89" s="14" t="s">
        <v>108</v>
      </c>
      <c r="N89" s="14" t="s">
        <v>109</v>
      </c>
      <c r="O89" s="14" t="s">
        <v>110</v>
      </c>
    </row>
    <row r="90" spans="1:15" ht="12.75">
      <c r="A90" s="9">
        <v>1983</v>
      </c>
      <c r="B90" s="1"/>
      <c r="C90" s="1"/>
      <c r="D90" s="1"/>
      <c r="E90" s="1"/>
      <c r="F90" s="1">
        <f>(F70/$G70)*100</f>
        <v>100</v>
      </c>
      <c r="G90" s="1">
        <f>(G70/$G70)*100</f>
        <v>100</v>
      </c>
      <c r="I90" s="9">
        <v>1983</v>
      </c>
      <c r="J90" s="1"/>
      <c r="K90" s="1"/>
      <c r="L90" s="1"/>
      <c r="M90" s="1"/>
      <c r="N90" s="1">
        <f>(N70/$O70)*100</f>
        <v>100</v>
      </c>
      <c r="O90" s="1">
        <f>(O70/$O70)*100</f>
        <v>100</v>
      </c>
    </row>
    <row r="91" spans="1:15" ht="12.75">
      <c r="A91" s="9">
        <v>1984</v>
      </c>
      <c r="B91" s="1">
        <f aca="true" t="shared" si="20" ref="B91:G91">(B71/$G71)*100</f>
        <v>22.147058823529413</v>
      </c>
      <c r="C91" s="1">
        <f t="shared" si="20"/>
        <v>33.588235294117645</v>
      </c>
      <c r="D91" s="1">
        <f t="shared" si="20"/>
        <v>12.441176470588236</v>
      </c>
      <c r="E91" s="1">
        <f t="shared" si="20"/>
        <v>14.411764705882351</v>
      </c>
      <c r="F91" s="1">
        <f t="shared" si="20"/>
        <v>17.41176470588235</v>
      </c>
      <c r="G91" s="1">
        <f t="shared" si="20"/>
        <v>100</v>
      </c>
      <c r="I91" s="9">
        <v>1984</v>
      </c>
      <c r="J91" s="1">
        <f aca="true" t="shared" si="21" ref="J91:O91">(J71/$O71)*100</f>
        <v>21.33938706015891</v>
      </c>
      <c r="K91" s="1">
        <f t="shared" si="21"/>
        <v>37.11691259931896</v>
      </c>
      <c r="L91" s="1">
        <f t="shared" si="21"/>
        <v>15.51267499054105</v>
      </c>
      <c r="M91" s="1">
        <f t="shared" si="21"/>
        <v>6.0915626182368525</v>
      </c>
      <c r="N91" s="1">
        <f t="shared" si="21"/>
        <v>19.939462731744232</v>
      </c>
      <c r="O91" s="1">
        <f t="shared" si="21"/>
        <v>100</v>
      </c>
    </row>
    <row r="92" spans="1:15" ht="12.75">
      <c r="A92" s="9">
        <v>1985</v>
      </c>
      <c r="B92" s="1">
        <f aca="true" t="shared" si="22" ref="B92:G92">(B72/$G72)*100</f>
        <v>27.032136105860115</v>
      </c>
      <c r="C92" s="1">
        <f t="shared" si="22"/>
        <v>31.947069943289225</v>
      </c>
      <c r="D92" s="1">
        <f t="shared" si="22"/>
        <v>12.098298676748582</v>
      </c>
      <c r="E92" s="1">
        <f t="shared" si="22"/>
        <v>11.612206319200649</v>
      </c>
      <c r="F92" s="1">
        <f t="shared" si="22"/>
        <v>17.31028895490143</v>
      </c>
      <c r="G92" s="1">
        <f t="shared" si="22"/>
        <v>100</v>
      </c>
      <c r="I92" s="9">
        <v>1985</v>
      </c>
      <c r="J92" s="1">
        <f aca="true" t="shared" si="23" ref="J92:O92">(J72/$O72)*100</f>
        <v>20.82882882882883</v>
      </c>
      <c r="K92" s="1">
        <f t="shared" si="23"/>
        <v>35.42342342342342</v>
      </c>
      <c r="L92" s="1">
        <f t="shared" si="23"/>
        <v>16.396396396396394</v>
      </c>
      <c r="M92" s="1">
        <f t="shared" si="23"/>
        <v>7.891891891891892</v>
      </c>
      <c r="N92" s="1">
        <f t="shared" si="23"/>
        <v>19.45945945945946</v>
      </c>
      <c r="O92" s="1">
        <f t="shared" si="23"/>
        <v>100</v>
      </c>
    </row>
    <row r="93" spans="1:15" ht="12.75">
      <c r="A93" s="9">
        <v>1986</v>
      </c>
      <c r="B93" s="1">
        <f aca="true" t="shared" si="24" ref="B93:G93">(B73/$G73)*100</f>
        <v>24.747742963356345</v>
      </c>
      <c r="C93" s="1">
        <f t="shared" si="24"/>
        <v>29.63356346255975</v>
      </c>
      <c r="D93" s="1">
        <f t="shared" si="24"/>
        <v>12.48008497079129</v>
      </c>
      <c r="E93" s="1">
        <f t="shared" si="24"/>
        <v>13.462559745087626</v>
      </c>
      <c r="F93" s="1">
        <f t="shared" si="24"/>
        <v>19.676048858204993</v>
      </c>
      <c r="G93" s="1">
        <f t="shared" si="24"/>
        <v>100</v>
      </c>
      <c r="I93" s="9">
        <v>1986</v>
      </c>
      <c r="J93" s="1">
        <f aca="true" t="shared" si="25" ref="J93:O93">(J73/$O73)*100</f>
        <v>22.678260869565218</v>
      </c>
      <c r="K93" s="1">
        <f t="shared" si="25"/>
        <v>31.65217391304348</v>
      </c>
      <c r="L93" s="1">
        <f t="shared" si="25"/>
        <v>15.02608695652174</v>
      </c>
      <c r="M93" s="1">
        <f t="shared" si="25"/>
        <v>10.817391304347826</v>
      </c>
      <c r="N93" s="1">
        <f t="shared" si="25"/>
        <v>19.82608695652174</v>
      </c>
      <c r="O93" s="1">
        <f t="shared" si="25"/>
        <v>100</v>
      </c>
    </row>
    <row r="94" spans="1:15" ht="12.75">
      <c r="A94" s="9">
        <v>1987</v>
      </c>
      <c r="B94" s="1">
        <f aca="true" t="shared" si="26" ref="B94:G106">(B74/$G74)*100</f>
        <v>25.96276460086713</v>
      </c>
      <c r="C94" s="1">
        <f t="shared" si="26"/>
        <v>28.71716398877837</v>
      </c>
      <c r="D94" s="1">
        <f t="shared" si="26"/>
        <v>13.5424636572303</v>
      </c>
      <c r="E94" s="1">
        <f t="shared" si="26"/>
        <v>13.032389696505994</v>
      </c>
      <c r="F94" s="1">
        <f t="shared" si="26"/>
        <v>18.74521805661821</v>
      </c>
      <c r="G94" s="1">
        <f t="shared" si="26"/>
        <v>100</v>
      </c>
      <c r="I94" s="9">
        <v>1987</v>
      </c>
      <c r="J94" s="1">
        <f aca="true" t="shared" si="27" ref="J94:O104">(J74/$O74)*100</f>
        <v>22.880258899676377</v>
      </c>
      <c r="K94" s="1">
        <f t="shared" si="27"/>
        <v>31.197411003236247</v>
      </c>
      <c r="L94" s="1">
        <f t="shared" si="27"/>
        <v>16.375404530744337</v>
      </c>
      <c r="M94" s="1">
        <f t="shared" si="27"/>
        <v>11.68284789644013</v>
      </c>
      <c r="N94" s="1">
        <f t="shared" si="27"/>
        <v>17.864077669902912</v>
      </c>
      <c r="O94" s="1">
        <f t="shared" si="27"/>
        <v>100</v>
      </c>
    </row>
    <row r="95" spans="1:15" ht="12.75">
      <c r="A95" s="9">
        <v>1988</v>
      </c>
      <c r="B95" s="1">
        <f t="shared" si="26"/>
        <v>23.77196935556557</v>
      </c>
      <c r="C95" s="1">
        <f t="shared" si="26"/>
        <v>28.886885984677786</v>
      </c>
      <c r="D95" s="1">
        <f t="shared" si="26"/>
        <v>16.7192429022082</v>
      </c>
      <c r="E95" s="1">
        <f t="shared" si="26"/>
        <v>15.953132041460115</v>
      </c>
      <c r="F95" s="1">
        <f t="shared" si="26"/>
        <v>14.66876971608833</v>
      </c>
      <c r="G95" s="1">
        <f t="shared" si="26"/>
        <v>100</v>
      </c>
      <c r="I95" s="9">
        <v>1988</v>
      </c>
      <c r="J95" s="1">
        <f t="shared" si="27"/>
        <v>20.094386487829112</v>
      </c>
      <c r="K95" s="1">
        <f t="shared" si="27"/>
        <v>30.75012419274714</v>
      </c>
      <c r="L95" s="1">
        <f t="shared" si="27"/>
        <v>18.206656731246895</v>
      </c>
      <c r="M95" s="1">
        <f t="shared" si="27"/>
        <v>16.194734227521113</v>
      </c>
      <c r="N95" s="1">
        <f t="shared" si="27"/>
        <v>14.754098360655737</v>
      </c>
      <c r="O95" s="1">
        <f t="shared" si="27"/>
        <v>100</v>
      </c>
    </row>
    <row r="96" spans="1:15" ht="12.75">
      <c r="A96" s="9">
        <v>1989</v>
      </c>
      <c r="B96" s="1">
        <f t="shared" si="26"/>
        <v>23.282089275791815</v>
      </c>
      <c r="C96" s="1">
        <f t="shared" si="26"/>
        <v>28.653454343396927</v>
      </c>
      <c r="D96" s="1">
        <f t="shared" si="26"/>
        <v>16.3734024819411</v>
      </c>
      <c r="E96" s="1">
        <f t="shared" si="26"/>
        <v>18.44786071494721</v>
      </c>
      <c r="F96" s="1">
        <f t="shared" si="26"/>
        <v>13.24319318392295</v>
      </c>
      <c r="G96" s="1">
        <f t="shared" si="26"/>
        <v>100</v>
      </c>
      <c r="I96" s="9">
        <v>1989</v>
      </c>
      <c r="J96" s="1">
        <f t="shared" si="27"/>
        <v>16.824644549763033</v>
      </c>
      <c r="K96" s="1">
        <f t="shared" si="27"/>
        <v>26.2863913337847</v>
      </c>
      <c r="L96" s="1">
        <f t="shared" si="27"/>
        <v>16.519972918077183</v>
      </c>
      <c r="M96" s="1">
        <f t="shared" si="27"/>
        <v>28.131347325660123</v>
      </c>
      <c r="N96" s="1">
        <f t="shared" si="27"/>
        <v>12.237643872714962</v>
      </c>
      <c r="O96" s="1">
        <f t="shared" si="27"/>
        <v>100</v>
      </c>
    </row>
    <row r="97" spans="1:15" ht="12.75">
      <c r="A97" s="9">
        <v>1990</v>
      </c>
      <c r="B97" s="1">
        <f t="shared" si="26"/>
        <v>24.11994784876141</v>
      </c>
      <c r="C97" s="1">
        <f t="shared" si="26"/>
        <v>25.107096293536973</v>
      </c>
      <c r="D97" s="1">
        <f t="shared" si="26"/>
        <v>18.215682622462285</v>
      </c>
      <c r="E97" s="1">
        <f t="shared" si="26"/>
        <v>17.69417023654312</v>
      </c>
      <c r="F97" s="1">
        <f t="shared" si="26"/>
        <v>14.863102998696217</v>
      </c>
      <c r="G97" s="1">
        <f t="shared" si="26"/>
        <v>100</v>
      </c>
      <c r="I97" s="9">
        <v>1990</v>
      </c>
      <c r="J97" s="1">
        <f t="shared" si="27"/>
        <v>17.156626506024097</v>
      </c>
      <c r="K97" s="1">
        <f t="shared" si="27"/>
        <v>22.971887550200805</v>
      </c>
      <c r="L97" s="1">
        <f t="shared" si="27"/>
        <v>15.7429718875502</v>
      </c>
      <c r="M97" s="1">
        <f t="shared" si="27"/>
        <v>31.212851405622487</v>
      </c>
      <c r="N97" s="1">
        <f t="shared" si="27"/>
        <v>12.91566265060241</v>
      </c>
      <c r="O97" s="1">
        <f t="shared" si="27"/>
        <v>100</v>
      </c>
    </row>
    <row r="98" spans="1:15" ht="12.75">
      <c r="A98" s="9">
        <v>1991</v>
      </c>
      <c r="B98" s="1">
        <f t="shared" si="26"/>
        <v>24.928075816551022</v>
      </c>
      <c r="C98" s="1">
        <f t="shared" si="26"/>
        <v>25.892706041631406</v>
      </c>
      <c r="D98" s="1">
        <f t="shared" si="26"/>
        <v>18.040277542731424</v>
      </c>
      <c r="E98" s="1">
        <f t="shared" si="26"/>
        <v>15.806397021492637</v>
      </c>
      <c r="F98" s="1">
        <f t="shared" si="26"/>
        <v>15.332543577593501</v>
      </c>
      <c r="G98" s="1">
        <f t="shared" si="26"/>
        <v>100</v>
      </c>
      <c r="I98" s="9">
        <v>1991</v>
      </c>
      <c r="J98" s="1">
        <f t="shared" si="27"/>
        <v>17.194761301225178</v>
      </c>
      <c r="K98" s="1">
        <f t="shared" si="27"/>
        <v>22.447542599633856</v>
      </c>
      <c r="L98" s="1">
        <f t="shared" si="27"/>
        <v>15.504858470637938</v>
      </c>
      <c r="M98" s="1">
        <f t="shared" si="27"/>
        <v>31.71384312068723</v>
      </c>
      <c r="N98" s="1">
        <f t="shared" si="27"/>
        <v>13.138994507815802</v>
      </c>
      <c r="O98" s="1">
        <f t="shared" si="27"/>
        <v>100</v>
      </c>
    </row>
    <row r="99" spans="1:15" ht="12.75">
      <c r="A99" s="9">
        <v>1992</v>
      </c>
      <c r="B99" s="1">
        <f t="shared" si="26"/>
        <v>26.211816352661423</v>
      </c>
      <c r="C99" s="1">
        <f t="shared" si="26"/>
        <v>26.92518748856777</v>
      </c>
      <c r="D99" s="1">
        <f t="shared" si="26"/>
        <v>14.88933601609658</v>
      </c>
      <c r="E99" s="1">
        <f t="shared" si="26"/>
        <v>17.76111212730931</v>
      </c>
      <c r="F99" s="1">
        <f t="shared" si="26"/>
        <v>14.212548015364918</v>
      </c>
      <c r="G99" s="1">
        <f t="shared" si="26"/>
        <v>100</v>
      </c>
      <c r="I99" s="9">
        <v>1992</v>
      </c>
      <c r="J99" s="1">
        <f t="shared" si="27"/>
        <v>19.5641567734591</v>
      </c>
      <c r="K99" s="1">
        <f t="shared" si="27"/>
        <v>23.337127988290778</v>
      </c>
      <c r="L99" s="1">
        <f t="shared" si="27"/>
        <v>11.790535046349</v>
      </c>
      <c r="M99" s="1">
        <f t="shared" si="27"/>
        <v>34.20068303789234</v>
      </c>
      <c r="N99" s="1">
        <f t="shared" si="27"/>
        <v>11.107497154008781</v>
      </c>
      <c r="O99" s="1">
        <f t="shared" si="27"/>
        <v>100</v>
      </c>
    </row>
    <row r="100" spans="1:15" ht="12.75">
      <c r="A100" s="9">
        <v>1993</v>
      </c>
      <c r="B100" s="1">
        <f t="shared" si="26"/>
        <v>24.800391070555648</v>
      </c>
      <c r="C100" s="1">
        <f t="shared" si="26"/>
        <v>24.34414208896855</v>
      </c>
      <c r="D100" s="1">
        <f t="shared" si="26"/>
        <v>18.347726902395305</v>
      </c>
      <c r="E100" s="1">
        <f t="shared" si="26"/>
        <v>16.033892781489328</v>
      </c>
      <c r="F100" s="1">
        <f t="shared" si="26"/>
        <v>16.473847156591166</v>
      </c>
      <c r="G100" s="1">
        <f t="shared" si="26"/>
        <v>100</v>
      </c>
      <c r="I100" s="9">
        <v>1993</v>
      </c>
      <c r="J100" s="1">
        <f t="shared" si="27"/>
        <v>17.067860166928753</v>
      </c>
      <c r="K100" s="1">
        <f t="shared" si="27"/>
        <v>20.93867182774888</v>
      </c>
      <c r="L100" s="1">
        <f t="shared" si="27"/>
        <v>13.438974234909884</v>
      </c>
      <c r="M100" s="1">
        <f t="shared" si="27"/>
        <v>35.768719003266</v>
      </c>
      <c r="N100" s="1">
        <f t="shared" si="27"/>
        <v>12.785774767146485</v>
      </c>
      <c r="O100" s="1">
        <f t="shared" si="27"/>
        <v>100</v>
      </c>
    </row>
    <row r="101" spans="1:15" ht="12.75">
      <c r="A101" s="9">
        <v>1994</v>
      </c>
      <c r="B101" s="1">
        <f t="shared" si="26"/>
        <v>26.750483558994198</v>
      </c>
      <c r="C101" s="1">
        <f t="shared" si="26"/>
        <v>26.905222437137333</v>
      </c>
      <c r="D101" s="1">
        <f t="shared" si="26"/>
        <v>16.924564796905223</v>
      </c>
      <c r="E101" s="1">
        <f t="shared" si="26"/>
        <v>14.448742746615087</v>
      </c>
      <c r="F101" s="1">
        <f t="shared" si="26"/>
        <v>14.970986460348163</v>
      </c>
      <c r="G101" s="1">
        <f t="shared" si="26"/>
        <v>100</v>
      </c>
      <c r="I101" s="9">
        <v>1994</v>
      </c>
      <c r="J101" s="1">
        <f t="shared" si="27"/>
        <v>19.66160112799624</v>
      </c>
      <c r="K101" s="1">
        <f t="shared" si="27"/>
        <v>23.076923076923077</v>
      </c>
      <c r="L101" s="1">
        <f t="shared" si="27"/>
        <v>11.640294532351557</v>
      </c>
      <c r="M101" s="1">
        <f t="shared" si="27"/>
        <v>32.96255679147736</v>
      </c>
      <c r="N101" s="1">
        <f t="shared" si="27"/>
        <v>12.65862447125176</v>
      </c>
      <c r="O101" s="1">
        <f t="shared" si="27"/>
        <v>100</v>
      </c>
    </row>
    <row r="102" spans="1:15" ht="12.75">
      <c r="A102" s="9">
        <v>1995</v>
      </c>
      <c r="B102" s="1">
        <f t="shared" si="26"/>
        <v>27.022125498730503</v>
      </c>
      <c r="C102" s="1">
        <f t="shared" si="26"/>
        <v>24.990932172651434</v>
      </c>
      <c r="D102" s="1">
        <f t="shared" si="26"/>
        <v>16.848023213638015</v>
      </c>
      <c r="E102" s="1">
        <f t="shared" si="26"/>
        <v>15.415306492564381</v>
      </c>
      <c r="F102" s="1">
        <f t="shared" si="26"/>
        <v>15.72361262241567</v>
      </c>
      <c r="G102" s="1">
        <f t="shared" si="26"/>
        <v>100</v>
      </c>
      <c r="I102" s="9">
        <v>1995</v>
      </c>
      <c r="J102" s="1">
        <f t="shared" si="27"/>
        <v>21.100493218249074</v>
      </c>
      <c r="K102" s="1">
        <f t="shared" si="27"/>
        <v>20.39149198520345</v>
      </c>
      <c r="L102" s="1">
        <f t="shared" si="27"/>
        <v>12.253390875462392</v>
      </c>
      <c r="M102" s="1">
        <f t="shared" si="27"/>
        <v>34.4482120838471</v>
      </c>
      <c r="N102" s="1">
        <f t="shared" si="27"/>
        <v>11.806411837237977</v>
      </c>
      <c r="O102" s="1">
        <f t="shared" si="27"/>
        <v>100</v>
      </c>
    </row>
    <row r="103" spans="1:15" ht="12.75">
      <c r="A103" s="9">
        <v>1996</v>
      </c>
      <c r="B103" s="1">
        <f t="shared" si="26"/>
        <v>28.151658767772513</v>
      </c>
      <c r="C103" s="1">
        <f t="shared" si="26"/>
        <v>24.701421800947866</v>
      </c>
      <c r="D103" s="1">
        <f t="shared" si="26"/>
        <v>16.34123222748815</v>
      </c>
      <c r="E103" s="1">
        <f t="shared" si="26"/>
        <v>15.734597156398102</v>
      </c>
      <c r="F103" s="1">
        <f t="shared" si="26"/>
        <v>15.071090047393366</v>
      </c>
      <c r="G103" s="1">
        <f t="shared" si="26"/>
        <v>100</v>
      </c>
      <c r="I103" s="9">
        <v>1996</v>
      </c>
      <c r="J103" s="1">
        <f t="shared" si="27"/>
        <v>21.102568297071812</v>
      </c>
      <c r="K103" s="1">
        <f t="shared" si="27"/>
        <v>22.13315884181253</v>
      </c>
      <c r="L103" s="1">
        <f t="shared" si="27"/>
        <v>10.698511369213152</v>
      </c>
      <c r="M103" s="1">
        <f t="shared" si="27"/>
        <v>33.7641092753149</v>
      </c>
      <c r="N103" s="1">
        <f t="shared" si="27"/>
        <v>12.3016522165876</v>
      </c>
      <c r="O103" s="1">
        <f t="shared" si="27"/>
        <v>100</v>
      </c>
    </row>
    <row r="104" spans="1:15" ht="12.75">
      <c r="A104" s="9">
        <v>1997</v>
      </c>
      <c r="B104" s="1">
        <f t="shared" si="26"/>
        <v>31.00526677352874</v>
      </c>
      <c r="C104" s="1">
        <f t="shared" si="26"/>
        <v>29.40233569956492</v>
      </c>
      <c r="D104" s="1">
        <f t="shared" si="26"/>
        <v>9.86947561254866</v>
      </c>
      <c r="E104" s="1">
        <f t="shared" si="26"/>
        <v>13.83100526677353</v>
      </c>
      <c r="F104" s="1">
        <f t="shared" si="26"/>
        <v>15.891916647584154</v>
      </c>
      <c r="G104" s="1">
        <f t="shared" si="26"/>
        <v>100</v>
      </c>
      <c r="I104" s="9">
        <v>1997</v>
      </c>
      <c r="J104" s="1">
        <f t="shared" si="27"/>
        <v>24.3592600846891</v>
      </c>
      <c r="K104" s="1">
        <f t="shared" si="27"/>
        <v>28.57142857142857</v>
      </c>
      <c r="L104" s="1">
        <f t="shared" si="27"/>
        <v>7.666592377980834</v>
      </c>
      <c r="M104" s="1">
        <f t="shared" si="27"/>
        <v>29.485179407176286</v>
      </c>
      <c r="N104" s="1">
        <f t="shared" si="27"/>
        <v>9.917539558725206</v>
      </c>
      <c r="O104" s="1">
        <f t="shared" si="27"/>
        <v>100</v>
      </c>
    </row>
    <row r="105" spans="1:15" ht="12.75">
      <c r="A105" s="9">
        <v>1998</v>
      </c>
      <c r="B105" s="1">
        <f t="shared" si="26"/>
        <v>33.97239263803681</v>
      </c>
      <c r="C105" s="1">
        <f t="shared" si="26"/>
        <v>32.38752556237219</v>
      </c>
      <c r="D105" s="1">
        <f t="shared" si="26"/>
        <v>7.898773006134969</v>
      </c>
      <c r="E105" s="1">
        <f t="shared" si="26"/>
        <v>10.122699386503067</v>
      </c>
      <c r="F105" s="1">
        <f t="shared" si="26"/>
        <v>15.618609406952967</v>
      </c>
      <c r="G105" s="1">
        <f t="shared" si="26"/>
        <v>100</v>
      </c>
      <c r="I105" s="9">
        <v>1998</v>
      </c>
      <c r="J105" s="1">
        <f aca="true" t="shared" si="28" ref="J105:O105">(J85/$O85)*100</f>
        <v>28.507027313709894</v>
      </c>
      <c r="K105" s="1">
        <f t="shared" si="28"/>
        <v>31.609652612039245</v>
      </c>
      <c r="L105" s="1">
        <f t="shared" si="28"/>
        <v>4.322460885706709</v>
      </c>
      <c r="M105" s="1">
        <f t="shared" si="28"/>
        <v>26.120392468841157</v>
      </c>
      <c r="N105" s="1">
        <f t="shared" si="28"/>
        <v>9.440466719702997</v>
      </c>
      <c r="O105" s="1">
        <f t="shared" si="28"/>
        <v>100</v>
      </c>
    </row>
    <row r="106" spans="1:15" ht="12.75">
      <c r="A106" s="9">
        <v>1999</v>
      </c>
      <c r="B106" s="1">
        <f t="shared" si="26"/>
        <v>34.58115183246073</v>
      </c>
      <c r="C106" s="1">
        <f t="shared" si="26"/>
        <v>31.93717277486911</v>
      </c>
      <c r="D106" s="1">
        <f t="shared" si="26"/>
        <v>6.596858638743456</v>
      </c>
      <c r="E106" s="1">
        <f t="shared" si="26"/>
        <v>10.078534031413612</v>
      </c>
      <c r="F106" s="1">
        <f t="shared" si="26"/>
        <v>16.80628272251309</v>
      </c>
      <c r="G106" s="1">
        <f t="shared" si="26"/>
        <v>100</v>
      </c>
      <c r="I106" s="9">
        <v>1999</v>
      </c>
      <c r="J106" s="1">
        <f aca="true" t="shared" si="29" ref="J106:O106">(J86/$O86)*100</f>
        <v>28.721638074156058</v>
      </c>
      <c r="K106" s="1">
        <f t="shared" si="29"/>
        <v>32.59546209186497</v>
      </c>
      <c r="L106" s="1">
        <f t="shared" si="29"/>
        <v>3.3757609297177646</v>
      </c>
      <c r="M106" s="1">
        <f t="shared" si="29"/>
        <v>25.124515771997785</v>
      </c>
      <c r="N106" s="1">
        <f t="shared" si="29"/>
        <v>10.18262313226342</v>
      </c>
      <c r="O106" s="1">
        <f t="shared" si="29"/>
        <v>100</v>
      </c>
    </row>
    <row r="108" spans="1:9" ht="12.75">
      <c r="A108" s="4" t="str">
        <f>CONCATENATE("Admissions by Admission-Type, All Races: ",$A$1)</f>
        <v>Admissions by Admission-Type, All Races: OHIO</v>
      </c>
      <c r="I108" s="4" t="str">
        <f>CONCATENATE("Percent of Total, Admissions by Admission-Type, All Races: ",$A$1)</f>
        <v>Percent of Total, Admissions by Admission-Type, All Races: OHIO</v>
      </c>
    </row>
    <row r="109" spans="1:13" s="4" customFormat="1" ht="12.75">
      <c r="A109" s="18" t="s">
        <v>111</v>
      </c>
      <c r="B109" s="14" t="s">
        <v>115</v>
      </c>
      <c r="C109" s="14" t="s">
        <v>112</v>
      </c>
      <c r="D109" s="14" t="s">
        <v>126</v>
      </c>
      <c r="E109" s="14" t="s">
        <v>113</v>
      </c>
      <c r="F109" s="14" t="s">
        <v>127</v>
      </c>
      <c r="G109" s="14" t="s">
        <v>104</v>
      </c>
      <c r="I109" s="18" t="s">
        <v>111</v>
      </c>
      <c r="J109" s="14" t="s">
        <v>115</v>
      </c>
      <c r="K109" s="14" t="s">
        <v>114</v>
      </c>
      <c r="L109" s="14" t="s">
        <v>113</v>
      </c>
      <c r="M109" s="14" t="s">
        <v>104</v>
      </c>
    </row>
    <row r="110" spans="1:13" ht="12.75">
      <c r="A110" s="9">
        <v>1983</v>
      </c>
      <c r="B110">
        <v>9769</v>
      </c>
      <c r="C110">
        <v>683</v>
      </c>
      <c r="D110">
        <v>0</v>
      </c>
      <c r="E110">
        <v>202</v>
      </c>
      <c r="F110" s="2">
        <f>SUM(C110:D110)</f>
        <v>683</v>
      </c>
      <c r="G110">
        <v>10654</v>
      </c>
      <c r="I110" s="9">
        <v>1983</v>
      </c>
      <c r="J110" s="1">
        <f>(B110/$G110)*100</f>
        <v>91.69326074713723</v>
      </c>
      <c r="K110" s="1">
        <f>((C110+D110)/$G110)*100</f>
        <v>6.410737751079407</v>
      </c>
      <c r="L110" s="1">
        <f>(E110/$G110)*100</f>
        <v>1.896001501783368</v>
      </c>
      <c r="M110" s="1">
        <f>(G110/$G110)*100</f>
        <v>100</v>
      </c>
    </row>
    <row r="111" spans="1:13" ht="12.75">
      <c r="A111" s="9">
        <v>1984</v>
      </c>
      <c r="B111">
        <v>6088</v>
      </c>
      <c r="C111">
        <v>832</v>
      </c>
      <c r="D111">
        <v>0</v>
      </c>
      <c r="E111">
        <v>38</v>
      </c>
      <c r="F111" s="2">
        <f>SUM(C111:D111)</f>
        <v>832</v>
      </c>
      <c r="G111">
        <v>6958</v>
      </c>
      <c r="I111" s="9">
        <v>1984</v>
      </c>
      <c r="J111" s="1">
        <f>(B111/$G111)*100</f>
        <v>87.49640701350963</v>
      </c>
      <c r="K111" s="1">
        <f>((C111+D111)/$G111)*100</f>
        <v>11.95745903995401</v>
      </c>
      <c r="L111" s="1">
        <f>(E111/$G111)*100</f>
        <v>0.546133946536361</v>
      </c>
      <c r="M111" s="1">
        <f>(G111/$G111)*100</f>
        <v>100</v>
      </c>
    </row>
    <row r="112" spans="1:13" ht="12.75">
      <c r="A112" s="9">
        <v>1985</v>
      </c>
      <c r="B112">
        <v>6490</v>
      </c>
      <c r="C112">
        <v>909</v>
      </c>
      <c r="D112">
        <v>0</v>
      </c>
      <c r="E112">
        <v>39</v>
      </c>
      <c r="F112" s="2">
        <f>SUM(C112:D112)</f>
        <v>909</v>
      </c>
      <c r="G112">
        <v>7438</v>
      </c>
      <c r="I112" s="9">
        <v>1985</v>
      </c>
      <c r="J112" s="1">
        <f>(B112/$G112)*100</f>
        <v>87.25463834364076</v>
      </c>
      <c r="K112" s="1">
        <f>((C112+D112)/$G112)*100</f>
        <v>12.221027157838128</v>
      </c>
      <c r="L112" s="1">
        <f>(E112/$G112)*100</f>
        <v>0.5243344985211078</v>
      </c>
      <c r="M112" s="1">
        <f>(G112/$G112)*100</f>
        <v>100</v>
      </c>
    </row>
    <row r="113" spans="1:13" ht="12.75">
      <c r="A113" s="9">
        <v>1986</v>
      </c>
      <c r="B113">
        <v>6678</v>
      </c>
      <c r="C113">
        <v>647</v>
      </c>
      <c r="D113">
        <v>310</v>
      </c>
      <c r="E113">
        <v>17</v>
      </c>
      <c r="F113" s="2">
        <f>SUM(C113:D113)</f>
        <v>957</v>
      </c>
      <c r="G113">
        <v>7652</v>
      </c>
      <c r="I113" s="9">
        <v>1986</v>
      </c>
      <c r="J113" s="1">
        <f>(B113/$G113)*100</f>
        <v>87.27130162049137</v>
      </c>
      <c r="K113" s="1">
        <f>((C113+D113)/$G113)*100</f>
        <v>12.506534239414533</v>
      </c>
      <c r="L113" s="1">
        <f>(E113/$G113)*100</f>
        <v>0.22216414009409305</v>
      </c>
      <c r="M113" s="1">
        <f>(G113/$G113)*100</f>
        <v>100</v>
      </c>
    </row>
    <row r="114" spans="1:13" ht="12.75">
      <c r="A114" s="9">
        <v>1987</v>
      </c>
      <c r="B114">
        <v>7028</v>
      </c>
      <c r="C114">
        <v>809</v>
      </c>
      <c r="D114">
        <v>326</v>
      </c>
      <c r="E114">
        <v>21</v>
      </c>
      <c r="F114" s="2">
        <f aca="true" t="shared" si="30" ref="F114:F126">SUM(C114:D114)</f>
        <v>1135</v>
      </c>
      <c r="G114">
        <v>8184</v>
      </c>
      <c r="I114" s="9">
        <v>1987</v>
      </c>
      <c r="J114" s="1">
        <f aca="true" t="shared" si="31" ref="J114:J126">(B114/$G114)*100</f>
        <v>85.87487781036168</v>
      </c>
      <c r="K114" s="1">
        <f aca="true" t="shared" si="32" ref="K114:K126">((C114+D114)/$G114)*100</f>
        <v>13.86852394916911</v>
      </c>
      <c r="L114" s="1">
        <f aca="true" t="shared" si="33" ref="L114:L126">(E114/$G114)*100</f>
        <v>0.2565982404692082</v>
      </c>
      <c r="M114" s="1">
        <f aca="true" t="shared" si="34" ref="M114:M126">(G114/$G114)*100</f>
        <v>100</v>
      </c>
    </row>
    <row r="115" spans="1:13" ht="12.75">
      <c r="A115" s="9">
        <v>1988</v>
      </c>
      <c r="B115">
        <v>8464</v>
      </c>
      <c r="C115">
        <v>1236</v>
      </c>
      <c r="D115">
        <v>0</v>
      </c>
      <c r="E115">
        <v>25</v>
      </c>
      <c r="F115" s="2">
        <f t="shared" si="30"/>
        <v>1236</v>
      </c>
      <c r="G115">
        <v>9725</v>
      </c>
      <c r="I115" s="9">
        <v>1988</v>
      </c>
      <c r="J115" s="1">
        <f t="shared" si="31"/>
        <v>87.03341902313625</v>
      </c>
      <c r="K115" s="1">
        <f t="shared" si="32"/>
        <v>12.709511568123395</v>
      </c>
      <c r="L115" s="1">
        <f t="shared" si="33"/>
        <v>0.2570694087403599</v>
      </c>
      <c r="M115" s="1">
        <f t="shared" si="34"/>
        <v>100</v>
      </c>
    </row>
    <row r="116" spans="1:13" ht="12.75">
      <c r="A116" s="9">
        <v>1989</v>
      </c>
      <c r="B116">
        <v>11383</v>
      </c>
      <c r="C116">
        <v>1322</v>
      </c>
      <c r="D116">
        <v>0</v>
      </c>
      <c r="E116">
        <v>18</v>
      </c>
      <c r="F116" s="2">
        <f t="shared" si="30"/>
        <v>1322</v>
      </c>
      <c r="G116">
        <v>12723</v>
      </c>
      <c r="I116" s="9">
        <v>1989</v>
      </c>
      <c r="J116" s="1">
        <f t="shared" si="31"/>
        <v>89.46789279258036</v>
      </c>
      <c r="K116" s="1">
        <f t="shared" si="32"/>
        <v>10.390631140454296</v>
      </c>
      <c r="L116" s="1">
        <f t="shared" si="33"/>
        <v>0.14147606696533838</v>
      </c>
      <c r="M116" s="1">
        <f t="shared" si="34"/>
        <v>100</v>
      </c>
    </row>
    <row r="117" spans="1:13" ht="12.75">
      <c r="A117" s="9">
        <v>1990</v>
      </c>
      <c r="B117">
        <v>11618</v>
      </c>
      <c r="C117">
        <v>862</v>
      </c>
      <c r="D117">
        <v>431</v>
      </c>
      <c r="E117">
        <v>12</v>
      </c>
      <c r="F117" s="2">
        <f t="shared" si="30"/>
        <v>1293</v>
      </c>
      <c r="G117">
        <v>12923</v>
      </c>
      <c r="I117" s="9">
        <v>1990</v>
      </c>
      <c r="J117" s="1">
        <f t="shared" si="31"/>
        <v>89.90172560550955</v>
      </c>
      <c r="K117" s="1">
        <f t="shared" si="32"/>
        <v>10.005416698908922</v>
      </c>
      <c r="L117" s="1">
        <f t="shared" si="33"/>
        <v>0.09285769558152132</v>
      </c>
      <c r="M117" s="1">
        <f t="shared" si="34"/>
        <v>100</v>
      </c>
    </row>
    <row r="118" spans="1:13" ht="12.75">
      <c r="A118" s="9">
        <v>1991</v>
      </c>
      <c r="B118">
        <v>13059</v>
      </c>
      <c r="C118">
        <v>1312</v>
      </c>
      <c r="D118">
        <v>590</v>
      </c>
      <c r="E118">
        <v>8</v>
      </c>
      <c r="F118" s="2">
        <f t="shared" si="30"/>
        <v>1902</v>
      </c>
      <c r="G118">
        <v>14969</v>
      </c>
      <c r="I118" s="9">
        <v>1991</v>
      </c>
      <c r="J118" s="1">
        <f t="shared" si="31"/>
        <v>87.2402966130002</v>
      </c>
      <c r="K118" s="1">
        <f t="shared" si="32"/>
        <v>12.706259603179907</v>
      </c>
      <c r="L118" s="1">
        <f t="shared" si="33"/>
        <v>0.05344378381989445</v>
      </c>
      <c r="M118" s="1">
        <f t="shared" si="34"/>
        <v>100</v>
      </c>
    </row>
    <row r="119" spans="1:13" ht="12.75">
      <c r="A119" s="9">
        <v>1992</v>
      </c>
      <c r="B119">
        <v>11703</v>
      </c>
      <c r="C119">
        <v>1526</v>
      </c>
      <c r="D119">
        <v>649</v>
      </c>
      <c r="E119">
        <v>14</v>
      </c>
      <c r="F119" s="2">
        <f t="shared" si="30"/>
        <v>2175</v>
      </c>
      <c r="G119">
        <v>13892</v>
      </c>
      <c r="I119" s="9">
        <v>1992</v>
      </c>
      <c r="J119" s="1">
        <f t="shared" si="31"/>
        <v>84.24272962856321</v>
      </c>
      <c r="K119" s="1">
        <f t="shared" si="32"/>
        <v>15.656492945580188</v>
      </c>
      <c r="L119" s="1">
        <f t="shared" si="33"/>
        <v>0.10077742585660812</v>
      </c>
      <c r="M119" s="1">
        <f t="shared" si="34"/>
        <v>100</v>
      </c>
    </row>
    <row r="120" spans="1:13" ht="12.75">
      <c r="A120" s="9">
        <v>1993</v>
      </c>
      <c r="B120">
        <v>14549</v>
      </c>
      <c r="C120">
        <v>1495</v>
      </c>
      <c r="D120">
        <v>675</v>
      </c>
      <c r="E120">
        <v>7</v>
      </c>
      <c r="F120" s="2">
        <f t="shared" si="30"/>
        <v>2170</v>
      </c>
      <c r="G120">
        <v>16726</v>
      </c>
      <c r="I120" s="9">
        <v>1993</v>
      </c>
      <c r="J120" s="1">
        <f t="shared" si="31"/>
        <v>86.98433576467775</v>
      </c>
      <c r="K120" s="1">
        <f t="shared" si="32"/>
        <v>12.973813224919287</v>
      </c>
      <c r="L120" s="1">
        <f t="shared" si="33"/>
        <v>0.04185101040296545</v>
      </c>
      <c r="M120" s="1">
        <f t="shared" si="34"/>
        <v>100</v>
      </c>
    </row>
    <row r="121" spans="1:13" ht="12.75">
      <c r="A121" s="9">
        <v>1994</v>
      </c>
      <c r="B121">
        <v>11678</v>
      </c>
      <c r="C121">
        <v>1216</v>
      </c>
      <c r="D121">
        <v>641</v>
      </c>
      <c r="E121">
        <v>10</v>
      </c>
      <c r="F121" s="2">
        <f t="shared" si="30"/>
        <v>1857</v>
      </c>
      <c r="G121">
        <v>13545</v>
      </c>
      <c r="I121" s="9">
        <v>1994</v>
      </c>
      <c r="J121" s="1">
        <f t="shared" si="31"/>
        <v>86.21631598375784</v>
      </c>
      <c r="K121" s="1">
        <f t="shared" si="32"/>
        <v>13.709856035437431</v>
      </c>
      <c r="L121" s="1">
        <f t="shared" si="33"/>
        <v>0.07382798080472498</v>
      </c>
      <c r="M121" s="1">
        <f t="shared" si="34"/>
        <v>100</v>
      </c>
    </row>
    <row r="122" spans="1:13" ht="12.75">
      <c r="A122" s="9">
        <v>1995</v>
      </c>
      <c r="B122">
        <v>12183</v>
      </c>
      <c r="C122">
        <v>900</v>
      </c>
      <c r="D122">
        <v>743</v>
      </c>
      <c r="E122">
        <v>9</v>
      </c>
      <c r="F122" s="2">
        <f t="shared" si="30"/>
        <v>1643</v>
      </c>
      <c r="G122">
        <v>13835</v>
      </c>
      <c r="I122" s="9">
        <v>1995</v>
      </c>
      <c r="J122" s="1">
        <f t="shared" si="31"/>
        <v>88.0592699674738</v>
      </c>
      <c r="K122" s="1">
        <f t="shared" si="32"/>
        <v>11.8756776292013</v>
      </c>
      <c r="L122" s="1">
        <f t="shared" si="33"/>
        <v>0.06505240332490062</v>
      </c>
      <c r="M122" s="1">
        <f t="shared" si="34"/>
        <v>100</v>
      </c>
    </row>
    <row r="123" spans="1:13" ht="12.75">
      <c r="A123" s="9">
        <v>1996</v>
      </c>
      <c r="B123">
        <v>11619</v>
      </c>
      <c r="C123">
        <v>1237</v>
      </c>
      <c r="D123">
        <v>746</v>
      </c>
      <c r="E123">
        <v>7</v>
      </c>
      <c r="F123" s="2">
        <f t="shared" si="30"/>
        <v>1983</v>
      </c>
      <c r="G123">
        <v>13609</v>
      </c>
      <c r="I123" s="9">
        <v>1996</v>
      </c>
      <c r="J123" s="1">
        <f t="shared" si="31"/>
        <v>85.37732382981851</v>
      </c>
      <c r="K123" s="1">
        <f t="shared" si="32"/>
        <v>14.57123962083915</v>
      </c>
      <c r="L123" s="1">
        <f t="shared" si="33"/>
        <v>0.051436549342346975</v>
      </c>
      <c r="M123" s="1">
        <f t="shared" si="34"/>
        <v>100</v>
      </c>
    </row>
    <row r="124" spans="1:13" ht="12.75">
      <c r="A124" s="9">
        <v>1997</v>
      </c>
      <c r="B124">
        <v>8993</v>
      </c>
      <c r="C124">
        <v>1370</v>
      </c>
      <c r="D124">
        <v>647</v>
      </c>
      <c r="E124">
        <v>3</v>
      </c>
      <c r="F124" s="2">
        <f t="shared" si="30"/>
        <v>2017</v>
      </c>
      <c r="G124">
        <v>11013</v>
      </c>
      <c r="I124" s="9">
        <v>1997</v>
      </c>
      <c r="J124" s="1">
        <f t="shared" si="31"/>
        <v>81.65804049759376</v>
      </c>
      <c r="K124" s="1">
        <f t="shared" si="32"/>
        <v>18.314718968491782</v>
      </c>
      <c r="L124" s="1">
        <f t="shared" si="33"/>
        <v>0.027240533914464723</v>
      </c>
      <c r="M124" s="1">
        <f t="shared" si="34"/>
        <v>100</v>
      </c>
    </row>
    <row r="125" spans="1:13" ht="12.75">
      <c r="A125" s="9">
        <v>1998</v>
      </c>
      <c r="B125">
        <v>7816</v>
      </c>
      <c r="C125">
        <v>1021</v>
      </c>
      <c r="D125">
        <v>529</v>
      </c>
      <c r="E125">
        <v>3</v>
      </c>
      <c r="F125" s="2">
        <f t="shared" si="30"/>
        <v>1550</v>
      </c>
      <c r="G125">
        <v>9369</v>
      </c>
      <c r="I125" s="9">
        <v>1998</v>
      </c>
      <c r="J125" s="1">
        <f t="shared" si="31"/>
        <v>83.42405806382752</v>
      </c>
      <c r="K125" s="1">
        <f t="shared" si="32"/>
        <v>16.543921443056888</v>
      </c>
      <c r="L125" s="1">
        <f t="shared" si="33"/>
        <v>0.032020493115593976</v>
      </c>
      <c r="M125" s="1">
        <f t="shared" si="34"/>
        <v>100</v>
      </c>
    </row>
    <row r="126" spans="1:13" ht="12.75">
      <c r="A126" s="9">
        <v>1999</v>
      </c>
      <c r="B126">
        <v>7526</v>
      </c>
      <c r="C126">
        <v>1637</v>
      </c>
      <c r="D126">
        <v>0</v>
      </c>
      <c r="E126">
        <v>3</v>
      </c>
      <c r="F126" s="2">
        <f t="shared" si="30"/>
        <v>1637</v>
      </c>
      <c r="G126">
        <v>9166</v>
      </c>
      <c r="I126" s="9">
        <v>1999</v>
      </c>
      <c r="J126" s="1">
        <f t="shared" si="31"/>
        <v>82.10778965742963</v>
      </c>
      <c r="K126" s="1">
        <f t="shared" si="32"/>
        <v>17.859480689504693</v>
      </c>
      <c r="L126" s="1">
        <f t="shared" si="33"/>
        <v>0.03272965306567751</v>
      </c>
      <c r="M126" s="1">
        <f t="shared" si="34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1">
      <selection activeCell="G69" sqref="G69:G87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2</v>
      </c>
    </row>
    <row r="2" spans="1:44" ht="12.75">
      <c r="A2" s="30" t="str">
        <f>CONCATENATE("Total Admissions, All Races: ",$A$1)</f>
        <v>Total Admissions, All Races: OHIO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OHIO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OHIO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OHIO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OHIO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116</v>
      </c>
      <c r="B3" s="19" t="s">
        <v>102</v>
      </c>
      <c r="C3" s="19" t="s">
        <v>103</v>
      </c>
      <c r="D3" s="19" t="s">
        <v>119</v>
      </c>
      <c r="E3" s="19" t="s">
        <v>120</v>
      </c>
      <c r="F3" s="19" t="s">
        <v>117</v>
      </c>
      <c r="G3" s="19" t="s">
        <v>118</v>
      </c>
      <c r="H3" s="19" t="s">
        <v>104</v>
      </c>
      <c r="J3" s="20" t="s">
        <v>116</v>
      </c>
      <c r="K3" s="19" t="s">
        <v>102</v>
      </c>
      <c r="L3" s="19" t="s">
        <v>103</v>
      </c>
      <c r="M3" s="19" t="s">
        <v>121</v>
      </c>
      <c r="N3" s="19" t="s">
        <v>104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116</v>
      </c>
      <c r="AA3" s="19" t="s">
        <v>102</v>
      </c>
      <c r="AB3" s="19" t="s">
        <v>103</v>
      </c>
      <c r="AC3" s="19" t="s">
        <v>119</v>
      </c>
      <c r="AD3" s="19" t="s">
        <v>120</v>
      </c>
      <c r="AE3" s="19" t="s">
        <v>117</v>
      </c>
      <c r="AF3" s="19" t="s">
        <v>118</v>
      </c>
      <c r="AG3" s="19" t="s">
        <v>104</v>
      </c>
      <c r="AJ3" s="20" t="s">
        <v>116</v>
      </c>
      <c r="AK3" s="19" t="s">
        <v>102</v>
      </c>
      <c r="AL3" s="19" t="s">
        <v>103</v>
      </c>
      <c r="AM3" s="19" t="s">
        <v>119</v>
      </c>
      <c r="AN3" s="19" t="s">
        <v>120</v>
      </c>
      <c r="AO3" s="19" t="s">
        <v>117</v>
      </c>
      <c r="AP3" s="19" t="s">
        <v>118</v>
      </c>
      <c r="AQ3" s="19" t="s">
        <v>104</v>
      </c>
      <c r="AR3" s="19" t="s">
        <v>121</v>
      </c>
    </row>
    <row r="4" spans="1:44" ht="12.75">
      <c r="A4" s="9">
        <v>1983</v>
      </c>
      <c r="B4">
        <v>4631</v>
      </c>
      <c r="C4">
        <v>6023</v>
      </c>
      <c r="D4">
        <v>0</v>
      </c>
      <c r="E4">
        <v>0</v>
      </c>
      <c r="F4">
        <v>0</v>
      </c>
      <c r="H4" s="2">
        <f>SUM(B4:G4)</f>
        <v>10654</v>
      </c>
      <c r="J4" s="9">
        <v>1983</v>
      </c>
      <c r="K4" s="2">
        <f>B4</f>
        <v>4631</v>
      </c>
      <c r="L4" s="2">
        <f>C4</f>
        <v>6023</v>
      </c>
      <c r="M4" s="2">
        <f aca="true" t="shared" si="1" ref="M4:M21">N4-K4-L4</f>
        <v>0</v>
      </c>
      <c r="N4" s="2">
        <f>H4</f>
        <v>10654</v>
      </c>
      <c r="P4" s="9">
        <f aca="true" t="shared" si="2" ref="P4:P21">A4</f>
        <v>1983</v>
      </c>
      <c r="Q4" s="7">
        <f aca="true" t="shared" si="3" ref="Q4:W7">(B4/$H4)*100</f>
        <v>43.46724235029097</v>
      </c>
      <c r="R4" s="7">
        <f t="shared" si="3"/>
        <v>56.53275764970903</v>
      </c>
      <c r="S4" s="7">
        <f t="shared" si="3"/>
        <v>0</v>
      </c>
      <c r="T4" s="7">
        <f t="shared" si="3"/>
        <v>0</v>
      </c>
      <c r="U4" s="7">
        <f t="shared" si="3"/>
        <v>0</v>
      </c>
      <c r="V4" s="7">
        <f t="shared" si="3"/>
        <v>0</v>
      </c>
      <c r="W4" s="7">
        <f t="shared" si="3"/>
        <v>100</v>
      </c>
      <c r="Z4" s="9">
        <v>1983</v>
      </c>
      <c r="AA4">
        <v>9450886</v>
      </c>
      <c r="AB4">
        <v>1084327</v>
      </c>
      <c r="AC4">
        <v>13302</v>
      </c>
      <c r="AD4">
        <v>64982</v>
      </c>
      <c r="AE4">
        <v>124156</v>
      </c>
      <c r="AG4">
        <f>SUM(AA4:AE4)</f>
        <v>10737653</v>
      </c>
      <c r="AJ4" s="9">
        <v>1983</v>
      </c>
      <c r="AK4" s="1">
        <f aca="true" t="shared" si="4" ref="AK4:AO7">(B4/AA4)*100000</f>
        <v>49.000696865881146</v>
      </c>
      <c r="AL4" s="1">
        <f t="shared" si="4"/>
        <v>555.4597459991313</v>
      </c>
      <c r="AM4" s="1">
        <f t="shared" si="4"/>
        <v>0</v>
      </c>
      <c r="AN4" s="1">
        <f t="shared" si="4"/>
        <v>0</v>
      </c>
      <c r="AO4" s="1">
        <f t="shared" si="4"/>
        <v>0</v>
      </c>
      <c r="AP4" s="1"/>
      <c r="AQ4" s="1">
        <f>(H4/AG4)*100000</f>
        <v>99.22093775986242</v>
      </c>
      <c r="AR4" s="1">
        <f>(SUM(D4:F4)/SUM(AC4:AE4))*100000</f>
        <v>0</v>
      </c>
    </row>
    <row r="5" spans="1:44" ht="12.75">
      <c r="A5" s="9">
        <v>1984</v>
      </c>
      <c r="B5">
        <v>3918</v>
      </c>
      <c r="C5">
        <v>2994</v>
      </c>
      <c r="D5">
        <v>0</v>
      </c>
      <c r="E5">
        <v>0</v>
      </c>
      <c r="F5">
        <v>46</v>
      </c>
      <c r="H5" s="2">
        <f aca="true" t="shared" si="5" ref="H5:H21">SUM(B5:G5)</f>
        <v>6958</v>
      </c>
      <c r="J5" s="9">
        <v>1984</v>
      </c>
      <c r="K5" s="2">
        <f aca="true" t="shared" si="6" ref="K5:L21">B5</f>
        <v>3918</v>
      </c>
      <c r="L5" s="2">
        <f t="shared" si="6"/>
        <v>2994</v>
      </c>
      <c r="M5" s="2">
        <f t="shared" si="1"/>
        <v>46</v>
      </c>
      <c r="N5" s="2">
        <f aca="true" t="shared" si="7" ref="N5:N21">H5</f>
        <v>6958</v>
      </c>
      <c r="P5" s="9">
        <f t="shared" si="2"/>
        <v>1984</v>
      </c>
      <c r="Q5" s="7">
        <f t="shared" si="3"/>
        <v>56.30928427709112</v>
      </c>
      <c r="R5" s="7">
        <f t="shared" si="3"/>
        <v>43.029606208680654</v>
      </c>
      <c r="S5" s="7">
        <f t="shared" si="3"/>
        <v>0</v>
      </c>
      <c r="T5" s="7">
        <f t="shared" si="3"/>
        <v>0</v>
      </c>
      <c r="U5" s="7">
        <f t="shared" si="3"/>
        <v>0.6611095142282265</v>
      </c>
      <c r="V5" s="7">
        <f t="shared" si="3"/>
        <v>0</v>
      </c>
      <c r="W5" s="7">
        <f t="shared" si="3"/>
        <v>100</v>
      </c>
      <c r="Z5" s="9">
        <v>1984</v>
      </c>
      <c r="AA5">
        <v>9437934</v>
      </c>
      <c r="AB5">
        <v>1091481</v>
      </c>
      <c r="AC5">
        <v>14002</v>
      </c>
      <c r="AD5">
        <v>68286</v>
      </c>
      <c r="AE5">
        <v>126041</v>
      </c>
      <c r="AG5">
        <f>SUM(AA5:AE5)</f>
        <v>10737744</v>
      </c>
      <c r="AJ5" s="9">
        <v>1984</v>
      </c>
      <c r="AK5" s="1">
        <f t="shared" si="4"/>
        <v>41.51332272507945</v>
      </c>
      <c r="AL5" s="1">
        <f t="shared" si="4"/>
        <v>274.30619497728316</v>
      </c>
      <c r="AM5" s="1">
        <f t="shared" si="4"/>
        <v>0</v>
      </c>
      <c r="AN5" s="1">
        <f t="shared" si="4"/>
        <v>0</v>
      </c>
      <c r="AO5" s="1">
        <f t="shared" si="4"/>
        <v>36.496060805610874</v>
      </c>
      <c r="AP5" s="1"/>
      <c r="AQ5" s="1">
        <f>(H5/AG5)*100000</f>
        <v>64.79945880624459</v>
      </c>
      <c r="AR5" s="1">
        <f>(SUM(D5:F5)/SUM(AC5:AE5))*100000</f>
        <v>22.08045927355289</v>
      </c>
    </row>
    <row r="6" spans="1:44" ht="12.75">
      <c r="A6" s="9">
        <v>1985</v>
      </c>
      <c r="B6">
        <v>4259</v>
      </c>
      <c r="C6">
        <v>3161</v>
      </c>
      <c r="D6">
        <v>0</v>
      </c>
      <c r="E6">
        <v>0</v>
      </c>
      <c r="F6">
        <v>18</v>
      </c>
      <c r="H6" s="2">
        <f t="shared" si="5"/>
        <v>7438</v>
      </c>
      <c r="J6" s="9">
        <v>1985</v>
      </c>
      <c r="K6" s="2">
        <f t="shared" si="6"/>
        <v>4259</v>
      </c>
      <c r="L6" s="2">
        <f t="shared" si="6"/>
        <v>3161</v>
      </c>
      <c r="M6" s="2">
        <f t="shared" si="1"/>
        <v>18</v>
      </c>
      <c r="N6" s="2">
        <f t="shared" si="7"/>
        <v>7438</v>
      </c>
      <c r="P6" s="9">
        <f t="shared" si="2"/>
        <v>1985</v>
      </c>
      <c r="Q6" s="7">
        <f t="shared" si="3"/>
        <v>57.260016133369184</v>
      </c>
      <c r="R6" s="7">
        <f t="shared" si="3"/>
        <v>42.49798332885184</v>
      </c>
      <c r="S6" s="7">
        <f t="shared" si="3"/>
        <v>0</v>
      </c>
      <c r="T6" s="7">
        <f t="shared" si="3"/>
        <v>0</v>
      </c>
      <c r="U6" s="7">
        <f t="shared" si="3"/>
        <v>0.24200053777897285</v>
      </c>
      <c r="V6" s="7">
        <f t="shared" si="3"/>
        <v>0</v>
      </c>
      <c r="W6" s="7">
        <f t="shared" si="3"/>
        <v>100</v>
      </c>
      <c r="Z6" s="9">
        <v>1985</v>
      </c>
      <c r="AA6">
        <v>9423584</v>
      </c>
      <c r="AB6">
        <v>1097359</v>
      </c>
      <c r="AC6">
        <v>14724</v>
      </c>
      <c r="AD6">
        <v>71644</v>
      </c>
      <c r="AE6">
        <v>127633</v>
      </c>
      <c r="AG6">
        <f>SUM(AA6:AE6)</f>
        <v>10734944</v>
      </c>
      <c r="AJ6" s="9">
        <v>1985</v>
      </c>
      <c r="AK6" s="1">
        <f t="shared" si="4"/>
        <v>45.195118969597985</v>
      </c>
      <c r="AL6" s="1">
        <f t="shared" si="4"/>
        <v>288.0552307859142</v>
      </c>
      <c r="AM6" s="1">
        <f t="shared" si="4"/>
        <v>0</v>
      </c>
      <c r="AN6" s="1">
        <f t="shared" si="4"/>
        <v>0</v>
      </c>
      <c r="AO6" s="1">
        <f t="shared" si="4"/>
        <v>14.102935761127608</v>
      </c>
      <c r="AP6" s="1"/>
      <c r="AQ6" s="1">
        <f>(H6/AG6)*100000</f>
        <v>69.28773918149922</v>
      </c>
      <c r="AR6" s="1">
        <f>(SUM(D6:F6)/SUM(AC6:AE6))*100000</f>
        <v>8.411175648711923</v>
      </c>
    </row>
    <row r="7" spans="1:44" ht="12.75">
      <c r="A7" s="9">
        <v>1986</v>
      </c>
      <c r="B7">
        <v>4327</v>
      </c>
      <c r="C7">
        <v>3286</v>
      </c>
      <c r="D7">
        <v>0</v>
      </c>
      <c r="E7">
        <v>0</v>
      </c>
      <c r="F7">
        <v>39</v>
      </c>
      <c r="H7" s="2">
        <f t="shared" si="5"/>
        <v>7652</v>
      </c>
      <c r="J7" s="9">
        <v>1986</v>
      </c>
      <c r="K7" s="2">
        <f t="shared" si="6"/>
        <v>4327</v>
      </c>
      <c r="L7" s="2">
        <f t="shared" si="6"/>
        <v>3286</v>
      </c>
      <c r="M7" s="2">
        <f t="shared" si="1"/>
        <v>39</v>
      </c>
      <c r="N7" s="2">
        <f t="shared" si="7"/>
        <v>7652</v>
      </c>
      <c r="P7" s="9">
        <f t="shared" si="2"/>
        <v>1986</v>
      </c>
      <c r="Q7" s="7">
        <f t="shared" si="3"/>
        <v>56.54730789336121</v>
      </c>
      <c r="R7" s="7">
        <f t="shared" si="3"/>
        <v>42.94302143230528</v>
      </c>
      <c r="S7" s="7">
        <f t="shared" si="3"/>
        <v>0</v>
      </c>
      <c r="T7" s="7">
        <f t="shared" si="3"/>
        <v>0</v>
      </c>
      <c r="U7" s="7">
        <f t="shared" si="3"/>
        <v>0.5096706743335077</v>
      </c>
      <c r="V7" s="7">
        <f t="shared" si="3"/>
        <v>0</v>
      </c>
      <c r="W7" s="7">
        <f t="shared" si="3"/>
        <v>100</v>
      </c>
      <c r="Z7" s="9">
        <v>1986</v>
      </c>
      <c r="AA7">
        <v>9407573</v>
      </c>
      <c r="AB7">
        <v>1102809</v>
      </c>
      <c r="AC7">
        <v>15505</v>
      </c>
      <c r="AD7">
        <v>75083</v>
      </c>
      <c r="AE7">
        <v>129319</v>
      </c>
      <c r="AG7">
        <f>SUM(AA7:AE7)</f>
        <v>10730289</v>
      </c>
      <c r="AJ7" s="9">
        <v>1986</v>
      </c>
      <c r="AK7" s="1">
        <f t="shared" si="4"/>
        <v>45.994859673159056</v>
      </c>
      <c r="AL7" s="1">
        <f t="shared" si="4"/>
        <v>297.9663749570415</v>
      </c>
      <c r="AM7" s="1">
        <f t="shared" si="4"/>
        <v>0</v>
      </c>
      <c r="AN7" s="1">
        <f t="shared" si="4"/>
        <v>0</v>
      </c>
      <c r="AO7" s="1">
        <f t="shared" si="4"/>
        <v>30.157981425776565</v>
      </c>
      <c r="AP7" s="1"/>
      <c r="AQ7" s="1">
        <f>(H7/AG7)*100000</f>
        <v>71.31215198397732</v>
      </c>
      <c r="AR7" s="1">
        <f>(SUM(D7:F7)/SUM(AC7:AE7))*100000</f>
        <v>17.73476969809965</v>
      </c>
    </row>
    <row r="8" spans="1:44" ht="12.75">
      <c r="A8" s="9">
        <v>1987</v>
      </c>
      <c r="B8">
        <v>4607</v>
      </c>
      <c r="C8">
        <v>3557</v>
      </c>
      <c r="D8">
        <v>0</v>
      </c>
      <c r="E8">
        <v>0</v>
      </c>
      <c r="F8">
        <v>20</v>
      </c>
      <c r="H8" s="2">
        <f t="shared" si="5"/>
        <v>8184</v>
      </c>
      <c r="J8" s="9">
        <v>1987</v>
      </c>
      <c r="K8" s="2">
        <f t="shared" si="6"/>
        <v>4607</v>
      </c>
      <c r="L8" s="2">
        <f t="shared" si="6"/>
        <v>3557</v>
      </c>
      <c r="M8" s="2">
        <f t="shared" si="1"/>
        <v>20</v>
      </c>
      <c r="N8" s="2">
        <f t="shared" si="7"/>
        <v>8184</v>
      </c>
      <c r="P8" s="9">
        <f t="shared" si="2"/>
        <v>1987</v>
      </c>
      <c r="Q8" s="7">
        <f aca="true" t="shared" si="8" ref="Q8:Q21">(B8/$H8)*100</f>
        <v>56.29276637341154</v>
      </c>
      <c r="R8" s="7">
        <f aca="true" t="shared" si="9" ref="R8:W19">(C8/$H8)*100</f>
        <v>43.46285434995112</v>
      </c>
      <c r="S8" s="7">
        <f t="shared" si="9"/>
        <v>0</v>
      </c>
      <c r="T8" s="7">
        <f t="shared" si="9"/>
        <v>0</v>
      </c>
      <c r="U8" s="7">
        <f t="shared" si="9"/>
        <v>0.24437927663734116</v>
      </c>
      <c r="V8" s="7">
        <f t="shared" si="9"/>
        <v>0</v>
      </c>
      <c r="W8" s="7">
        <f t="shared" si="9"/>
        <v>100</v>
      </c>
      <c r="Z8" s="9">
        <v>1987</v>
      </c>
      <c r="AA8">
        <v>9419979</v>
      </c>
      <c r="AB8">
        <v>1113401</v>
      </c>
      <c r="AC8">
        <v>16387</v>
      </c>
      <c r="AD8">
        <v>78529</v>
      </c>
      <c r="AE8">
        <v>131801</v>
      </c>
      <c r="AG8">
        <f aca="true" t="shared" si="10" ref="AG8:AG20">SUM(AA8:AE8)</f>
        <v>10760097</v>
      </c>
      <c r="AJ8" s="9">
        <v>1987</v>
      </c>
      <c r="AK8" s="1">
        <f aca="true" t="shared" si="11" ref="AK8:AK20">(B8/AA8)*100000</f>
        <v>48.90669076863122</v>
      </c>
      <c r="AL8" s="1">
        <f aca="true" t="shared" si="12" ref="AL8:AO19">(C8/AB8)*100000</f>
        <v>319.4716009775454</v>
      </c>
      <c r="AM8" s="1">
        <f t="shared" si="12"/>
        <v>0</v>
      </c>
      <c r="AN8" s="1">
        <f t="shared" si="12"/>
        <v>0</v>
      </c>
      <c r="AO8" s="1">
        <f t="shared" si="12"/>
        <v>15.174391696572863</v>
      </c>
      <c r="AP8" s="1"/>
      <c r="AQ8" s="1">
        <f aca="true" t="shared" si="13" ref="AQ8:AQ20">(H8/AG8)*100000</f>
        <v>76.05879389377252</v>
      </c>
      <c r="AR8" s="1">
        <f aca="true" t="shared" si="14" ref="AR8:AR20">(SUM(D8:F8)/SUM(AC8:AE8))*100000</f>
        <v>8.821570504196862</v>
      </c>
    </row>
    <row r="9" spans="1:44" ht="12.75">
      <c r="A9" s="9">
        <v>1988</v>
      </c>
      <c r="B9">
        <v>5153</v>
      </c>
      <c r="C9">
        <v>4572</v>
      </c>
      <c r="D9">
        <v>0</v>
      </c>
      <c r="E9">
        <v>0</v>
      </c>
      <c r="F9">
        <v>0</v>
      </c>
      <c r="H9" s="2">
        <f t="shared" si="5"/>
        <v>9725</v>
      </c>
      <c r="J9" s="9">
        <v>1988</v>
      </c>
      <c r="K9" s="2">
        <f t="shared" si="6"/>
        <v>5153</v>
      </c>
      <c r="L9" s="2">
        <f t="shared" si="6"/>
        <v>4572</v>
      </c>
      <c r="M9" s="2">
        <f t="shared" si="1"/>
        <v>0</v>
      </c>
      <c r="N9" s="2">
        <f t="shared" si="7"/>
        <v>9725</v>
      </c>
      <c r="P9" s="9">
        <f t="shared" si="2"/>
        <v>1988</v>
      </c>
      <c r="Q9" s="7">
        <f t="shared" si="8"/>
        <v>52.98714652956298</v>
      </c>
      <c r="R9" s="7">
        <f t="shared" si="9"/>
        <v>47.012853470437015</v>
      </c>
      <c r="S9" s="7">
        <f t="shared" si="9"/>
        <v>0</v>
      </c>
      <c r="T9" s="7">
        <f t="shared" si="9"/>
        <v>0</v>
      </c>
      <c r="U9" s="7">
        <f t="shared" si="9"/>
        <v>0</v>
      </c>
      <c r="V9" s="7">
        <f t="shared" si="9"/>
        <v>0</v>
      </c>
      <c r="W9" s="7">
        <f t="shared" si="9"/>
        <v>100</v>
      </c>
      <c r="Z9" s="9">
        <v>1988</v>
      </c>
      <c r="AA9" s="2">
        <v>9438421</v>
      </c>
      <c r="AB9">
        <v>1125765</v>
      </c>
      <c r="AC9">
        <v>17360</v>
      </c>
      <c r="AD9">
        <v>82266</v>
      </c>
      <c r="AE9">
        <v>134770</v>
      </c>
      <c r="AG9">
        <f t="shared" si="10"/>
        <v>10798582</v>
      </c>
      <c r="AJ9" s="9">
        <v>1988</v>
      </c>
      <c r="AK9" s="1">
        <f t="shared" si="11"/>
        <v>54.59599651255226</v>
      </c>
      <c r="AL9" s="1">
        <f t="shared" si="12"/>
        <v>406.12383579166163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/>
      <c r="AQ9" s="1">
        <f t="shared" si="13"/>
        <v>90.05812059398168</v>
      </c>
      <c r="AR9" s="1">
        <f t="shared" si="14"/>
        <v>0</v>
      </c>
    </row>
    <row r="10" spans="1:44" ht="12.75">
      <c r="A10" s="9">
        <v>1989</v>
      </c>
      <c r="B10">
        <v>6103</v>
      </c>
      <c r="C10">
        <v>6535</v>
      </c>
      <c r="D10">
        <v>0</v>
      </c>
      <c r="E10">
        <v>0</v>
      </c>
      <c r="F10">
        <v>85</v>
      </c>
      <c r="H10" s="2">
        <f t="shared" si="5"/>
        <v>12723</v>
      </c>
      <c r="J10" s="9">
        <v>1989</v>
      </c>
      <c r="K10" s="2">
        <f t="shared" si="6"/>
        <v>6103</v>
      </c>
      <c r="L10" s="2">
        <f t="shared" si="6"/>
        <v>6535</v>
      </c>
      <c r="M10" s="2">
        <f t="shared" si="1"/>
        <v>85</v>
      </c>
      <c r="N10" s="2">
        <f t="shared" si="7"/>
        <v>12723</v>
      </c>
      <c r="P10" s="9">
        <f t="shared" si="2"/>
        <v>1989</v>
      </c>
      <c r="Q10" s="7">
        <f t="shared" si="8"/>
        <v>47.96824648274778</v>
      </c>
      <c r="R10" s="7">
        <f t="shared" si="9"/>
        <v>51.3636720899159</v>
      </c>
      <c r="S10" s="7">
        <f t="shared" si="9"/>
        <v>0</v>
      </c>
      <c r="T10" s="7">
        <f t="shared" si="9"/>
        <v>0</v>
      </c>
      <c r="U10" s="7">
        <f t="shared" si="9"/>
        <v>0.66808142733632</v>
      </c>
      <c r="V10" s="7">
        <f t="shared" si="9"/>
        <v>0</v>
      </c>
      <c r="W10" s="7">
        <f t="shared" si="9"/>
        <v>100</v>
      </c>
      <c r="Z10" s="9">
        <v>1989</v>
      </c>
      <c r="AA10">
        <v>9448246</v>
      </c>
      <c r="AB10">
        <v>1138809</v>
      </c>
      <c r="AC10">
        <v>18359</v>
      </c>
      <c r="AD10">
        <v>86268</v>
      </c>
      <c r="AE10">
        <v>137547</v>
      </c>
      <c r="AG10">
        <f t="shared" si="10"/>
        <v>10829229</v>
      </c>
      <c r="AJ10" s="9">
        <v>1989</v>
      </c>
      <c r="AK10" s="1">
        <f t="shared" si="11"/>
        <v>64.59399977519637</v>
      </c>
      <c r="AL10" s="1">
        <f t="shared" si="12"/>
        <v>573.8451311852997</v>
      </c>
      <c r="AM10" s="1">
        <f t="shared" si="12"/>
        <v>0</v>
      </c>
      <c r="AN10" s="1">
        <f t="shared" si="12"/>
        <v>0</v>
      </c>
      <c r="AO10" s="1">
        <f t="shared" si="12"/>
        <v>61.7970584600173</v>
      </c>
      <c r="AP10" s="1"/>
      <c r="AQ10" s="1">
        <f t="shared" si="13"/>
        <v>117.48758845158783</v>
      </c>
      <c r="AR10" s="1">
        <f t="shared" si="14"/>
        <v>35.09873066472866</v>
      </c>
    </row>
    <row r="11" spans="1:44" ht="12.75">
      <c r="A11" s="9">
        <v>1990</v>
      </c>
      <c r="B11">
        <v>5986</v>
      </c>
      <c r="C11">
        <v>6907</v>
      </c>
      <c r="D11">
        <v>0</v>
      </c>
      <c r="E11">
        <v>0</v>
      </c>
      <c r="F11">
        <v>30</v>
      </c>
      <c r="H11" s="2">
        <f t="shared" si="5"/>
        <v>12923</v>
      </c>
      <c r="J11" s="9">
        <v>1990</v>
      </c>
      <c r="K11" s="2">
        <f t="shared" si="6"/>
        <v>5986</v>
      </c>
      <c r="L11" s="2">
        <f t="shared" si="6"/>
        <v>6907</v>
      </c>
      <c r="M11" s="2">
        <f t="shared" si="1"/>
        <v>30</v>
      </c>
      <c r="N11" s="2">
        <f t="shared" si="7"/>
        <v>12923</v>
      </c>
      <c r="P11" s="9">
        <f t="shared" si="2"/>
        <v>1990</v>
      </c>
      <c r="Q11" s="7">
        <f t="shared" si="8"/>
        <v>46.32051381258222</v>
      </c>
      <c r="R11" s="7">
        <f t="shared" si="9"/>
        <v>53.44734194846398</v>
      </c>
      <c r="S11" s="7">
        <f t="shared" si="9"/>
        <v>0</v>
      </c>
      <c r="T11" s="7">
        <f t="shared" si="9"/>
        <v>0</v>
      </c>
      <c r="U11" s="7">
        <f t="shared" si="9"/>
        <v>0.2321442389538033</v>
      </c>
      <c r="V11" s="7">
        <f t="shared" si="9"/>
        <v>0</v>
      </c>
      <c r="W11" s="7">
        <f t="shared" si="9"/>
        <v>100</v>
      </c>
      <c r="Z11" s="9">
        <v>1990</v>
      </c>
      <c r="AA11">
        <v>9459753</v>
      </c>
      <c r="AB11">
        <v>1151958</v>
      </c>
      <c r="AC11">
        <v>19235</v>
      </c>
      <c r="AD11">
        <v>90430</v>
      </c>
      <c r="AE11">
        <v>140461</v>
      </c>
      <c r="AG11">
        <f t="shared" si="10"/>
        <v>10861837</v>
      </c>
      <c r="AJ11" s="9">
        <v>1990</v>
      </c>
      <c r="AK11" s="1">
        <f t="shared" si="11"/>
        <v>63.27860780297329</v>
      </c>
      <c r="AL11" s="1">
        <f t="shared" si="12"/>
        <v>599.587832195271</v>
      </c>
      <c r="AM11" s="1">
        <f t="shared" si="12"/>
        <v>0</v>
      </c>
      <c r="AN11" s="1">
        <f t="shared" si="12"/>
        <v>0</v>
      </c>
      <c r="AO11" s="1">
        <f t="shared" si="12"/>
        <v>21.358241789535885</v>
      </c>
      <c r="AP11" s="1"/>
      <c r="AQ11" s="1">
        <f t="shared" si="13"/>
        <v>118.9761915963202</v>
      </c>
      <c r="AR11" s="1">
        <f t="shared" si="14"/>
        <v>11.993955046656485</v>
      </c>
    </row>
    <row r="12" spans="1:44" ht="12.75">
      <c r="A12" s="9">
        <v>1991</v>
      </c>
      <c r="B12">
        <v>6781</v>
      </c>
      <c r="C12">
        <v>8128</v>
      </c>
      <c r="D12">
        <v>0</v>
      </c>
      <c r="E12">
        <v>0</v>
      </c>
      <c r="F12">
        <v>60</v>
      </c>
      <c r="H12" s="2">
        <f t="shared" si="5"/>
        <v>14969</v>
      </c>
      <c r="J12" s="9">
        <v>1991</v>
      </c>
      <c r="K12" s="2">
        <f t="shared" si="6"/>
        <v>6781</v>
      </c>
      <c r="L12" s="2">
        <f t="shared" si="6"/>
        <v>8128</v>
      </c>
      <c r="M12" s="2">
        <f t="shared" si="1"/>
        <v>60</v>
      </c>
      <c r="N12" s="2">
        <f t="shared" si="7"/>
        <v>14969</v>
      </c>
      <c r="P12" s="9">
        <f t="shared" si="2"/>
        <v>1991</v>
      </c>
      <c r="Q12" s="7">
        <f t="shared" si="8"/>
        <v>45.30028726033804</v>
      </c>
      <c r="R12" s="7">
        <f t="shared" si="9"/>
        <v>54.29888436101275</v>
      </c>
      <c r="S12" s="7">
        <f t="shared" si="9"/>
        <v>0</v>
      </c>
      <c r="T12" s="7">
        <f t="shared" si="9"/>
        <v>0</v>
      </c>
      <c r="U12" s="7">
        <f t="shared" si="9"/>
        <v>0.4008283786492084</v>
      </c>
      <c r="V12" s="7">
        <f t="shared" si="9"/>
        <v>0</v>
      </c>
      <c r="W12" s="7">
        <f t="shared" si="9"/>
        <v>100</v>
      </c>
      <c r="Z12" s="9">
        <v>1991</v>
      </c>
      <c r="AA12">
        <v>9503043</v>
      </c>
      <c r="AB12">
        <v>1171449</v>
      </c>
      <c r="AC12">
        <v>19409</v>
      </c>
      <c r="AD12">
        <v>95179</v>
      </c>
      <c r="AE12">
        <v>144603</v>
      </c>
      <c r="AG12">
        <f t="shared" si="10"/>
        <v>10933683</v>
      </c>
      <c r="AJ12" s="9">
        <v>1991</v>
      </c>
      <c r="AK12" s="1">
        <f t="shared" si="11"/>
        <v>71.3560908858352</v>
      </c>
      <c r="AL12" s="1">
        <f t="shared" si="12"/>
        <v>693.8415586167217</v>
      </c>
      <c r="AM12" s="1">
        <f t="shared" si="12"/>
        <v>0</v>
      </c>
      <c r="AN12" s="1">
        <f t="shared" si="12"/>
        <v>0</v>
      </c>
      <c r="AO12" s="1">
        <f t="shared" si="12"/>
        <v>41.49291508474928</v>
      </c>
      <c r="AP12" s="1"/>
      <c r="AQ12" s="1">
        <f t="shared" si="13"/>
        <v>136.9072068396349</v>
      </c>
      <c r="AR12" s="1">
        <f t="shared" si="14"/>
        <v>23.148951931201317</v>
      </c>
    </row>
    <row r="13" spans="1:44" ht="12.75">
      <c r="A13" s="9">
        <v>1992</v>
      </c>
      <c r="B13">
        <v>6490</v>
      </c>
      <c r="C13">
        <v>7304</v>
      </c>
      <c r="D13">
        <v>0</v>
      </c>
      <c r="E13">
        <v>0</v>
      </c>
      <c r="F13">
        <v>98</v>
      </c>
      <c r="H13" s="2">
        <f t="shared" si="5"/>
        <v>13892</v>
      </c>
      <c r="J13" s="9">
        <v>1992</v>
      </c>
      <c r="K13" s="2">
        <f t="shared" si="6"/>
        <v>6490</v>
      </c>
      <c r="L13" s="2">
        <f t="shared" si="6"/>
        <v>7304</v>
      </c>
      <c r="M13" s="2">
        <f t="shared" si="1"/>
        <v>98</v>
      </c>
      <c r="N13" s="2">
        <f t="shared" si="7"/>
        <v>13892</v>
      </c>
      <c r="P13" s="9">
        <f t="shared" si="2"/>
        <v>1992</v>
      </c>
      <c r="Q13" s="7">
        <f t="shared" si="8"/>
        <v>46.71753527209905</v>
      </c>
      <c r="R13" s="7">
        <f t="shared" si="9"/>
        <v>52.57702274690469</v>
      </c>
      <c r="S13" s="7">
        <f t="shared" si="9"/>
        <v>0</v>
      </c>
      <c r="T13" s="7">
        <f t="shared" si="9"/>
        <v>0</v>
      </c>
      <c r="U13" s="7">
        <f t="shared" si="9"/>
        <v>0.7054419809962569</v>
      </c>
      <c r="V13" s="7">
        <f t="shared" si="9"/>
        <v>0</v>
      </c>
      <c r="W13" s="7">
        <f t="shared" si="9"/>
        <v>100</v>
      </c>
      <c r="Z13" s="9">
        <v>1992</v>
      </c>
      <c r="AA13">
        <v>9546181</v>
      </c>
      <c r="AB13">
        <v>1193357</v>
      </c>
      <c r="AC13">
        <v>19599</v>
      </c>
      <c r="AD13">
        <v>99132</v>
      </c>
      <c r="AE13">
        <v>149340</v>
      </c>
      <c r="AG13">
        <f t="shared" si="10"/>
        <v>11007609</v>
      </c>
      <c r="AJ13" s="9">
        <v>1992</v>
      </c>
      <c r="AK13" s="1">
        <f t="shared" si="11"/>
        <v>67.98530218524036</v>
      </c>
      <c r="AL13" s="1">
        <f t="shared" si="12"/>
        <v>612.0549005871671</v>
      </c>
      <c r="AM13" s="1">
        <f t="shared" si="12"/>
        <v>0</v>
      </c>
      <c r="AN13" s="1">
        <f t="shared" si="12"/>
        <v>0</v>
      </c>
      <c r="AO13" s="1">
        <f t="shared" si="12"/>
        <v>65.62207044328377</v>
      </c>
      <c r="AP13" s="1"/>
      <c r="AQ13" s="1">
        <f t="shared" si="13"/>
        <v>126.20361061153244</v>
      </c>
      <c r="AR13" s="1">
        <f t="shared" si="14"/>
        <v>36.55747917529312</v>
      </c>
    </row>
    <row r="14" spans="1:44" ht="12.75">
      <c r="A14" s="9">
        <v>1993</v>
      </c>
      <c r="B14">
        <v>7068</v>
      </c>
      <c r="C14">
        <v>9493</v>
      </c>
      <c r="D14">
        <v>3</v>
      </c>
      <c r="E14">
        <v>5</v>
      </c>
      <c r="F14">
        <v>157</v>
      </c>
      <c r="H14" s="2">
        <f t="shared" si="5"/>
        <v>16726</v>
      </c>
      <c r="J14" s="9">
        <v>1993</v>
      </c>
      <c r="K14" s="2">
        <f t="shared" si="6"/>
        <v>7068</v>
      </c>
      <c r="L14" s="2">
        <f t="shared" si="6"/>
        <v>9493</v>
      </c>
      <c r="M14" s="2">
        <f t="shared" si="1"/>
        <v>165</v>
      </c>
      <c r="N14" s="2">
        <f t="shared" si="7"/>
        <v>16726</v>
      </c>
      <c r="P14" s="9">
        <f t="shared" si="2"/>
        <v>1993</v>
      </c>
      <c r="Q14" s="7">
        <f t="shared" si="8"/>
        <v>42.257563075451394</v>
      </c>
      <c r="R14" s="7">
        <f t="shared" si="9"/>
        <v>56.75594882219299</v>
      </c>
      <c r="S14" s="7">
        <f t="shared" si="9"/>
        <v>0.01793614731555662</v>
      </c>
      <c r="T14" s="7">
        <f t="shared" si="9"/>
        <v>0.029893578859261034</v>
      </c>
      <c r="U14" s="7">
        <f t="shared" si="9"/>
        <v>0.9386583761807964</v>
      </c>
      <c r="V14" s="7">
        <f t="shared" si="9"/>
        <v>0</v>
      </c>
      <c r="W14" s="7">
        <f t="shared" si="9"/>
        <v>100</v>
      </c>
      <c r="Z14" s="9">
        <v>1993</v>
      </c>
      <c r="AA14">
        <v>9581154</v>
      </c>
      <c r="AB14">
        <v>1212328</v>
      </c>
      <c r="AC14">
        <v>19789</v>
      </c>
      <c r="AD14">
        <v>103034</v>
      </c>
      <c r="AE14">
        <v>154080</v>
      </c>
      <c r="AG14">
        <f t="shared" si="10"/>
        <v>11070385</v>
      </c>
      <c r="AJ14" s="9">
        <v>1993</v>
      </c>
      <c r="AK14" s="1">
        <f t="shared" si="11"/>
        <v>73.7698193766638</v>
      </c>
      <c r="AL14" s="1">
        <f t="shared" si="12"/>
        <v>783.0389135613465</v>
      </c>
      <c r="AM14" s="1">
        <f t="shared" si="12"/>
        <v>15.159937338925667</v>
      </c>
      <c r="AN14" s="1">
        <f t="shared" si="12"/>
        <v>4.852767047770639</v>
      </c>
      <c r="AO14" s="1">
        <f t="shared" si="12"/>
        <v>101.89511941848392</v>
      </c>
      <c r="AP14" s="1"/>
      <c r="AQ14" s="1">
        <f t="shared" si="13"/>
        <v>151.08778962971928</v>
      </c>
      <c r="AR14" s="1">
        <f t="shared" si="14"/>
        <v>59.587653438207596</v>
      </c>
    </row>
    <row r="15" spans="1:44" ht="12.75">
      <c r="A15" s="9">
        <v>1994</v>
      </c>
      <c r="B15">
        <v>6009</v>
      </c>
      <c r="C15">
        <v>7393</v>
      </c>
      <c r="D15">
        <v>7</v>
      </c>
      <c r="E15">
        <v>7</v>
      </c>
      <c r="F15">
        <v>129</v>
      </c>
      <c r="H15" s="2">
        <f t="shared" si="5"/>
        <v>13545</v>
      </c>
      <c r="J15" s="9">
        <v>1994</v>
      </c>
      <c r="K15" s="2">
        <f t="shared" si="6"/>
        <v>6009</v>
      </c>
      <c r="L15" s="2">
        <f t="shared" si="6"/>
        <v>7393</v>
      </c>
      <c r="M15" s="2">
        <f t="shared" si="1"/>
        <v>143</v>
      </c>
      <c r="N15" s="2">
        <f t="shared" si="7"/>
        <v>13545</v>
      </c>
      <c r="P15" s="9">
        <f t="shared" si="2"/>
        <v>1994</v>
      </c>
      <c r="Q15" s="7">
        <f t="shared" si="8"/>
        <v>44.36323366555925</v>
      </c>
      <c r="R15" s="7">
        <f t="shared" si="9"/>
        <v>54.58102620893318</v>
      </c>
      <c r="S15" s="7">
        <f t="shared" si="9"/>
        <v>0.05167958656330749</v>
      </c>
      <c r="T15" s="7">
        <f t="shared" si="9"/>
        <v>0.05167958656330749</v>
      </c>
      <c r="U15" s="7">
        <f t="shared" si="9"/>
        <v>0.9523809523809524</v>
      </c>
      <c r="V15" s="7">
        <f t="shared" si="9"/>
        <v>0</v>
      </c>
      <c r="W15" s="7">
        <f t="shared" si="9"/>
        <v>100</v>
      </c>
      <c r="Z15" s="9">
        <v>1994</v>
      </c>
      <c r="AA15">
        <v>9598266</v>
      </c>
      <c r="AB15">
        <v>1227815</v>
      </c>
      <c r="AC15">
        <v>20035</v>
      </c>
      <c r="AD15">
        <v>106917</v>
      </c>
      <c r="AE15">
        <v>158418</v>
      </c>
      <c r="AG15">
        <f t="shared" si="10"/>
        <v>11111451</v>
      </c>
      <c r="AJ15" s="9">
        <v>1994</v>
      </c>
      <c r="AK15" s="1">
        <f t="shared" si="11"/>
        <v>62.60505803860823</v>
      </c>
      <c r="AL15" s="1">
        <f t="shared" si="12"/>
        <v>602.1265418650204</v>
      </c>
      <c r="AM15" s="1">
        <f t="shared" si="12"/>
        <v>34.93885700024956</v>
      </c>
      <c r="AN15" s="1">
        <f t="shared" si="12"/>
        <v>6.547134693266739</v>
      </c>
      <c r="AO15" s="1">
        <f t="shared" si="12"/>
        <v>81.43014051433549</v>
      </c>
      <c r="AP15" s="1"/>
      <c r="AQ15" s="1">
        <f t="shared" si="13"/>
        <v>121.90127104011889</v>
      </c>
      <c r="AR15" s="1">
        <f t="shared" si="14"/>
        <v>50.110383011528896</v>
      </c>
    </row>
    <row r="16" spans="1:44" ht="12.75">
      <c r="A16" s="9">
        <v>1995</v>
      </c>
      <c r="B16">
        <v>6267</v>
      </c>
      <c r="C16">
        <v>7369</v>
      </c>
      <c r="D16">
        <v>15</v>
      </c>
      <c r="E16">
        <v>9</v>
      </c>
      <c r="F16">
        <v>175</v>
      </c>
      <c r="H16" s="2">
        <f t="shared" si="5"/>
        <v>13835</v>
      </c>
      <c r="J16" s="9">
        <v>1995</v>
      </c>
      <c r="K16" s="2">
        <f t="shared" si="6"/>
        <v>6267</v>
      </c>
      <c r="L16" s="2">
        <f t="shared" si="6"/>
        <v>7369</v>
      </c>
      <c r="M16" s="2">
        <f t="shared" si="1"/>
        <v>199</v>
      </c>
      <c r="N16" s="2">
        <f t="shared" si="7"/>
        <v>13835</v>
      </c>
      <c r="P16" s="9">
        <f t="shared" si="2"/>
        <v>1995</v>
      </c>
      <c r="Q16" s="7">
        <f t="shared" si="8"/>
        <v>45.29815684857246</v>
      </c>
      <c r="R16" s="7">
        <f t="shared" si="9"/>
        <v>53.26346223346585</v>
      </c>
      <c r="S16" s="7">
        <f t="shared" si="9"/>
        <v>0.10842067220816769</v>
      </c>
      <c r="T16" s="7">
        <f t="shared" si="9"/>
        <v>0.06505240332490062</v>
      </c>
      <c r="U16" s="7">
        <f t="shared" si="9"/>
        <v>1.264907842428623</v>
      </c>
      <c r="V16" s="7">
        <f t="shared" si="9"/>
        <v>0</v>
      </c>
      <c r="W16" s="7">
        <f t="shared" si="9"/>
        <v>100</v>
      </c>
      <c r="Z16" s="9">
        <v>1995</v>
      </c>
      <c r="AA16">
        <v>9618062</v>
      </c>
      <c r="AB16">
        <v>1242666</v>
      </c>
      <c r="AC16">
        <v>20147</v>
      </c>
      <c r="AD16">
        <v>110631</v>
      </c>
      <c r="AE16">
        <v>163987</v>
      </c>
      <c r="AG16">
        <f t="shared" si="10"/>
        <v>11155493</v>
      </c>
      <c r="AJ16" s="9">
        <v>1995</v>
      </c>
      <c r="AK16" s="1">
        <f t="shared" si="11"/>
        <v>65.15865670235854</v>
      </c>
      <c r="AL16" s="1">
        <f t="shared" si="12"/>
        <v>592.9992451712689</v>
      </c>
      <c r="AM16" s="1">
        <f t="shared" si="12"/>
        <v>74.45277212488212</v>
      </c>
      <c r="AN16" s="1">
        <f t="shared" si="12"/>
        <v>8.135151991756379</v>
      </c>
      <c r="AO16" s="1">
        <f t="shared" si="12"/>
        <v>106.71577625055646</v>
      </c>
      <c r="AP16" s="1"/>
      <c r="AQ16" s="1">
        <f t="shared" si="13"/>
        <v>124.01961975145339</v>
      </c>
      <c r="AR16" s="1">
        <f t="shared" si="14"/>
        <v>67.51140739232949</v>
      </c>
    </row>
    <row r="17" spans="1:44" ht="12.75">
      <c r="A17" s="9">
        <v>1996</v>
      </c>
      <c r="B17">
        <v>6197</v>
      </c>
      <c r="C17">
        <v>7150</v>
      </c>
      <c r="D17">
        <v>9</v>
      </c>
      <c r="E17">
        <v>14</v>
      </c>
      <c r="F17">
        <v>239</v>
      </c>
      <c r="H17" s="2">
        <f t="shared" si="5"/>
        <v>13609</v>
      </c>
      <c r="J17" s="9">
        <v>1996</v>
      </c>
      <c r="K17" s="2">
        <f t="shared" si="6"/>
        <v>6197</v>
      </c>
      <c r="L17" s="2">
        <f t="shared" si="6"/>
        <v>7150</v>
      </c>
      <c r="M17" s="2">
        <f t="shared" si="1"/>
        <v>262</v>
      </c>
      <c r="N17" s="2">
        <f t="shared" si="7"/>
        <v>13609</v>
      </c>
      <c r="P17" s="9">
        <f t="shared" si="2"/>
        <v>1996</v>
      </c>
      <c r="Q17" s="7">
        <f t="shared" si="8"/>
        <v>45.53604232493203</v>
      </c>
      <c r="R17" s="7">
        <f t="shared" si="9"/>
        <v>52.538761113968704</v>
      </c>
      <c r="S17" s="7">
        <f t="shared" si="9"/>
        <v>0.06613270629730325</v>
      </c>
      <c r="T17" s="7">
        <f t="shared" si="9"/>
        <v>0.10287309868469395</v>
      </c>
      <c r="U17" s="7">
        <f t="shared" si="9"/>
        <v>1.7561907561172752</v>
      </c>
      <c r="V17" s="7">
        <f t="shared" si="9"/>
        <v>0</v>
      </c>
      <c r="W17" s="7">
        <f t="shared" si="9"/>
        <v>100</v>
      </c>
      <c r="Z17" s="9">
        <v>1996</v>
      </c>
      <c r="AA17">
        <v>9625574</v>
      </c>
      <c r="AB17">
        <v>1256575</v>
      </c>
      <c r="AC17">
        <v>20281</v>
      </c>
      <c r="AD17">
        <v>115580</v>
      </c>
      <c r="AE17">
        <v>169022</v>
      </c>
      <c r="AG17">
        <f t="shared" si="10"/>
        <v>11187032</v>
      </c>
      <c r="AJ17" s="9">
        <v>1996</v>
      </c>
      <c r="AK17" s="1">
        <f t="shared" si="11"/>
        <v>64.38057616096452</v>
      </c>
      <c r="AL17" s="1">
        <f t="shared" si="12"/>
        <v>569.0070230587112</v>
      </c>
      <c r="AM17" s="1">
        <f t="shared" si="12"/>
        <v>44.37651003402199</v>
      </c>
      <c r="AN17" s="1">
        <f t="shared" si="12"/>
        <v>12.11282228759301</v>
      </c>
      <c r="AO17" s="1">
        <f t="shared" si="12"/>
        <v>141.40171101986724</v>
      </c>
      <c r="AP17" s="1"/>
      <c r="AQ17" s="1">
        <f t="shared" si="13"/>
        <v>121.64978164002748</v>
      </c>
      <c r="AR17" s="1">
        <f t="shared" si="14"/>
        <v>85.93460442202418</v>
      </c>
    </row>
    <row r="18" spans="1:44" ht="12.75">
      <c r="A18" s="9">
        <v>1997</v>
      </c>
      <c r="B18">
        <v>5194</v>
      </c>
      <c r="C18">
        <v>5644</v>
      </c>
      <c r="D18">
        <v>8</v>
      </c>
      <c r="E18">
        <v>8</v>
      </c>
      <c r="F18">
        <v>159</v>
      </c>
      <c r="H18" s="2">
        <f t="shared" si="5"/>
        <v>11013</v>
      </c>
      <c r="J18" s="9">
        <v>1997</v>
      </c>
      <c r="K18" s="2">
        <f t="shared" si="6"/>
        <v>5194</v>
      </c>
      <c r="L18" s="2">
        <f t="shared" si="6"/>
        <v>5644</v>
      </c>
      <c r="M18" s="2">
        <f t="shared" si="1"/>
        <v>175</v>
      </c>
      <c r="N18" s="2">
        <f t="shared" si="7"/>
        <v>11013</v>
      </c>
      <c r="P18" s="9">
        <f t="shared" si="2"/>
        <v>1997</v>
      </c>
      <c r="Q18" s="7">
        <f t="shared" si="8"/>
        <v>47.16244438390992</v>
      </c>
      <c r="R18" s="7">
        <f t="shared" si="9"/>
        <v>51.248524471079634</v>
      </c>
      <c r="S18" s="7">
        <f t="shared" si="9"/>
        <v>0.07264142377190592</v>
      </c>
      <c r="T18" s="7">
        <f t="shared" si="9"/>
        <v>0.07264142377190592</v>
      </c>
      <c r="U18" s="7">
        <f t="shared" si="9"/>
        <v>1.4437482974666305</v>
      </c>
      <c r="V18" s="7">
        <f t="shared" si="9"/>
        <v>0</v>
      </c>
      <c r="W18" s="7">
        <f t="shared" si="9"/>
        <v>100</v>
      </c>
      <c r="Z18" s="9">
        <v>1997</v>
      </c>
      <c r="AA18">
        <v>9628754</v>
      </c>
      <c r="AB18">
        <v>1269076</v>
      </c>
      <c r="AC18">
        <v>20418</v>
      </c>
      <c r="AD18">
        <v>119950</v>
      </c>
      <c r="AE18">
        <v>174300</v>
      </c>
      <c r="AG18">
        <f t="shared" si="10"/>
        <v>11212498</v>
      </c>
      <c r="AJ18" s="9">
        <v>1997</v>
      </c>
      <c r="AK18" s="1">
        <f t="shared" si="11"/>
        <v>53.942597349563606</v>
      </c>
      <c r="AL18" s="1">
        <f t="shared" si="12"/>
        <v>444.7330183535108</v>
      </c>
      <c r="AM18" s="1">
        <f t="shared" si="12"/>
        <v>39.181114702713295</v>
      </c>
      <c r="AN18" s="1">
        <f t="shared" si="12"/>
        <v>6.6694456023343065</v>
      </c>
      <c r="AO18" s="1">
        <f t="shared" si="12"/>
        <v>91.22203098106714</v>
      </c>
      <c r="AP18" s="1"/>
      <c r="AQ18" s="1">
        <f t="shared" si="13"/>
        <v>98.22075330582</v>
      </c>
      <c r="AR18" s="1">
        <f t="shared" si="14"/>
        <v>55.614171126393536</v>
      </c>
    </row>
    <row r="19" spans="1:44" ht="12.75">
      <c r="A19" s="9">
        <v>1998</v>
      </c>
      <c r="B19">
        <v>4620</v>
      </c>
      <c r="C19">
        <v>4593</v>
      </c>
      <c r="D19">
        <v>16</v>
      </c>
      <c r="E19">
        <v>17</v>
      </c>
      <c r="F19">
        <v>123</v>
      </c>
      <c r="H19" s="2">
        <f t="shared" si="5"/>
        <v>9369</v>
      </c>
      <c r="J19" s="9">
        <v>1998</v>
      </c>
      <c r="K19" s="2">
        <f t="shared" si="6"/>
        <v>4620</v>
      </c>
      <c r="L19" s="2">
        <f t="shared" si="6"/>
        <v>4593</v>
      </c>
      <c r="M19" s="2">
        <f t="shared" si="1"/>
        <v>156</v>
      </c>
      <c r="N19" s="2">
        <f t="shared" si="7"/>
        <v>9369</v>
      </c>
      <c r="P19" s="9">
        <f t="shared" si="2"/>
        <v>1998</v>
      </c>
      <c r="Q19" s="7">
        <f t="shared" si="8"/>
        <v>49.31155939801473</v>
      </c>
      <c r="R19" s="7">
        <f t="shared" si="9"/>
        <v>49.02337495997438</v>
      </c>
      <c r="S19" s="7">
        <f t="shared" si="9"/>
        <v>0.17077596328316788</v>
      </c>
      <c r="T19" s="7">
        <f t="shared" si="9"/>
        <v>0.18144946098836587</v>
      </c>
      <c r="U19" s="7">
        <f t="shared" si="9"/>
        <v>1.3128402177393532</v>
      </c>
      <c r="V19" s="7">
        <f t="shared" si="9"/>
        <v>0</v>
      </c>
      <c r="W19" s="7">
        <f t="shared" si="9"/>
        <v>100</v>
      </c>
      <c r="Z19" s="9">
        <v>1998</v>
      </c>
      <c r="AA19">
        <v>9634361</v>
      </c>
      <c r="AB19">
        <v>1278802</v>
      </c>
      <c r="AC19">
        <v>20705</v>
      </c>
      <c r="AD19">
        <v>124198</v>
      </c>
      <c r="AE19">
        <v>179686</v>
      </c>
      <c r="AG19">
        <f t="shared" si="10"/>
        <v>11237752</v>
      </c>
      <c r="AJ19" s="9">
        <v>1998</v>
      </c>
      <c r="AK19" s="1">
        <f t="shared" si="11"/>
        <v>47.95336193028266</v>
      </c>
      <c r="AL19" s="1">
        <f t="shared" si="12"/>
        <v>359.1642803186107</v>
      </c>
      <c r="AM19" s="1">
        <f t="shared" si="12"/>
        <v>77.27602028495532</v>
      </c>
      <c r="AN19" s="1">
        <f t="shared" si="12"/>
        <v>13.68782105992045</v>
      </c>
      <c r="AO19" s="1">
        <f t="shared" si="12"/>
        <v>68.45274534465679</v>
      </c>
      <c r="AP19" s="1"/>
      <c r="AQ19" s="1">
        <f t="shared" si="13"/>
        <v>83.37076668002639</v>
      </c>
      <c r="AR19" s="1">
        <f t="shared" si="14"/>
        <v>48.06077839976093</v>
      </c>
    </row>
    <row r="20" spans="1:44" ht="12.75">
      <c r="A20" s="9">
        <v>1999</v>
      </c>
      <c r="B20">
        <v>4583</v>
      </c>
      <c r="C20">
        <v>4472</v>
      </c>
      <c r="D20">
        <v>13</v>
      </c>
      <c r="E20">
        <v>8</v>
      </c>
      <c r="F20">
        <v>90</v>
      </c>
      <c r="H20" s="2">
        <f t="shared" si="5"/>
        <v>9166</v>
      </c>
      <c r="J20" s="9">
        <v>1999</v>
      </c>
      <c r="K20" s="2">
        <f t="shared" si="6"/>
        <v>4583</v>
      </c>
      <c r="L20" s="2">
        <f t="shared" si="6"/>
        <v>4472</v>
      </c>
      <c r="M20" s="2">
        <f t="shared" si="1"/>
        <v>111</v>
      </c>
      <c r="N20" s="2">
        <f t="shared" si="7"/>
        <v>9166</v>
      </c>
      <c r="P20" s="9">
        <f t="shared" si="2"/>
        <v>1999</v>
      </c>
      <c r="Q20" s="7">
        <f t="shared" si="8"/>
        <v>50</v>
      </c>
      <c r="R20" s="7">
        <f aca="true" t="shared" si="15" ref="R20:W21">(C20/$H20)*100</f>
        <v>48.789002836569935</v>
      </c>
      <c r="S20" s="7">
        <f t="shared" si="15"/>
        <v>0.14182849661793584</v>
      </c>
      <c r="T20" s="7">
        <f t="shared" si="15"/>
        <v>0.08727907484180668</v>
      </c>
      <c r="U20" s="7">
        <f t="shared" si="15"/>
        <v>0.981889591970325</v>
      </c>
      <c r="V20" s="7">
        <f t="shared" si="15"/>
        <v>0</v>
      </c>
      <c r="W20" s="7">
        <f t="shared" si="15"/>
        <v>100</v>
      </c>
      <c r="Z20" s="9">
        <v>1999</v>
      </c>
      <c r="AA20">
        <v>9632946</v>
      </c>
      <c r="AB20">
        <v>1288979</v>
      </c>
      <c r="AC20">
        <v>20934</v>
      </c>
      <c r="AD20">
        <v>128893</v>
      </c>
      <c r="AE20">
        <v>184902</v>
      </c>
      <c r="AG20">
        <f t="shared" si="10"/>
        <v>11256654</v>
      </c>
      <c r="AJ20" s="9">
        <v>1999</v>
      </c>
      <c r="AK20" s="1">
        <f t="shared" si="11"/>
        <v>47.57630739339761</v>
      </c>
      <c r="AL20" s="1">
        <f>(C20/AB20)*100000</f>
        <v>346.9412612618204</v>
      </c>
      <c r="AM20" s="1">
        <f>(D20/AC20)*100000</f>
        <v>62.09993312314894</v>
      </c>
      <c r="AN20" s="1">
        <f>(E20/AD20)*100000</f>
        <v>6.206698579441863</v>
      </c>
      <c r="AO20" s="1">
        <f>(F20/AE20)*100000</f>
        <v>48.67443294285622</v>
      </c>
      <c r="AP20" s="1"/>
      <c r="AQ20" s="1">
        <f t="shared" si="13"/>
        <v>81.42739396627097</v>
      </c>
      <c r="AR20" s="1">
        <f t="shared" si="14"/>
        <v>33.16115424716711</v>
      </c>
    </row>
    <row r="21" spans="1:23" s="4" customFormat="1" ht="12.75">
      <c r="A21" s="13" t="s">
        <v>104</v>
      </c>
      <c r="B21" s="21">
        <f>SUM(B4:B20)</f>
        <v>92193</v>
      </c>
      <c r="C21" s="21">
        <f>SUM(C4:C20)</f>
        <v>98581</v>
      </c>
      <c r="D21" s="21">
        <f>SUM(D4:D20)</f>
        <v>71</v>
      </c>
      <c r="E21" s="21">
        <f>SUM(E4:E20)</f>
        <v>68</v>
      </c>
      <c r="F21" s="21">
        <f>SUM(F4:F20)</f>
        <v>1468</v>
      </c>
      <c r="G21" s="21"/>
      <c r="H21" s="21">
        <f t="shared" si="5"/>
        <v>192381</v>
      </c>
      <c r="J21" s="13" t="s">
        <v>104</v>
      </c>
      <c r="K21" s="21">
        <f t="shared" si="6"/>
        <v>92193</v>
      </c>
      <c r="L21" s="21">
        <f t="shared" si="6"/>
        <v>98581</v>
      </c>
      <c r="M21" s="21">
        <f t="shared" si="1"/>
        <v>1607</v>
      </c>
      <c r="N21" s="21">
        <f t="shared" si="7"/>
        <v>192381</v>
      </c>
      <c r="P21" s="13" t="str">
        <f t="shared" si="2"/>
        <v>Total</v>
      </c>
      <c r="Q21" s="22">
        <f t="shared" si="8"/>
        <v>47.92209209849205</v>
      </c>
      <c r="R21" s="22">
        <f t="shared" si="15"/>
        <v>51.2425863260925</v>
      </c>
      <c r="S21" s="22">
        <f t="shared" si="15"/>
        <v>0.03690593145892786</v>
      </c>
      <c r="T21" s="22">
        <f t="shared" si="15"/>
        <v>0.03534652590432527</v>
      </c>
      <c r="U21" s="22">
        <f t="shared" si="15"/>
        <v>0.7630691180521985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OHIO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OHIO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OHIO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OHIO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OHIO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116</v>
      </c>
      <c r="B24" s="19" t="s">
        <v>102</v>
      </c>
      <c r="C24" s="19" t="s">
        <v>103</v>
      </c>
      <c r="D24" s="19" t="s">
        <v>119</v>
      </c>
      <c r="E24" s="19" t="s">
        <v>120</v>
      </c>
      <c r="F24" s="19" t="s">
        <v>117</v>
      </c>
      <c r="G24" s="19" t="s">
        <v>118</v>
      </c>
      <c r="H24" s="19" t="s">
        <v>104</v>
      </c>
      <c r="J24" s="20" t="s">
        <v>116</v>
      </c>
      <c r="K24" s="19" t="s">
        <v>102</v>
      </c>
      <c r="L24" s="19" t="s">
        <v>103</v>
      </c>
      <c r="M24" s="19" t="s">
        <v>121</v>
      </c>
      <c r="N24" s="19" t="s">
        <v>104</v>
      </c>
      <c r="P24" s="20" t="str">
        <f>A24</f>
        <v>Year</v>
      </c>
      <c r="Q24" s="19" t="str">
        <f aca="true" t="shared" si="16" ref="Q24:W24">B24</f>
        <v>White, NH</v>
      </c>
      <c r="R24" s="19" t="str">
        <f t="shared" si="16"/>
        <v>Black, NH</v>
      </c>
      <c r="S24" s="19" t="str">
        <f t="shared" si="16"/>
        <v>Amerind, NH</v>
      </c>
      <c r="T24" s="19" t="str">
        <f t="shared" si="16"/>
        <v>Asian/PI, NH</v>
      </c>
      <c r="U24" s="19" t="str">
        <f t="shared" si="16"/>
        <v>Hisp, All</v>
      </c>
      <c r="V24" s="19" t="str">
        <f t="shared" si="16"/>
        <v>Race/Hisp NK</v>
      </c>
      <c r="W24" s="19" t="str">
        <f t="shared" si="16"/>
        <v>Total</v>
      </c>
      <c r="Z24" s="20" t="s">
        <v>116</v>
      </c>
      <c r="AA24" s="19" t="s">
        <v>102</v>
      </c>
      <c r="AB24" s="19" t="s">
        <v>103</v>
      </c>
      <c r="AC24" s="19" t="s">
        <v>119</v>
      </c>
      <c r="AD24" s="19" t="s">
        <v>120</v>
      </c>
      <c r="AE24" s="19" t="s">
        <v>117</v>
      </c>
      <c r="AF24" s="19" t="s">
        <v>118</v>
      </c>
      <c r="AG24" s="19" t="s">
        <v>104</v>
      </c>
      <c r="AJ24" s="20" t="s">
        <v>116</v>
      </c>
      <c r="AK24" s="19" t="s">
        <v>102</v>
      </c>
      <c r="AL24" s="19" t="s">
        <v>103</v>
      </c>
      <c r="AM24" s="19" t="s">
        <v>119</v>
      </c>
      <c r="AN24" s="19" t="s">
        <v>120</v>
      </c>
      <c r="AO24" s="19" t="s">
        <v>117</v>
      </c>
      <c r="AP24" s="19" t="s">
        <v>118</v>
      </c>
      <c r="AQ24" s="19" t="s">
        <v>104</v>
      </c>
      <c r="AR24" s="19" t="s">
        <v>121</v>
      </c>
    </row>
    <row r="25" spans="1:44" ht="12.75">
      <c r="A25" s="9">
        <v>1983</v>
      </c>
      <c r="B25">
        <v>4243</v>
      </c>
      <c r="C25">
        <v>5526</v>
      </c>
      <c r="D25">
        <v>0</v>
      </c>
      <c r="E25">
        <v>0</v>
      </c>
      <c r="F25">
        <v>0</v>
      </c>
      <c r="H25" s="2">
        <f>SUM(B25:G25)</f>
        <v>9769</v>
      </c>
      <c r="J25" s="9">
        <v>1983</v>
      </c>
      <c r="K25" s="2">
        <f>B25</f>
        <v>4243</v>
      </c>
      <c r="L25" s="2">
        <f>C25</f>
        <v>5526</v>
      </c>
      <c r="M25" s="2">
        <f aca="true" t="shared" si="17" ref="M25:M42">N25-K25-L25</f>
        <v>0</v>
      </c>
      <c r="N25" s="2">
        <f>H25</f>
        <v>9769</v>
      </c>
      <c r="P25" s="9">
        <f aca="true" t="shared" si="18" ref="P25:P42">A25</f>
        <v>1983</v>
      </c>
      <c r="Q25" s="2">
        <f aca="true" t="shared" si="19" ref="Q25:W28">(B25/$H25)*100</f>
        <v>43.43330944825468</v>
      </c>
      <c r="R25" s="2">
        <f t="shared" si="19"/>
        <v>56.56669055174531</v>
      </c>
      <c r="S25" s="1">
        <f t="shared" si="19"/>
        <v>0</v>
      </c>
      <c r="T25" s="1">
        <f t="shared" si="19"/>
        <v>0</v>
      </c>
      <c r="U25" s="1">
        <f t="shared" si="19"/>
        <v>0</v>
      </c>
      <c r="V25" s="1">
        <f t="shared" si="19"/>
        <v>0</v>
      </c>
      <c r="W25" s="2">
        <f t="shared" si="19"/>
        <v>100</v>
      </c>
      <c r="Z25" s="9">
        <v>1983</v>
      </c>
      <c r="AA25" s="2">
        <f>AA4</f>
        <v>9450886</v>
      </c>
      <c r="AB25" s="2">
        <f>AB4</f>
        <v>1084327</v>
      </c>
      <c r="AC25" s="1">
        <f>AC4</f>
        <v>13302</v>
      </c>
      <c r="AD25" s="1">
        <f>AD4</f>
        <v>64982</v>
      </c>
      <c r="AE25" s="1">
        <f>AE4</f>
        <v>124156</v>
      </c>
      <c r="AF25" s="1"/>
      <c r="AG25" s="2">
        <f aca="true" t="shared" si="20" ref="AG25:AG41">AG4</f>
        <v>10737653</v>
      </c>
      <c r="AJ25" s="9">
        <v>1983</v>
      </c>
      <c r="AK25" s="1">
        <f aca="true" t="shared" si="21" ref="AK25:AO28">(B25/AA25)*100000</f>
        <v>44.89526167176284</v>
      </c>
      <c r="AL25" s="1">
        <f t="shared" si="21"/>
        <v>509.62486408620276</v>
      </c>
      <c r="AM25" s="1">
        <f t="shared" si="21"/>
        <v>0</v>
      </c>
      <c r="AN25" s="1">
        <f t="shared" si="21"/>
        <v>0</v>
      </c>
      <c r="AO25" s="1">
        <f t="shared" si="21"/>
        <v>0</v>
      </c>
      <c r="AP25" s="1"/>
      <c r="AQ25" s="1">
        <f>(H25/AG25)*100000</f>
        <v>90.97891317590539</v>
      </c>
      <c r="AR25" s="1">
        <f>(SUM(D25:F25)/SUM(AC25:AE25))*100000</f>
        <v>0</v>
      </c>
    </row>
    <row r="26" spans="1:44" ht="12.75">
      <c r="A26" s="9">
        <v>1984</v>
      </c>
      <c r="B26">
        <v>3400</v>
      </c>
      <c r="C26">
        <v>2643</v>
      </c>
      <c r="D26">
        <v>0</v>
      </c>
      <c r="E26">
        <v>0</v>
      </c>
      <c r="F26">
        <v>45</v>
      </c>
      <c r="H26" s="2">
        <f aca="true" t="shared" si="22" ref="H26:H42">SUM(B26:G26)</f>
        <v>6088</v>
      </c>
      <c r="J26" s="9">
        <v>1984</v>
      </c>
      <c r="K26" s="2">
        <f aca="true" t="shared" si="23" ref="K26:L41">B26</f>
        <v>3400</v>
      </c>
      <c r="L26" s="2">
        <f t="shared" si="23"/>
        <v>2643</v>
      </c>
      <c r="M26" s="2">
        <f t="shared" si="17"/>
        <v>45</v>
      </c>
      <c r="N26" s="2">
        <f aca="true" t="shared" si="24" ref="N26:N41">H26</f>
        <v>6088</v>
      </c>
      <c r="P26" s="9">
        <f t="shared" si="18"/>
        <v>1984</v>
      </c>
      <c r="Q26" s="2">
        <f t="shared" si="19"/>
        <v>55.84756898817346</v>
      </c>
      <c r="R26" s="2">
        <f t="shared" si="19"/>
        <v>43.413272010512486</v>
      </c>
      <c r="S26" s="1">
        <f t="shared" si="19"/>
        <v>0</v>
      </c>
      <c r="T26" s="1">
        <f t="shared" si="19"/>
        <v>0</v>
      </c>
      <c r="U26" s="1">
        <f t="shared" si="19"/>
        <v>0.7391590013140605</v>
      </c>
      <c r="V26" s="1">
        <f t="shared" si="19"/>
        <v>0</v>
      </c>
      <c r="W26" s="2">
        <f t="shared" si="19"/>
        <v>100</v>
      </c>
      <c r="Z26" s="9">
        <v>1984</v>
      </c>
      <c r="AA26" s="2">
        <f aca="true" t="shared" si="25" ref="AA26:AE41">AA5</f>
        <v>9437934</v>
      </c>
      <c r="AB26" s="2">
        <f t="shared" si="25"/>
        <v>1091481</v>
      </c>
      <c r="AC26" s="1">
        <f t="shared" si="25"/>
        <v>14002</v>
      </c>
      <c r="AD26" s="1">
        <f t="shared" si="25"/>
        <v>68286</v>
      </c>
      <c r="AE26" s="1">
        <f t="shared" si="25"/>
        <v>126041</v>
      </c>
      <c r="AF26" s="1"/>
      <c r="AG26" s="2">
        <f t="shared" si="20"/>
        <v>10737744</v>
      </c>
      <c r="AJ26" s="9">
        <v>1984</v>
      </c>
      <c r="AK26" s="1">
        <f t="shared" si="21"/>
        <v>36.024833401038826</v>
      </c>
      <c r="AL26" s="1">
        <f t="shared" si="21"/>
        <v>242.14805388275195</v>
      </c>
      <c r="AM26" s="1">
        <f t="shared" si="21"/>
        <v>0</v>
      </c>
      <c r="AN26" s="1">
        <f t="shared" si="21"/>
        <v>0</v>
      </c>
      <c r="AO26" s="1">
        <f t="shared" si="21"/>
        <v>35.70266817940194</v>
      </c>
      <c r="AP26" s="1"/>
      <c r="AQ26" s="1">
        <f>(H26/AG26)*100000</f>
        <v>56.69719821966327</v>
      </c>
      <c r="AR26" s="1">
        <f>(SUM(D26:F26)/SUM(AC26:AE26))*100000</f>
        <v>21.600449289345217</v>
      </c>
    </row>
    <row r="27" spans="1:44" ht="12.75">
      <c r="A27" s="9">
        <v>1985</v>
      </c>
      <c r="B27">
        <v>3703</v>
      </c>
      <c r="C27">
        <v>2775</v>
      </c>
      <c r="D27">
        <v>0</v>
      </c>
      <c r="E27">
        <v>0</v>
      </c>
      <c r="F27">
        <v>12</v>
      </c>
      <c r="H27" s="2">
        <f t="shared" si="22"/>
        <v>6490</v>
      </c>
      <c r="J27" s="9">
        <v>1985</v>
      </c>
      <c r="K27" s="2">
        <f t="shared" si="23"/>
        <v>3703</v>
      </c>
      <c r="L27" s="2">
        <f t="shared" si="23"/>
        <v>2775</v>
      </c>
      <c r="M27" s="2">
        <f t="shared" si="17"/>
        <v>12</v>
      </c>
      <c r="N27" s="2">
        <f t="shared" si="24"/>
        <v>6490</v>
      </c>
      <c r="P27" s="9">
        <f t="shared" si="18"/>
        <v>1985</v>
      </c>
      <c r="Q27" s="2">
        <f t="shared" si="19"/>
        <v>57.057010785824346</v>
      </c>
      <c r="R27" s="2">
        <f t="shared" si="19"/>
        <v>42.75808936825886</v>
      </c>
      <c r="S27" s="1">
        <f t="shared" si="19"/>
        <v>0</v>
      </c>
      <c r="T27" s="1">
        <f t="shared" si="19"/>
        <v>0</v>
      </c>
      <c r="U27" s="1">
        <f t="shared" si="19"/>
        <v>0.18489984591679506</v>
      </c>
      <c r="V27" s="1">
        <f t="shared" si="19"/>
        <v>0</v>
      </c>
      <c r="W27" s="2">
        <f t="shared" si="19"/>
        <v>100</v>
      </c>
      <c r="Z27" s="9">
        <v>1985</v>
      </c>
      <c r="AA27" s="2">
        <f t="shared" si="25"/>
        <v>9423584</v>
      </c>
      <c r="AB27" s="2">
        <f t="shared" si="25"/>
        <v>1097359</v>
      </c>
      <c r="AC27" s="1">
        <f t="shared" si="25"/>
        <v>14724</v>
      </c>
      <c r="AD27" s="1">
        <f t="shared" si="25"/>
        <v>71644</v>
      </c>
      <c r="AE27" s="1">
        <f t="shared" si="25"/>
        <v>127633</v>
      </c>
      <c r="AF27" s="1"/>
      <c r="AG27" s="2">
        <f t="shared" si="20"/>
        <v>10734944</v>
      </c>
      <c r="AJ27" s="9">
        <v>1985</v>
      </c>
      <c r="AK27" s="1">
        <f t="shared" si="21"/>
        <v>39.29502830345652</v>
      </c>
      <c r="AL27" s="1">
        <f t="shared" si="21"/>
        <v>252.87986884875414</v>
      </c>
      <c r="AM27" s="1">
        <f t="shared" si="21"/>
        <v>0</v>
      </c>
      <c r="AN27" s="1">
        <f t="shared" si="21"/>
        <v>0</v>
      </c>
      <c r="AO27" s="1">
        <f t="shared" si="21"/>
        <v>9.401957174085071</v>
      </c>
      <c r="AP27" s="1"/>
      <c r="AQ27" s="1">
        <f>(H27/AG27)*100000</f>
        <v>60.456766239302226</v>
      </c>
      <c r="AR27" s="1">
        <f>(SUM(D27:F27)/SUM(AC27:AE27))*100000</f>
        <v>5.607450432474614</v>
      </c>
    </row>
    <row r="28" spans="1:44" ht="12.75">
      <c r="A28" s="9">
        <v>1986</v>
      </c>
      <c r="B28">
        <v>3766</v>
      </c>
      <c r="C28">
        <v>2875</v>
      </c>
      <c r="D28">
        <v>0</v>
      </c>
      <c r="E28">
        <v>0</v>
      </c>
      <c r="F28">
        <v>37</v>
      </c>
      <c r="H28" s="2">
        <f t="shared" si="22"/>
        <v>6678</v>
      </c>
      <c r="J28" s="9">
        <v>1986</v>
      </c>
      <c r="K28" s="2">
        <f t="shared" si="23"/>
        <v>3766</v>
      </c>
      <c r="L28" s="2">
        <f t="shared" si="23"/>
        <v>2875</v>
      </c>
      <c r="M28" s="2">
        <f t="shared" si="17"/>
        <v>37</v>
      </c>
      <c r="N28" s="2">
        <f t="shared" si="24"/>
        <v>6678</v>
      </c>
      <c r="P28" s="9">
        <f t="shared" si="18"/>
        <v>1986</v>
      </c>
      <c r="Q28" s="2">
        <f t="shared" si="19"/>
        <v>56.39412997903563</v>
      </c>
      <c r="R28" s="2">
        <f t="shared" si="19"/>
        <v>43.05181191973645</v>
      </c>
      <c r="S28" s="1">
        <f t="shared" si="19"/>
        <v>0</v>
      </c>
      <c r="T28" s="1">
        <f t="shared" si="19"/>
        <v>0</v>
      </c>
      <c r="U28" s="1">
        <f t="shared" si="19"/>
        <v>0.5540581012279125</v>
      </c>
      <c r="V28" s="1">
        <f t="shared" si="19"/>
        <v>0</v>
      </c>
      <c r="W28" s="2">
        <f t="shared" si="19"/>
        <v>100</v>
      </c>
      <c r="Z28" s="9">
        <v>1986</v>
      </c>
      <c r="AA28" s="2">
        <f t="shared" si="25"/>
        <v>9407573</v>
      </c>
      <c r="AB28" s="2">
        <f t="shared" si="25"/>
        <v>1102809</v>
      </c>
      <c r="AC28" s="1">
        <f t="shared" si="25"/>
        <v>15505</v>
      </c>
      <c r="AD28" s="1">
        <f t="shared" si="25"/>
        <v>75083</v>
      </c>
      <c r="AE28" s="1">
        <f t="shared" si="25"/>
        <v>129319</v>
      </c>
      <c r="AF28" s="1"/>
      <c r="AG28" s="2">
        <f t="shared" si="20"/>
        <v>10730289</v>
      </c>
      <c r="AJ28" s="9">
        <v>1986</v>
      </c>
      <c r="AK28" s="1">
        <f t="shared" si="21"/>
        <v>40.03157881421701</v>
      </c>
      <c r="AL28" s="1">
        <f t="shared" si="21"/>
        <v>260.69790870404574</v>
      </c>
      <c r="AM28" s="1">
        <f t="shared" si="21"/>
        <v>0</v>
      </c>
      <c r="AN28" s="1">
        <f t="shared" si="21"/>
        <v>0</v>
      </c>
      <c r="AO28" s="1">
        <f t="shared" si="21"/>
        <v>28.611418275736742</v>
      </c>
      <c r="AP28" s="1"/>
      <c r="AQ28" s="1">
        <f>(H28/AG28)*100000</f>
        <v>62.23504325000007</v>
      </c>
      <c r="AR28" s="1">
        <f>(SUM(D28:F28)/SUM(AC28:AE28))*100000</f>
        <v>16.825294328966336</v>
      </c>
    </row>
    <row r="29" spans="1:44" ht="12.75">
      <c r="A29" s="9">
        <v>1987</v>
      </c>
      <c r="B29">
        <v>3921</v>
      </c>
      <c r="C29">
        <v>3090</v>
      </c>
      <c r="D29">
        <v>0</v>
      </c>
      <c r="E29">
        <v>0</v>
      </c>
      <c r="F29">
        <v>17</v>
      </c>
      <c r="H29" s="2">
        <f t="shared" si="22"/>
        <v>7028</v>
      </c>
      <c r="J29" s="9">
        <v>1987</v>
      </c>
      <c r="K29" s="2">
        <f t="shared" si="23"/>
        <v>3921</v>
      </c>
      <c r="L29" s="2">
        <f t="shared" si="23"/>
        <v>3090</v>
      </c>
      <c r="M29" s="2">
        <f t="shared" si="17"/>
        <v>17</v>
      </c>
      <c r="N29" s="2">
        <f t="shared" si="24"/>
        <v>7028</v>
      </c>
      <c r="P29" s="9">
        <f t="shared" si="18"/>
        <v>1987</v>
      </c>
      <c r="Q29" s="2">
        <f aca="true" t="shared" si="26" ref="Q29:Q42">(B29/$H29)*100</f>
        <v>55.791121229368244</v>
      </c>
      <c r="R29" s="2">
        <f aca="true" t="shared" si="27" ref="R29:W40">(C29/$H29)*100</f>
        <v>43.96698918611269</v>
      </c>
      <c r="S29" s="1">
        <f t="shared" si="27"/>
        <v>0</v>
      </c>
      <c r="T29" s="1">
        <f t="shared" si="27"/>
        <v>0</v>
      </c>
      <c r="U29" s="1">
        <f t="shared" si="27"/>
        <v>0.2418895845190666</v>
      </c>
      <c r="V29" s="1">
        <f t="shared" si="27"/>
        <v>0</v>
      </c>
      <c r="W29" s="2">
        <f t="shared" si="27"/>
        <v>100</v>
      </c>
      <c r="Z29" s="9">
        <v>1987</v>
      </c>
      <c r="AA29" s="2">
        <f t="shared" si="25"/>
        <v>9419979</v>
      </c>
      <c r="AB29" s="2">
        <f t="shared" si="25"/>
        <v>1113401</v>
      </c>
      <c r="AC29" s="1">
        <f t="shared" si="25"/>
        <v>16387</v>
      </c>
      <c r="AD29" s="1">
        <f t="shared" si="25"/>
        <v>78529</v>
      </c>
      <c r="AE29" s="1">
        <f t="shared" si="25"/>
        <v>131801</v>
      </c>
      <c r="AF29" s="1"/>
      <c r="AG29" s="2">
        <f t="shared" si="20"/>
        <v>10760097</v>
      </c>
      <c r="AJ29" s="9">
        <v>1987</v>
      </c>
      <c r="AK29" s="1">
        <f aca="true" t="shared" si="28" ref="AK29:AK41">(B29/AA29)*100000</f>
        <v>41.62429661467398</v>
      </c>
      <c r="AL29" s="1">
        <f aca="true" t="shared" si="29" ref="AL29:AL40">(C29/AB29)*100000</f>
        <v>277.52804245729976</v>
      </c>
      <c r="AM29" s="1">
        <f aca="true" t="shared" si="30" ref="AM29:AM40">(D29/AC29)*100000</f>
        <v>0</v>
      </c>
      <c r="AN29" s="1">
        <f aca="true" t="shared" si="31" ref="AN29:AN40">(E29/AD29)*100000</f>
        <v>0</v>
      </c>
      <c r="AO29" s="1">
        <f aca="true" t="shared" si="32" ref="AO29:AO40">(F29/AE29)*100000</f>
        <v>12.898232942086933</v>
      </c>
      <c r="AP29" s="1"/>
      <c r="AQ29" s="1">
        <f aca="true" t="shared" si="33" ref="AQ29:AQ41">(H29/AG29)*100000</f>
        <v>65.31539632031199</v>
      </c>
      <c r="AR29" s="1">
        <f aca="true" t="shared" si="34" ref="AR29:AR41">(SUM(D29:F29)/SUM(AC29:AE29))*100000</f>
        <v>7.498334928567332</v>
      </c>
    </row>
    <row r="30" spans="1:44" ht="12.75">
      <c r="A30" s="9">
        <v>1988</v>
      </c>
      <c r="B30">
        <v>4438</v>
      </c>
      <c r="C30">
        <v>4026</v>
      </c>
      <c r="D30">
        <v>0</v>
      </c>
      <c r="E30">
        <v>0</v>
      </c>
      <c r="F30">
        <v>0</v>
      </c>
      <c r="H30" s="2">
        <f t="shared" si="22"/>
        <v>8464</v>
      </c>
      <c r="J30" s="9">
        <v>1988</v>
      </c>
      <c r="K30" s="2">
        <f t="shared" si="23"/>
        <v>4438</v>
      </c>
      <c r="L30" s="2">
        <f t="shared" si="23"/>
        <v>4026</v>
      </c>
      <c r="M30" s="2">
        <f t="shared" si="17"/>
        <v>0</v>
      </c>
      <c r="N30" s="2">
        <f t="shared" si="24"/>
        <v>8464</v>
      </c>
      <c r="P30" s="9">
        <f t="shared" si="18"/>
        <v>1988</v>
      </c>
      <c r="Q30" s="2">
        <f t="shared" si="26"/>
        <v>52.43383742911153</v>
      </c>
      <c r="R30" s="2">
        <f t="shared" si="27"/>
        <v>47.56616257088847</v>
      </c>
      <c r="S30" s="1">
        <f t="shared" si="27"/>
        <v>0</v>
      </c>
      <c r="T30" s="1">
        <f t="shared" si="27"/>
        <v>0</v>
      </c>
      <c r="U30" s="1">
        <f t="shared" si="27"/>
        <v>0</v>
      </c>
      <c r="V30" s="1">
        <f t="shared" si="27"/>
        <v>0</v>
      </c>
      <c r="W30" s="2">
        <f t="shared" si="27"/>
        <v>100</v>
      </c>
      <c r="Z30" s="9">
        <v>1988</v>
      </c>
      <c r="AA30" s="2">
        <f t="shared" si="25"/>
        <v>9438421</v>
      </c>
      <c r="AB30" s="2">
        <f t="shared" si="25"/>
        <v>1125765</v>
      </c>
      <c r="AC30" s="1">
        <f t="shared" si="25"/>
        <v>17360</v>
      </c>
      <c r="AD30" s="1">
        <f t="shared" si="25"/>
        <v>82266</v>
      </c>
      <c r="AE30" s="1">
        <f t="shared" si="25"/>
        <v>134770</v>
      </c>
      <c r="AF30" s="1"/>
      <c r="AG30" s="2">
        <f t="shared" si="20"/>
        <v>10798582</v>
      </c>
      <c r="AJ30" s="9">
        <v>1988</v>
      </c>
      <c r="AK30" s="1">
        <f t="shared" si="28"/>
        <v>47.02057685284435</v>
      </c>
      <c r="AL30" s="1">
        <f t="shared" si="29"/>
        <v>357.6234826984317</v>
      </c>
      <c r="AM30" s="1">
        <f t="shared" si="30"/>
        <v>0</v>
      </c>
      <c r="AN30" s="1">
        <f t="shared" si="31"/>
        <v>0</v>
      </c>
      <c r="AO30" s="1">
        <f t="shared" si="32"/>
        <v>0</v>
      </c>
      <c r="AP30" s="1"/>
      <c r="AQ30" s="1">
        <f t="shared" si="33"/>
        <v>78.38066146092144</v>
      </c>
      <c r="AR30" s="1">
        <f t="shared" si="34"/>
        <v>0</v>
      </c>
    </row>
    <row r="31" spans="1:44" ht="12.75">
      <c r="A31" s="9">
        <v>1989</v>
      </c>
      <c r="B31">
        <v>5399</v>
      </c>
      <c r="C31">
        <v>5908</v>
      </c>
      <c r="D31">
        <v>0</v>
      </c>
      <c r="E31">
        <v>0</v>
      </c>
      <c r="F31">
        <v>76</v>
      </c>
      <c r="H31" s="2">
        <f t="shared" si="22"/>
        <v>11383</v>
      </c>
      <c r="J31" s="9">
        <v>1989</v>
      </c>
      <c r="K31" s="2">
        <f t="shared" si="23"/>
        <v>5399</v>
      </c>
      <c r="L31" s="2">
        <f t="shared" si="23"/>
        <v>5908</v>
      </c>
      <c r="M31" s="2">
        <f t="shared" si="17"/>
        <v>76</v>
      </c>
      <c r="N31" s="2">
        <f t="shared" si="24"/>
        <v>11383</v>
      </c>
      <c r="P31" s="9">
        <f t="shared" si="18"/>
        <v>1989</v>
      </c>
      <c r="Q31" s="2">
        <f t="shared" si="26"/>
        <v>47.43037863480629</v>
      </c>
      <c r="R31" s="2">
        <f t="shared" si="27"/>
        <v>51.90195906175876</v>
      </c>
      <c r="S31" s="1">
        <f t="shared" si="27"/>
        <v>0</v>
      </c>
      <c r="T31" s="1">
        <f t="shared" si="27"/>
        <v>0</v>
      </c>
      <c r="U31" s="1">
        <f t="shared" si="27"/>
        <v>0.6676623034349468</v>
      </c>
      <c r="V31" s="1">
        <f t="shared" si="27"/>
        <v>0</v>
      </c>
      <c r="W31" s="2">
        <f t="shared" si="27"/>
        <v>100</v>
      </c>
      <c r="Z31" s="9">
        <v>1989</v>
      </c>
      <c r="AA31" s="2">
        <f t="shared" si="25"/>
        <v>9448246</v>
      </c>
      <c r="AB31" s="2">
        <f t="shared" si="25"/>
        <v>1138809</v>
      </c>
      <c r="AC31" s="1">
        <f t="shared" si="25"/>
        <v>18359</v>
      </c>
      <c r="AD31" s="1">
        <f t="shared" si="25"/>
        <v>86268</v>
      </c>
      <c r="AE31" s="1">
        <f t="shared" si="25"/>
        <v>137547</v>
      </c>
      <c r="AF31" s="1"/>
      <c r="AG31" s="2">
        <f t="shared" si="20"/>
        <v>10829229</v>
      </c>
      <c r="AJ31" s="9">
        <v>1989</v>
      </c>
      <c r="AK31" s="1">
        <f t="shared" si="28"/>
        <v>57.14288133480013</v>
      </c>
      <c r="AL31" s="1">
        <f t="shared" si="29"/>
        <v>518.7876105650728</v>
      </c>
      <c r="AM31" s="1">
        <f t="shared" si="30"/>
        <v>0</v>
      </c>
      <c r="AN31" s="1">
        <f t="shared" si="31"/>
        <v>0</v>
      </c>
      <c r="AO31" s="1">
        <f t="shared" si="32"/>
        <v>55.253840505427235</v>
      </c>
      <c r="AP31" s="1"/>
      <c r="AQ31" s="1">
        <f t="shared" si="33"/>
        <v>105.11366968045463</v>
      </c>
      <c r="AR31" s="1">
        <f t="shared" si="34"/>
        <v>31.382394476698575</v>
      </c>
    </row>
    <row r="32" spans="1:44" ht="12.75">
      <c r="A32" s="9">
        <v>1990</v>
      </c>
      <c r="B32">
        <v>5369</v>
      </c>
      <c r="C32">
        <v>6225</v>
      </c>
      <c r="D32">
        <v>0</v>
      </c>
      <c r="E32">
        <v>0</v>
      </c>
      <c r="F32">
        <v>24</v>
      </c>
      <c r="H32" s="2">
        <f t="shared" si="22"/>
        <v>11618</v>
      </c>
      <c r="J32" s="9">
        <v>1990</v>
      </c>
      <c r="K32" s="2">
        <f t="shared" si="23"/>
        <v>5369</v>
      </c>
      <c r="L32" s="2">
        <f t="shared" si="23"/>
        <v>6225</v>
      </c>
      <c r="M32" s="2">
        <f t="shared" si="17"/>
        <v>24</v>
      </c>
      <c r="N32" s="2">
        <f t="shared" si="24"/>
        <v>11618</v>
      </c>
      <c r="P32" s="9">
        <f t="shared" si="18"/>
        <v>1990</v>
      </c>
      <c r="Q32" s="2">
        <f t="shared" si="26"/>
        <v>46.21277328283698</v>
      </c>
      <c r="R32" s="2">
        <f t="shared" si="27"/>
        <v>53.58065071440868</v>
      </c>
      <c r="S32" s="1">
        <f t="shared" si="27"/>
        <v>0</v>
      </c>
      <c r="T32" s="1">
        <f t="shared" si="27"/>
        <v>0</v>
      </c>
      <c r="U32" s="1">
        <f t="shared" si="27"/>
        <v>0.20657600275434668</v>
      </c>
      <c r="V32" s="1">
        <f t="shared" si="27"/>
        <v>0</v>
      </c>
      <c r="W32" s="2">
        <f t="shared" si="27"/>
        <v>100</v>
      </c>
      <c r="Z32" s="9">
        <v>1990</v>
      </c>
      <c r="AA32" s="2">
        <f t="shared" si="25"/>
        <v>9459753</v>
      </c>
      <c r="AB32" s="2">
        <f t="shared" si="25"/>
        <v>1151958</v>
      </c>
      <c r="AC32" s="1">
        <f t="shared" si="25"/>
        <v>19235</v>
      </c>
      <c r="AD32" s="1">
        <f t="shared" si="25"/>
        <v>90430</v>
      </c>
      <c r="AE32" s="1">
        <f t="shared" si="25"/>
        <v>140461</v>
      </c>
      <c r="AF32" s="1"/>
      <c r="AG32" s="2">
        <f t="shared" si="20"/>
        <v>10861837</v>
      </c>
      <c r="AJ32" s="9">
        <v>1990</v>
      </c>
      <c r="AK32" s="1">
        <f t="shared" si="28"/>
        <v>56.756238772830535</v>
      </c>
      <c r="AL32" s="1">
        <f t="shared" si="29"/>
        <v>540.3842848437182</v>
      </c>
      <c r="AM32" s="1">
        <f t="shared" si="30"/>
        <v>0</v>
      </c>
      <c r="AN32" s="1">
        <f t="shared" si="31"/>
        <v>0</v>
      </c>
      <c r="AO32" s="1">
        <f t="shared" si="32"/>
        <v>17.08659343162871</v>
      </c>
      <c r="AP32" s="1"/>
      <c r="AQ32" s="1">
        <f t="shared" si="33"/>
        <v>106.96164930480913</v>
      </c>
      <c r="AR32" s="1">
        <f t="shared" si="34"/>
        <v>9.595164037325189</v>
      </c>
    </row>
    <row r="33" spans="1:44" ht="12.75">
      <c r="A33" s="9">
        <v>1991</v>
      </c>
      <c r="B33">
        <v>5909</v>
      </c>
      <c r="C33">
        <v>7101</v>
      </c>
      <c r="D33">
        <v>0</v>
      </c>
      <c r="E33">
        <v>0</v>
      </c>
      <c r="F33">
        <v>49</v>
      </c>
      <c r="H33" s="2">
        <f t="shared" si="22"/>
        <v>13059</v>
      </c>
      <c r="J33" s="9">
        <v>1991</v>
      </c>
      <c r="K33" s="2">
        <f t="shared" si="23"/>
        <v>5909</v>
      </c>
      <c r="L33" s="2">
        <f t="shared" si="23"/>
        <v>7101</v>
      </c>
      <c r="M33" s="2">
        <f t="shared" si="17"/>
        <v>49</v>
      </c>
      <c r="N33" s="2">
        <f t="shared" si="24"/>
        <v>13059</v>
      </c>
      <c r="P33" s="9">
        <f t="shared" si="18"/>
        <v>1991</v>
      </c>
      <c r="Q33" s="2">
        <f t="shared" si="26"/>
        <v>45.248487633050004</v>
      </c>
      <c r="R33" s="2">
        <f t="shared" si="27"/>
        <v>54.376292212267394</v>
      </c>
      <c r="S33" s="1">
        <f t="shared" si="27"/>
        <v>0</v>
      </c>
      <c r="T33" s="1">
        <f t="shared" si="27"/>
        <v>0</v>
      </c>
      <c r="U33" s="1">
        <f t="shared" si="27"/>
        <v>0.37522015468259434</v>
      </c>
      <c r="V33" s="1">
        <f t="shared" si="27"/>
        <v>0</v>
      </c>
      <c r="W33" s="2">
        <f t="shared" si="27"/>
        <v>100</v>
      </c>
      <c r="Z33" s="9">
        <v>1991</v>
      </c>
      <c r="AA33" s="2">
        <f t="shared" si="25"/>
        <v>9503043</v>
      </c>
      <c r="AB33" s="2">
        <f t="shared" si="25"/>
        <v>1171449</v>
      </c>
      <c r="AC33" s="1">
        <f t="shared" si="25"/>
        <v>19409</v>
      </c>
      <c r="AD33" s="1">
        <f t="shared" si="25"/>
        <v>95179</v>
      </c>
      <c r="AE33" s="1">
        <f t="shared" si="25"/>
        <v>144603</v>
      </c>
      <c r="AF33" s="1"/>
      <c r="AG33" s="2">
        <f t="shared" si="20"/>
        <v>10933683</v>
      </c>
      <c r="AJ33" s="9">
        <v>1991</v>
      </c>
      <c r="AK33" s="1">
        <f t="shared" si="28"/>
        <v>62.18008273770833</v>
      </c>
      <c r="AL33" s="1">
        <f t="shared" si="29"/>
        <v>606.1723557747713</v>
      </c>
      <c r="AM33" s="1">
        <f t="shared" si="30"/>
        <v>0</v>
      </c>
      <c r="AN33" s="1">
        <f t="shared" si="31"/>
        <v>0</v>
      </c>
      <c r="AO33" s="1">
        <f t="shared" si="32"/>
        <v>33.88588065254524</v>
      </c>
      <c r="AP33" s="1"/>
      <c r="AQ33" s="1">
        <f t="shared" si="33"/>
        <v>119.4382533314712</v>
      </c>
      <c r="AR33" s="1">
        <f t="shared" si="34"/>
        <v>18.904977410481074</v>
      </c>
    </row>
    <row r="34" spans="1:44" ht="12.75">
      <c r="A34" s="9">
        <v>1992</v>
      </c>
      <c r="B34">
        <v>5467</v>
      </c>
      <c r="C34">
        <v>6149</v>
      </c>
      <c r="D34">
        <v>0</v>
      </c>
      <c r="E34">
        <v>0</v>
      </c>
      <c r="F34">
        <v>87</v>
      </c>
      <c r="H34" s="2">
        <f t="shared" si="22"/>
        <v>11703</v>
      </c>
      <c r="J34" s="9">
        <v>1992</v>
      </c>
      <c r="K34" s="2">
        <f t="shared" si="23"/>
        <v>5467</v>
      </c>
      <c r="L34" s="2">
        <f t="shared" si="23"/>
        <v>6149</v>
      </c>
      <c r="M34" s="2">
        <f t="shared" si="17"/>
        <v>87</v>
      </c>
      <c r="N34" s="2">
        <f t="shared" si="24"/>
        <v>11703</v>
      </c>
      <c r="P34" s="9">
        <f t="shared" si="18"/>
        <v>1992</v>
      </c>
      <c r="Q34" s="2">
        <f t="shared" si="26"/>
        <v>46.714517645048275</v>
      </c>
      <c r="R34" s="2">
        <f t="shared" si="27"/>
        <v>52.54208322652312</v>
      </c>
      <c r="S34" s="1">
        <f t="shared" si="27"/>
        <v>0</v>
      </c>
      <c r="T34" s="1">
        <f t="shared" si="27"/>
        <v>0</v>
      </c>
      <c r="U34" s="1">
        <f t="shared" si="27"/>
        <v>0.7433991284286081</v>
      </c>
      <c r="V34" s="1">
        <f t="shared" si="27"/>
        <v>0</v>
      </c>
      <c r="W34" s="2">
        <f t="shared" si="27"/>
        <v>100</v>
      </c>
      <c r="Z34" s="9">
        <v>1992</v>
      </c>
      <c r="AA34" s="2">
        <f t="shared" si="25"/>
        <v>9546181</v>
      </c>
      <c r="AB34" s="2">
        <f t="shared" si="25"/>
        <v>1193357</v>
      </c>
      <c r="AC34" s="1">
        <f t="shared" si="25"/>
        <v>19599</v>
      </c>
      <c r="AD34" s="1">
        <f t="shared" si="25"/>
        <v>99132</v>
      </c>
      <c r="AE34" s="1">
        <f t="shared" si="25"/>
        <v>149340</v>
      </c>
      <c r="AF34" s="1"/>
      <c r="AG34" s="2">
        <f t="shared" si="20"/>
        <v>11007609</v>
      </c>
      <c r="AJ34" s="9">
        <v>1992</v>
      </c>
      <c r="AK34" s="1">
        <f t="shared" si="28"/>
        <v>57.26897489163467</v>
      </c>
      <c r="AL34" s="1">
        <f t="shared" si="29"/>
        <v>515.2691105846784</v>
      </c>
      <c r="AM34" s="1">
        <f t="shared" si="30"/>
        <v>0</v>
      </c>
      <c r="AN34" s="1">
        <f t="shared" si="31"/>
        <v>0</v>
      </c>
      <c r="AO34" s="1">
        <f t="shared" si="32"/>
        <v>58.256327842507034</v>
      </c>
      <c r="AP34" s="1"/>
      <c r="AQ34" s="1">
        <f t="shared" si="33"/>
        <v>106.31736646895799</v>
      </c>
      <c r="AR34" s="1">
        <f t="shared" si="34"/>
        <v>32.454088655617355</v>
      </c>
    </row>
    <row r="35" spans="1:44" ht="12.75">
      <c r="A35" s="9">
        <v>1993</v>
      </c>
      <c r="B35">
        <v>6137</v>
      </c>
      <c r="C35">
        <v>8267</v>
      </c>
      <c r="D35">
        <v>3</v>
      </c>
      <c r="E35">
        <v>4</v>
      </c>
      <c r="F35">
        <v>138</v>
      </c>
      <c r="H35" s="2">
        <f t="shared" si="22"/>
        <v>14549</v>
      </c>
      <c r="J35" s="9">
        <v>1993</v>
      </c>
      <c r="K35" s="2">
        <f t="shared" si="23"/>
        <v>6137</v>
      </c>
      <c r="L35" s="2">
        <f t="shared" si="23"/>
        <v>8267</v>
      </c>
      <c r="M35" s="2">
        <f t="shared" si="17"/>
        <v>145</v>
      </c>
      <c r="N35" s="2">
        <f t="shared" si="24"/>
        <v>14549</v>
      </c>
      <c r="P35" s="9">
        <f t="shared" si="18"/>
        <v>1993</v>
      </c>
      <c r="Q35" s="2">
        <f t="shared" si="26"/>
        <v>42.18159323664857</v>
      </c>
      <c r="R35" s="2">
        <f t="shared" si="27"/>
        <v>56.82177469241873</v>
      </c>
      <c r="S35" s="1">
        <f t="shared" si="27"/>
        <v>0.020619973881366417</v>
      </c>
      <c r="T35" s="1">
        <f t="shared" si="27"/>
        <v>0.027493298508488556</v>
      </c>
      <c r="U35" s="1">
        <f t="shared" si="27"/>
        <v>0.9485187985428553</v>
      </c>
      <c r="V35" s="1">
        <f t="shared" si="27"/>
        <v>0</v>
      </c>
      <c r="W35" s="2">
        <f t="shared" si="27"/>
        <v>100</v>
      </c>
      <c r="Z35" s="9">
        <v>1993</v>
      </c>
      <c r="AA35" s="2">
        <f t="shared" si="25"/>
        <v>9581154</v>
      </c>
      <c r="AB35" s="2">
        <f t="shared" si="25"/>
        <v>1212328</v>
      </c>
      <c r="AC35" s="1">
        <f t="shared" si="25"/>
        <v>19789</v>
      </c>
      <c r="AD35" s="1">
        <f t="shared" si="25"/>
        <v>103034</v>
      </c>
      <c r="AE35" s="1">
        <f t="shared" si="25"/>
        <v>154080</v>
      </c>
      <c r="AF35" s="1"/>
      <c r="AG35" s="2">
        <f t="shared" si="20"/>
        <v>11070385</v>
      </c>
      <c r="AJ35" s="9">
        <v>1993</v>
      </c>
      <c r="AK35" s="1">
        <f t="shared" si="28"/>
        <v>64.05282703941509</v>
      </c>
      <c r="AL35" s="1">
        <f t="shared" si="29"/>
        <v>681.9111659550881</v>
      </c>
      <c r="AM35" s="1">
        <f t="shared" si="30"/>
        <v>15.159937338925667</v>
      </c>
      <c r="AN35" s="1">
        <f t="shared" si="31"/>
        <v>3.8822136382165113</v>
      </c>
      <c r="AO35" s="1">
        <f t="shared" si="32"/>
        <v>89.56386292834891</v>
      </c>
      <c r="AP35" s="1"/>
      <c r="AQ35" s="1">
        <f t="shared" si="33"/>
        <v>131.422710230945</v>
      </c>
      <c r="AR35" s="1">
        <f t="shared" si="34"/>
        <v>52.364907566909714</v>
      </c>
    </row>
    <row r="36" spans="1:44" ht="12.75">
      <c r="A36" s="9">
        <v>1994</v>
      </c>
      <c r="B36">
        <v>5170</v>
      </c>
      <c r="C36">
        <v>6383</v>
      </c>
      <c r="D36">
        <v>6</v>
      </c>
      <c r="E36">
        <v>7</v>
      </c>
      <c r="F36">
        <v>112</v>
      </c>
      <c r="H36" s="2">
        <f t="shared" si="22"/>
        <v>11678</v>
      </c>
      <c r="J36" s="9">
        <v>1994</v>
      </c>
      <c r="K36" s="2">
        <f t="shared" si="23"/>
        <v>5170</v>
      </c>
      <c r="L36" s="2">
        <f t="shared" si="23"/>
        <v>6383</v>
      </c>
      <c r="M36" s="2">
        <f t="shared" si="17"/>
        <v>125</v>
      </c>
      <c r="N36" s="2">
        <f t="shared" si="24"/>
        <v>11678</v>
      </c>
      <c r="P36" s="9">
        <f t="shared" si="18"/>
        <v>1994</v>
      </c>
      <c r="Q36" s="2">
        <f t="shared" si="26"/>
        <v>44.27127932865217</v>
      </c>
      <c r="R36" s="2">
        <f t="shared" si="27"/>
        <v>54.65833190614832</v>
      </c>
      <c r="S36" s="1">
        <f t="shared" si="27"/>
        <v>0.05137866072957698</v>
      </c>
      <c r="T36" s="1">
        <f t="shared" si="27"/>
        <v>0.059941770851173144</v>
      </c>
      <c r="U36" s="1">
        <f t="shared" si="27"/>
        <v>0.9590683336187703</v>
      </c>
      <c r="V36" s="1">
        <f t="shared" si="27"/>
        <v>0</v>
      </c>
      <c r="W36" s="2">
        <f t="shared" si="27"/>
        <v>100</v>
      </c>
      <c r="Z36" s="9">
        <v>1994</v>
      </c>
      <c r="AA36" s="2">
        <f t="shared" si="25"/>
        <v>9598266</v>
      </c>
      <c r="AB36" s="2">
        <f t="shared" si="25"/>
        <v>1227815</v>
      </c>
      <c r="AC36" s="1">
        <f t="shared" si="25"/>
        <v>20035</v>
      </c>
      <c r="AD36" s="1">
        <f t="shared" si="25"/>
        <v>106917</v>
      </c>
      <c r="AE36" s="1">
        <f t="shared" si="25"/>
        <v>158418</v>
      </c>
      <c r="AF36" s="1"/>
      <c r="AG36" s="2">
        <f t="shared" si="20"/>
        <v>11111451</v>
      </c>
      <c r="AJ36" s="9">
        <v>1994</v>
      </c>
      <c r="AK36" s="1">
        <f t="shared" si="28"/>
        <v>53.863895832851476</v>
      </c>
      <c r="AL36" s="1">
        <f t="shared" si="29"/>
        <v>519.8665922797816</v>
      </c>
      <c r="AM36" s="1">
        <f t="shared" si="30"/>
        <v>29.947591714499623</v>
      </c>
      <c r="AN36" s="1">
        <f t="shared" si="31"/>
        <v>6.547134693266739</v>
      </c>
      <c r="AO36" s="1">
        <f t="shared" si="32"/>
        <v>70.69903672562461</v>
      </c>
      <c r="AP36" s="1"/>
      <c r="AQ36" s="1">
        <f t="shared" si="33"/>
        <v>105.09878502816599</v>
      </c>
      <c r="AR36" s="1">
        <f t="shared" si="34"/>
        <v>43.80278235273504</v>
      </c>
    </row>
    <row r="37" spans="1:44" ht="12.75">
      <c r="A37" s="9">
        <v>1995</v>
      </c>
      <c r="B37">
        <v>5514</v>
      </c>
      <c r="C37">
        <v>6488</v>
      </c>
      <c r="D37">
        <v>14</v>
      </c>
      <c r="E37">
        <v>8</v>
      </c>
      <c r="F37">
        <v>159</v>
      </c>
      <c r="H37" s="2">
        <f t="shared" si="22"/>
        <v>12183</v>
      </c>
      <c r="J37" s="9">
        <v>1995</v>
      </c>
      <c r="K37" s="2">
        <f t="shared" si="23"/>
        <v>5514</v>
      </c>
      <c r="L37" s="2">
        <f t="shared" si="23"/>
        <v>6488</v>
      </c>
      <c r="M37" s="2">
        <f t="shared" si="17"/>
        <v>181</v>
      </c>
      <c r="N37" s="2">
        <f t="shared" si="24"/>
        <v>12183</v>
      </c>
      <c r="P37" s="9">
        <f t="shared" si="18"/>
        <v>1995</v>
      </c>
      <c r="Q37" s="2">
        <f t="shared" si="26"/>
        <v>45.259788229500124</v>
      </c>
      <c r="R37" s="2">
        <f t="shared" si="27"/>
        <v>53.254535007797756</v>
      </c>
      <c r="S37" s="1">
        <f t="shared" si="27"/>
        <v>0.11491422473939095</v>
      </c>
      <c r="T37" s="1">
        <f t="shared" si="27"/>
        <v>0.06566527127965197</v>
      </c>
      <c r="U37" s="1">
        <f t="shared" si="27"/>
        <v>1.305097266683083</v>
      </c>
      <c r="V37" s="1">
        <f t="shared" si="27"/>
        <v>0</v>
      </c>
      <c r="W37" s="2">
        <f t="shared" si="27"/>
        <v>100</v>
      </c>
      <c r="Z37" s="9">
        <v>1995</v>
      </c>
      <c r="AA37" s="2">
        <f t="shared" si="25"/>
        <v>9618062</v>
      </c>
      <c r="AB37" s="2">
        <f t="shared" si="25"/>
        <v>1242666</v>
      </c>
      <c r="AC37" s="1">
        <f t="shared" si="25"/>
        <v>20147</v>
      </c>
      <c r="AD37" s="1">
        <f t="shared" si="25"/>
        <v>110631</v>
      </c>
      <c r="AE37" s="1">
        <f t="shared" si="25"/>
        <v>163987</v>
      </c>
      <c r="AF37" s="1"/>
      <c r="AG37" s="2">
        <f t="shared" si="20"/>
        <v>11155493</v>
      </c>
      <c r="AJ37" s="9">
        <v>1995</v>
      </c>
      <c r="AK37" s="1">
        <f t="shared" si="28"/>
        <v>57.32963667732647</v>
      </c>
      <c r="AL37" s="1">
        <f t="shared" si="29"/>
        <v>522.103284390174</v>
      </c>
      <c r="AM37" s="1">
        <f t="shared" si="30"/>
        <v>69.4892539832233</v>
      </c>
      <c r="AN37" s="1">
        <f t="shared" si="31"/>
        <v>7.2312462148945595</v>
      </c>
      <c r="AO37" s="1">
        <f t="shared" si="32"/>
        <v>96.958905279077</v>
      </c>
      <c r="AP37" s="1"/>
      <c r="AQ37" s="1">
        <f t="shared" si="33"/>
        <v>109.2107717695668</v>
      </c>
      <c r="AR37" s="1">
        <f t="shared" si="34"/>
        <v>61.40484792970672</v>
      </c>
    </row>
    <row r="38" spans="1:44" ht="12.75">
      <c r="A38" s="9">
        <v>1996</v>
      </c>
      <c r="B38">
        <v>5275</v>
      </c>
      <c r="C38">
        <v>6113</v>
      </c>
      <c r="D38">
        <v>8</v>
      </c>
      <c r="E38">
        <v>13</v>
      </c>
      <c r="F38">
        <v>210</v>
      </c>
      <c r="H38" s="2">
        <f t="shared" si="22"/>
        <v>11619</v>
      </c>
      <c r="J38" s="9">
        <v>1996</v>
      </c>
      <c r="K38" s="2">
        <f t="shared" si="23"/>
        <v>5275</v>
      </c>
      <c r="L38" s="2">
        <f t="shared" si="23"/>
        <v>6113</v>
      </c>
      <c r="M38" s="2">
        <f t="shared" si="17"/>
        <v>231</v>
      </c>
      <c r="N38" s="2">
        <f t="shared" si="24"/>
        <v>11619</v>
      </c>
      <c r="P38" s="9">
        <f t="shared" si="18"/>
        <v>1996</v>
      </c>
      <c r="Q38" s="2">
        <f t="shared" si="26"/>
        <v>45.3997762285911</v>
      </c>
      <c r="R38" s="2">
        <f t="shared" si="27"/>
        <v>52.61210086926585</v>
      </c>
      <c r="S38" s="1">
        <f t="shared" si="27"/>
        <v>0.06885274119975902</v>
      </c>
      <c r="T38" s="1">
        <f t="shared" si="27"/>
        <v>0.1118857044496084</v>
      </c>
      <c r="U38" s="1">
        <f t="shared" si="27"/>
        <v>1.8073844564936743</v>
      </c>
      <c r="V38" s="1">
        <f t="shared" si="27"/>
        <v>0</v>
      </c>
      <c r="W38" s="2">
        <f t="shared" si="27"/>
        <v>100</v>
      </c>
      <c r="Z38" s="9">
        <v>1996</v>
      </c>
      <c r="AA38" s="2">
        <f t="shared" si="25"/>
        <v>9625574</v>
      </c>
      <c r="AB38" s="2">
        <f t="shared" si="25"/>
        <v>1256575</v>
      </c>
      <c r="AC38" s="1">
        <f t="shared" si="25"/>
        <v>20281</v>
      </c>
      <c r="AD38" s="1">
        <f t="shared" si="25"/>
        <v>115580</v>
      </c>
      <c r="AE38" s="1">
        <f t="shared" si="25"/>
        <v>169022</v>
      </c>
      <c r="AF38" s="1"/>
      <c r="AG38" s="2">
        <f t="shared" si="20"/>
        <v>11187032</v>
      </c>
      <c r="AJ38" s="9">
        <v>1996</v>
      </c>
      <c r="AK38" s="1">
        <f t="shared" si="28"/>
        <v>54.80192661757107</v>
      </c>
      <c r="AL38" s="1">
        <f t="shared" si="29"/>
        <v>486.4811093647415</v>
      </c>
      <c r="AM38" s="1">
        <f t="shared" si="30"/>
        <v>39.445786696908435</v>
      </c>
      <c r="AN38" s="1">
        <f t="shared" si="31"/>
        <v>11.24762069562208</v>
      </c>
      <c r="AO38" s="1">
        <f t="shared" si="32"/>
        <v>124.2441812308457</v>
      </c>
      <c r="AP38" s="1"/>
      <c r="AQ38" s="1">
        <f t="shared" si="33"/>
        <v>103.86132800907336</v>
      </c>
      <c r="AR38" s="1">
        <f t="shared" si="34"/>
        <v>75.76676954766255</v>
      </c>
    </row>
    <row r="39" spans="1:44" ht="12.75">
      <c r="A39" s="9">
        <v>1997</v>
      </c>
      <c r="B39">
        <v>4367</v>
      </c>
      <c r="C39">
        <v>4487</v>
      </c>
      <c r="D39">
        <v>4</v>
      </c>
      <c r="E39">
        <v>6</v>
      </c>
      <c r="F39">
        <v>129</v>
      </c>
      <c r="H39" s="2">
        <f t="shared" si="22"/>
        <v>8993</v>
      </c>
      <c r="J39" s="9">
        <v>1997</v>
      </c>
      <c r="K39" s="2">
        <f t="shared" si="23"/>
        <v>4367</v>
      </c>
      <c r="L39" s="2">
        <f t="shared" si="23"/>
        <v>4487</v>
      </c>
      <c r="M39" s="2">
        <f t="shared" si="17"/>
        <v>139</v>
      </c>
      <c r="N39" s="2">
        <f t="shared" si="24"/>
        <v>8993</v>
      </c>
      <c r="P39" s="9">
        <f t="shared" si="18"/>
        <v>1997</v>
      </c>
      <c r="Q39" s="2">
        <f t="shared" si="26"/>
        <v>48.55999110419215</v>
      </c>
      <c r="R39" s="2">
        <f t="shared" si="27"/>
        <v>49.89436228177471</v>
      </c>
      <c r="S39" s="1">
        <f t="shared" si="27"/>
        <v>0.044479039252752144</v>
      </c>
      <c r="T39" s="1">
        <f t="shared" si="27"/>
        <v>0.06671855887912821</v>
      </c>
      <c r="U39" s="1">
        <f t="shared" si="27"/>
        <v>1.4344490159012564</v>
      </c>
      <c r="V39" s="1">
        <f t="shared" si="27"/>
        <v>0</v>
      </c>
      <c r="W39" s="2">
        <f t="shared" si="27"/>
        <v>100</v>
      </c>
      <c r="Z39" s="9">
        <v>1997</v>
      </c>
      <c r="AA39" s="2">
        <f t="shared" si="25"/>
        <v>9628754</v>
      </c>
      <c r="AB39" s="2">
        <f t="shared" si="25"/>
        <v>1269076</v>
      </c>
      <c r="AC39" s="1">
        <f t="shared" si="25"/>
        <v>20418</v>
      </c>
      <c r="AD39" s="1">
        <f t="shared" si="25"/>
        <v>119950</v>
      </c>
      <c r="AE39" s="1">
        <f t="shared" si="25"/>
        <v>174300</v>
      </c>
      <c r="AF39" s="1"/>
      <c r="AG39" s="2">
        <f t="shared" si="20"/>
        <v>11212498</v>
      </c>
      <c r="AJ39" s="9">
        <v>1997</v>
      </c>
      <c r="AK39" s="1">
        <f t="shared" si="28"/>
        <v>45.3537394350297</v>
      </c>
      <c r="AL39" s="1">
        <f t="shared" si="29"/>
        <v>353.5643255407872</v>
      </c>
      <c r="AM39" s="1">
        <f t="shared" si="30"/>
        <v>19.590557351356647</v>
      </c>
      <c r="AN39" s="1">
        <f t="shared" si="31"/>
        <v>5.002084201750729</v>
      </c>
      <c r="AO39" s="1">
        <f t="shared" si="32"/>
        <v>74.01032702237521</v>
      </c>
      <c r="AP39" s="1"/>
      <c r="AQ39" s="1">
        <f t="shared" si="33"/>
        <v>80.20514251150814</v>
      </c>
      <c r="AR39" s="1">
        <f t="shared" si="34"/>
        <v>44.173541637535436</v>
      </c>
    </row>
    <row r="40" spans="1:44" ht="12.75">
      <c r="A40" s="9">
        <v>1998</v>
      </c>
      <c r="B40">
        <v>3912</v>
      </c>
      <c r="C40">
        <v>3771</v>
      </c>
      <c r="D40">
        <v>15</v>
      </c>
      <c r="E40">
        <v>14</v>
      </c>
      <c r="F40">
        <v>104</v>
      </c>
      <c r="H40" s="2">
        <f t="shared" si="22"/>
        <v>7816</v>
      </c>
      <c r="J40" s="9">
        <v>1998</v>
      </c>
      <c r="K40" s="2">
        <f t="shared" si="23"/>
        <v>3912</v>
      </c>
      <c r="L40" s="2">
        <f t="shared" si="23"/>
        <v>3771</v>
      </c>
      <c r="M40" s="2">
        <f t="shared" si="17"/>
        <v>133</v>
      </c>
      <c r="N40" s="2">
        <f t="shared" si="24"/>
        <v>7816</v>
      </c>
      <c r="P40" s="9">
        <f t="shared" si="18"/>
        <v>1998</v>
      </c>
      <c r="Q40" s="2">
        <f t="shared" si="26"/>
        <v>50.051177072671436</v>
      </c>
      <c r="R40" s="2">
        <f t="shared" si="27"/>
        <v>48.247185261003075</v>
      </c>
      <c r="S40" s="1">
        <f t="shared" si="27"/>
        <v>0.19191402251791195</v>
      </c>
      <c r="T40" s="1">
        <f t="shared" si="27"/>
        <v>0.17911975435005117</v>
      </c>
      <c r="U40" s="1">
        <f t="shared" si="27"/>
        <v>1.3306038894575232</v>
      </c>
      <c r="V40" s="1">
        <f t="shared" si="27"/>
        <v>0</v>
      </c>
      <c r="W40" s="2">
        <f t="shared" si="27"/>
        <v>100</v>
      </c>
      <c r="Z40" s="9">
        <v>1998</v>
      </c>
      <c r="AA40" s="2">
        <f t="shared" si="25"/>
        <v>9634361</v>
      </c>
      <c r="AB40" s="2">
        <f t="shared" si="25"/>
        <v>1278802</v>
      </c>
      <c r="AC40" s="1">
        <f t="shared" si="25"/>
        <v>20705</v>
      </c>
      <c r="AD40" s="1">
        <f t="shared" si="25"/>
        <v>124198</v>
      </c>
      <c r="AE40" s="1">
        <f t="shared" si="25"/>
        <v>179686</v>
      </c>
      <c r="AF40" s="1"/>
      <c r="AG40" s="2">
        <f t="shared" si="20"/>
        <v>11237752</v>
      </c>
      <c r="AJ40" s="9">
        <v>1998</v>
      </c>
      <c r="AK40" s="1">
        <f t="shared" si="28"/>
        <v>40.60466490720039</v>
      </c>
      <c r="AL40" s="1">
        <f t="shared" si="29"/>
        <v>294.8853692753061</v>
      </c>
      <c r="AM40" s="1">
        <f t="shared" si="30"/>
        <v>72.44626901714561</v>
      </c>
      <c r="AN40" s="1">
        <f t="shared" si="31"/>
        <v>11.27232322581684</v>
      </c>
      <c r="AO40" s="1">
        <f t="shared" si="32"/>
        <v>57.87874403125452</v>
      </c>
      <c r="AP40" s="1"/>
      <c r="AQ40" s="1">
        <f t="shared" si="33"/>
        <v>69.55127680340338</v>
      </c>
      <c r="AR40" s="1">
        <f t="shared" si="34"/>
        <v>40.974894404924385</v>
      </c>
    </row>
    <row r="41" spans="1:44" ht="12.75">
      <c r="A41" s="9">
        <v>1999</v>
      </c>
      <c r="B41">
        <v>3820</v>
      </c>
      <c r="C41">
        <v>3614</v>
      </c>
      <c r="D41">
        <v>6</v>
      </c>
      <c r="E41">
        <v>8</v>
      </c>
      <c r="F41">
        <v>78</v>
      </c>
      <c r="H41" s="2">
        <f t="shared" si="22"/>
        <v>7526</v>
      </c>
      <c r="J41" s="9">
        <v>1999</v>
      </c>
      <c r="K41" s="2">
        <f t="shared" si="23"/>
        <v>3820</v>
      </c>
      <c r="L41" s="2">
        <f t="shared" si="23"/>
        <v>3614</v>
      </c>
      <c r="M41" s="2">
        <f t="shared" si="17"/>
        <v>92</v>
      </c>
      <c r="N41" s="2">
        <f t="shared" si="24"/>
        <v>7526</v>
      </c>
      <c r="P41" s="9">
        <f t="shared" si="18"/>
        <v>1999</v>
      </c>
      <c r="Q41" s="2">
        <f t="shared" si="26"/>
        <v>50.75737443529099</v>
      </c>
      <c r="R41" s="2">
        <f aca="true" t="shared" si="35" ref="R41:W42">(C41/$H41)*100</f>
        <v>48.02019665160776</v>
      </c>
      <c r="S41" s="1">
        <f t="shared" si="35"/>
        <v>0.07972362476747276</v>
      </c>
      <c r="T41" s="1">
        <f t="shared" si="35"/>
        <v>0.10629816635663034</v>
      </c>
      <c r="U41" s="1">
        <f t="shared" si="35"/>
        <v>1.0364071219771458</v>
      </c>
      <c r="V41" s="1">
        <f t="shared" si="35"/>
        <v>0</v>
      </c>
      <c r="W41" s="2">
        <f t="shared" si="35"/>
        <v>100</v>
      </c>
      <c r="Z41" s="9">
        <v>1999</v>
      </c>
      <c r="AA41" s="2">
        <f t="shared" si="25"/>
        <v>9632946</v>
      </c>
      <c r="AB41" s="2">
        <f t="shared" si="25"/>
        <v>1288979</v>
      </c>
      <c r="AC41" s="1">
        <f t="shared" si="25"/>
        <v>20934</v>
      </c>
      <c r="AD41" s="1">
        <f t="shared" si="25"/>
        <v>128893</v>
      </c>
      <c r="AE41" s="1">
        <f t="shared" si="25"/>
        <v>184902</v>
      </c>
      <c r="AF41" s="1"/>
      <c r="AG41" s="2">
        <f t="shared" si="20"/>
        <v>11256654</v>
      </c>
      <c r="AJ41" s="9">
        <v>1999</v>
      </c>
      <c r="AK41" s="1">
        <f t="shared" si="28"/>
        <v>39.65557369469319</v>
      </c>
      <c r="AL41" s="1">
        <f>(C41/AB41)*100000</f>
        <v>280.376949508099</v>
      </c>
      <c r="AM41" s="1">
        <f>(D41/AC41)*100000</f>
        <v>28.661507595299515</v>
      </c>
      <c r="AN41" s="1">
        <f>(E41/AD41)*100000</f>
        <v>6.206698579441863</v>
      </c>
      <c r="AO41" s="1">
        <f>(F41/AE41)*100000</f>
        <v>42.18450855047539</v>
      </c>
      <c r="AP41" s="1"/>
      <c r="AQ41" s="1">
        <f t="shared" si="33"/>
        <v>66.85823336135232</v>
      </c>
      <c r="AR41" s="1">
        <f t="shared" si="34"/>
        <v>27.484920637291662</v>
      </c>
    </row>
    <row r="42" spans="1:23" s="4" customFormat="1" ht="12.75">
      <c r="A42" s="13" t="s">
        <v>104</v>
      </c>
      <c r="B42" s="21">
        <f>SUM(B25:B41)</f>
        <v>79810</v>
      </c>
      <c r="C42" s="21">
        <f>SUM(C25:C41)</f>
        <v>85441</v>
      </c>
      <c r="D42" s="21">
        <f>SUM(D25:D41)</f>
        <v>56</v>
      </c>
      <c r="E42" s="21">
        <f>SUM(E25:E41)</f>
        <v>60</v>
      </c>
      <c r="F42" s="21">
        <f>SUM(F25:F41)</f>
        <v>1277</v>
      </c>
      <c r="G42" s="21"/>
      <c r="H42" s="21">
        <f t="shared" si="22"/>
        <v>166644</v>
      </c>
      <c r="J42" s="13" t="s">
        <v>104</v>
      </c>
      <c r="K42" s="21">
        <f>B42</f>
        <v>79810</v>
      </c>
      <c r="L42" s="21">
        <f>C42</f>
        <v>85441</v>
      </c>
      <c r="M42" s="21">
        <f t="shared" si="17"/>
        <v>1393</v>
      </c>
      <c r="N42" s="21">
        <f>H42</f>
        <v>166644</v>
      </c>
      <c r="P42" s="13" t="str">
        <f t="shared" si="18"/>
        <v>Total</v>
      </c>
      <c r="Q42" s="21">
        <f t="shared" si="26"/>
        <v>47.89251338181993</v>
      </c>
      <c r="R42" s="21">
        <f t="shared" si="35"/>
        <v>51.27157293391902</v>
      </c>
      <c r="S42" s="23">
        <f t="shared" si="35"/>
        <v>0.033604570221550126</v>
      </c>
      <c r="T42" s="23">
        <f t="shared" si="35"/>
        <v>0.03600489666594657</v>
      </c>
      <c r="U42" s="23">
        <f t="shared" si="35"/>
        <v>0.7663042173735628</v>
      </c>
      <c r="V42" s="23">
        <f t="shared" si="35"/>
        <v>0</v>
      </c>
      <c r="W42" s="21">
        <f t="shared" si="35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OHIO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OHIO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OHIO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OHIO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OHIO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116</v>
      </c>
      <c r="B46" s="19" t="s">
        <v>102</v>
      </c>
      <c r="C46" s="19" t="s">
        <v>103</v>
      </c>
      <c r="D46" s="19" t="s">
        <v>119</v>
      </c>
      <c r="E46" s="19" t="s">
        <v>120</v>
      </c>
      <c r="F46" s="19" t="s">
        <v>117</v>
      </c>
      <c r="G46" s="19" t="s">
        <v>118</v>
      </c>
      <c r="H46" s="19" t="s">
        <v>104</v>
      </c>
      <c r="J46" s="20" t="s">
        <v>116</v>
      </c>
      <c r="K46" s="19" t="s">
        <v>102</v>
      </c>
      <c r="L46" s="19" t="s">
        <v>103</v>
      </c>
      <c r="M46" s="19" t="s">
        <v>121</v>
      </c>
      <c r="N46" s="19" t="s">
        <v>104</v>
      </c>
      <c r="P46" s="20" t="str">
        <f aca="true" t="shared" si="36" ref="P46:W46">A46</f>
        <v>Year</v>
      </c>
      <c r="Q46" s="19" t="str">
        <f t="shared" si="36"/>
        <v>White, NH</v>
      </c>
      <c r="R46" s="19" t="str">
        <f t="shared" si="36"/>
        <v>Black, NH</v>
      </c>
      <c r="S46" s="19" t="str">
        <f t="shared" si="36"/>
        <v>Amerind, NH</v>
      </c>
      <c r="T46" s="19" t="str">
        <f t="shared" si="36"/>
        <v>Asian/PI, NH</v>
      </c>
      <c r="U46" s="19" t="str">
        <f t="shared" si="36"/>
        <v>Hisp, All</v>
      </c>
      <c r="V46" s="19" t="str">
        <f t="shared" si="36"/>
        <v>Race/Hisp NK</v>
      </c>
      <c r="W46" s="19" t="str">
        <f t="shared" si="36"/>
        <v>Total</v>
      </c>
      <c r="Z46" s="20" t="s">
        <v>116</v>
      </c>
      <c r="AA46" s="19" t="s">
        <v>102</v>
      </c>
      <c r="AB46" s="19" t="s">
        <v>103</v>
      </c>
      <c r="AC46" s="19" t="s">
        <v>119</v>
      </c>
      <c r="AD46" s="19" t="s">
        <v>120</v>
      </c>
      <c r="AE46" s="19" t="s">
        <v>117</v>
      </c>
      <c r="AF46" s="19" t="s">
        <v>118</v>
      </c>
      <c r="AG46" s="19" t="s">
        <v>104</v>
      </c>
      <c r="AJ46" s="20" t="s">
        <v>116</v>
      </c>
      <c r="AK46" s="19" t="s">
        <v>102</v>
      </c>
      <c r="AL46" s="19" t="s">
        <v>103</v>
      </c>
      <c r="AM46" s="19" t="s">
        <v>119</v>
      </c>
      <c r="AN46" s="19" t="s">
        <v>120</v>
      </c>
      <c r="AO46" s="19" t="s">
        <v>117</v>
      </c>
      <c r="AP46" s="19" t="s">
        <v>118</v>
      </c>
      <c r="AQ46" s="19" t="s">
        <v>104</v>
      </c>
      <c r="AR46" s="19" t="s">
        <v>121</v>
      </c>
    </row>
    <row r="47" spans="1:44" ht="12.75">
      <c r="A47" s="9">
        <v>1983</v>
      </c>
      <c r="B47" s="2">
        <f aca="true" t="shared" si="37" ref="B47:H56">B4-B25</f>
        <v>388</v>
      </c>
      <c r="C47" s="2">
        <f t="shared" si="37"/>
        <v>497</v>
      </c>
      <c r="D47">
        <f t="shared" si="37"/>
        <v>0</v>
      </c>
      <c r="E47">
        <f t="shared" si="37"/>
        <v>0</v>
      </c>
      <c r="F47">
        <f t="shared" si="37"/>
        <v>0</v>
      </c>
      <c r="H47" s="2">
        <f t="shared" si="37"/>
        <v>885</v>
      </c>
      <c r="J47" s="9">
        <v>1983</v>
      </c>
      <c r="K47" s="2">
        <f aca="true" t="shared" si="38" ref="K47:N64">K4-K25</f>
        <v>388</v>
      </c>
      <c r="L47" s="2">
        <f t="shared" si="38"/>
        <v>497</v>
      </c>
      <c r="M47" s="2">
        <f t="shared" si="38"/>
        <v>0</v>
      </c>
      <c r="N47" s="2">
        <f t="shared" si="38"/>
        <v>885</v>
      </c>
      <c r="P47" s="9">
        <f>A47</f>
        <v>1983</v>
      </c>
      <c r="Q47" s="2">
        <f aca="true" t="shared" si="39" ref="Q47:W50">(B47/$H47)*100</f>
        <v>43.84180790960452</v>
      </c>
      <c r="R47" s="2">
        <f t="shared" si="39"/>
        <v>56.158192090395474</v>
      </c>
      <c r="S47" s="1">
        <f t="shared" si="39"/>
        <v>0</v>
      </c>
      <c r="T47" s="1">
        <f t="shared" si="39"/>
        <v>0</v>
      </c>
      <c r="U47" s="1">
        <f t="shared" si="39"/>
        <v>0</v>
      </c>
      <c r="V47" s="1">
        <f t="shared" si="39"/>
        <v>0</v>
      </c>
      <c r="W47" s="2">
        <f t="shared" si="39"/>
        <v>100</v>
      </c>
      <c r="Z47" s="9">
        <v>1983</v>
      </c>
      <c r="AA47" s="2">
        <f>AA25</f>
        <v>9450886</v>
      </c>
      <c r="AB47" s="2">
        <f aca="true" t="shared" si="40" ref="AB47:AG47">AB25</f>
        <v>1084327</v>
      </c>
      <c r="AC47" s="1">
        <f t="shared" si="40"/>
        <v>13302</v>
      </c>
      <c r="AD47" s="1">
        <f t="shared" si="40"/>
        <v>64982</v>
      </c>
      <c r="AE47" s="1">
        <f t="shared" si="40"/>
        <v>124156</v>
      </c>
      <c r="AF47" s="1"/>
      <c r="AG47" s="2">
        <f t="shared" si="40"/>
        <v>10737653</v>
      </c>
      <c r="AJ47" s="9">
        <v>1983</v>
      </c>
      <c r="AK47" s="1">
        <f aca="true" t="shared" si="41" ref="AK47:AO50">(B47/AA47)*100000</f>
        <v>4.105435194118308</v>
      </c>
      <c r="AL47" s="1">
        <f t="shared" si="41"/>
        <v>45.83488191292848</v>
      </c>
      <c r="AM47" s="1">
        <f t="shared" si="41"/>
        <v>0</v>
      </c>
      <c r="AN47" s="1">
        <f t="shared" si="41"/>
        <v>0</v>
      </c>
      <c r="AO47" s="1">
        <f t="shared" si="41"/>
        <v>0</v>
      </c>
      <c r="AP47" s="1"/>
      <c r="AQ47" s="1">
        <f>(H47/AG47)*100000</f>
        <v>8.242024583957035</v>
      </c>
      <c r="AR47" s="1">
        <f>(SUM(D47:F47)/SUM(AC47:AE47))*100000</f>
        <v>0</v>
      </c>
    </row>
    <row r="48" spans="1:44" ht="12.75">
      <c r="A48" s="9">
        <v>1984</v>
      </c>
      <c r="B48" s="2">
        <f t="shared" si="37"/>
        <v>518</v>
      </c>
      <c r="C48" s="2">
        <f t="shared" si="37"/>
        <v>351</v>
      </c>
      <c r="D48">
        <f t="shared" si="37"/>
        <v>0</v>
      </c>
      <c r="E48">
        <f t="shared" si="37"/>
        <v>0</v>
      </c>
      <c r="F48">
        <f t="shared" si="37"/>
        <v>1</v>
      </c>
      <c r="H48" s="2">
        <f t="shared" si="37"/>
        <v>870</v>
      </c>
      <c r="J48" s="9">
        <v>1984</v>
      </c>
      <c r="K48" s="2">
        <f t="shared" si="38"/>
        <v>518</v>
      </c>
      <c r="L48" s="2">
        <f t="shared" si="38"/>
        <v>351</v>
      </c>
      <c r="M48" s="2">
        <f t="shared" si="38"/>
        <v>1</v>
      </c>
      <c r="N48" s="2">
        <f t="shared" si="38"/>
        <v>870</v>
      </c>
      <c r="P48" s="9">
        <f aca="true" t="shared" si="42" ref="P48:P64">A48</f>
        <v>1984</v>
      </c>
      <c r="Q48" s="2">
        <f t="shared" si="39"/>
        <v>59.54022988505747</v>
      </c>
      <c r="R48" s="2">
        <f t="shared" si="39"/>
        <v>40.3448275862069</v>
      </c>
      <c r="S48" s="1">
        <f t="shared" si="39"/>
        <v>0</v>
      </c>
      <c r="T48" s="1">
        <f t="shared" si="39"/>
        <v>0</v>
      </c>
      <c r="U48" s="1">
        <f t="shared" si="39"/>
        <v>0.11494252873563218</v>
      </c>
      <c r="V48" s="1">
        <f t="shared" si="39"/>
        <v>0</v>
      </c>
      <c r="W48" s="2">
        <f t="shared" si="39"/>
        <v>100</v>
      </c>
      <c r="Z48" s="9">
        <v>1984</v>
      </c>
      <c r="AA48" s="2">
        <f aca="true" t="shared" si="43" ref="AA48:AG63">AA26</f>
        <v>9437934</v>
      </c>
      <c r="AB48" s="2">
        <f t="shared" si="43"/>
        <v>1091481</v>
      </c>
      <c r="AC48" s="1">
        <f t="shared" si="43"/>
        <v>14002</v>
      </c>
      <c r="AD48" s="1">
        <f t="shared" si="43"/>
        <v>68286</v>
      </c>
      <c r="AE48" s="1">
        <f t="shared" si="43"/>
        <v>126041</v>
      </c>
      <c r="AF48" s="1"/>
      <c r="AG48" s="2">
        <f t="shared" si="43"/>
        <v>10737744</v>
      </c>
      <c r="AJ48" s="9">
        <v>1984</v>
      </c>
      <c r="AK48" s="1">
        <f t="shared" si="41"/>
        <v>5.488489324040621</v>
      </c>
      <c r="AL48" s="1">
        <f t="shared" si="41"/>
        <v>32.158141094531196</v>
      </c>
      <c r="AM48" s="1">
        <f t="shared" si="41"/>
        <v>0</v>
      </c>
      <c r="AN48" s="1">
        <f t="shared" si="41"/>
        <v>0</v>
      </c>
      <c r="AO48" s="1">
        <f t="shared" si="41"/>
        <v>0.793392626208932</v>
      </c>
      <c r="AP48" s="1"/>
      <c r="AQ48" s="1">
        <f>(H48/AG48)*100000</f>
        <v>8.102260586581314</v>
      </c>
      <c r="AR48" s="1">
        <f>(SUM(D48:F48)/SUM(AC48:AE48))*100000</f>
        <v>0.4800099842076715</v>
      </c>
    </row>
    <row r="49" spans="1:44" ht="12.75">
      <c r="A49" s="9">
        <v>1985</v>
      </c>
      <c r="B49" s="2">
        <f t="shared" si="37"/>
        <v>556</v>
      </c>
      <c r="C49" s="2">
        <f t="shared" si="37"/>
        <v>386</v>
      </c>
      <c r="D49">
        <f t="shared" si="37"/>
        <v>0</v>
      </c>
      <c r="E49">
        <f t="shared" si="37"/>
        <v>0</v>
      </c>
      <c r="F49">
        <f t="shared" si="37"/>
        <v>6</v>
      </c>
      <c r="H49" s="2">
        <f t="shared" si="37"/>
        <v>948</v>
      </c>
      <c r="J49" s="9">
        <v>1985</v>
      </c>
      <c r="K49" s="2">
        <f t="shared" si="38"/>
        <v>556</v>
      </c>
      <c r="L49" s="2">
        <f t="shared" si="38"/>
        <v>386</v>
      </c>
      <c r="M49" s="2">
        <f t="shared" si="38"/>
        <v>6</v>
      </c>
      <c r="N49" s="2">
        <f t="shared" si="38"/>
        <v>948</v>
      </c>
      <c r="O49" s="2"/>
      <c r="P49" s="9">
        <f t="shared" si="42"/>
        <v>1985</v>
      </c>
      <c r="Q49" s="2">
        <f t="shared" si="39"/>
        <v>58.64978902953587</v>
      </c>
      <c r="R49" s="2">
        <f t="shared" si="39"/>
        <v>40.71729957805908</v>
      </c>
      <c r="S49" s="1">
        <f t="shared" si="39"/>
        <v>0</v>
      </c>
      <c r="T49" s="1">
        <f t="shared" si="39"/>
        <v>0</v>
      </c>
      <c r="U49" s="1">
        <f t="shared" si="39"/>
        <v>0.6329113924050633</v>
      </c>
      <c r="V49" s="1">
        <f t="shared" si="39"/>
        <v>0</v>
      </c>
      <c r="W49" s="2">
        <f t="shared" si="39"/>
        <v>100</v>
      </c>
      <c r="Z49" s="9">
        <v>1985</v>
      </c>
      <c r="AA49" s="2">
        <f t="shared" si="43"/>
        <v>9423584</v>
      </c>
      <c r="AB49" s="2">
        <f t="shared" si="43"/>
        <v>1097359</v>
      </c>
      <c r="AC49" s="1">
        <f t="shared" si="43"/>
        <v>14724</v>
      </c>
      <c r="AD49" s="1">
        <f t="shared" si="43"/>
        <v>71644</v>
      </c>
      <c r="AE49" s="1">
        <f t="shared" si="43"/>
        <v>127633</v>
      </c>
      <c r="AF49" s="1"/>
      <c r="AG49" s="2">
        <f t="shared" si="43"/>
        <v>10734944</v>
      </c>
      <c r="AJ49" s="9">
        <v>1985</v>
      </c>
      <c r="AK49" s="1">
        <f t="shared" si="41"/>
        <v>5.90009066614146</v>
      </c>
      <c r="AL49" s="1">
        <f t="shared" si="41"/>
        <v>35.175361937160034</v>
      </c>
      <c r="AM49" s="1">
        <f t="shared" si="41"/>
        <v>0</v>
      </c>
      <c r="AN49" s="1">
        <f t="shared" si="41"/>
        <v>0</v>
      </c>
      <c r="AO49" s="1">
        <f t="shared" si="41"/>
        <v>4.700978587042536</v>
      </c>
      <c r="AP49" s="1"/>
      <c r="AQ49" s="1">
        <f>(H49/AG49)*100000</f>
        <v>8.830972942196997</v>
      </c>
      <c r="AR49" s="1">
        <f>(SUM(D49:F49)/SUM(AC49:AE49))*100000</f>
        <v>2.803725216237307</v>
      </c>
    </row>
    <row r="50" spans="1:44" ht="12.75">
      <c r="A50" s="9">
        <v>1986</v>
      </c>
      <c r="B50" s="2">
        <f t="shared" si="37"/>
        <v>561</v>
      </c>
      <c r="C50" s="2">
        <f t="shared" si="37"/>
        <v>411</v>
      </c>
      <c r="D50">
        <f t="shared" si="37"/>
        <v>0</v>
      </c>
      <c r="E50">
        <f t="shared" si="37"/>
        <v>0</v>
      </c>
      <c r="F50">
        <f t="shared" si="37"/>
        <v>2</v>
      </c>
      <c r="H50" s="2">
        <f t="shared" si="37"/>
        <v>974</v>
      </c>
      <c r="J50" s="9">
        <v>1986</v>
      </c>
      <c r="K50" s="2">
        <f t="shared" si="38"/>
        <v>561</v>
      </c>
      <c r="L50" s="2">
        <f t="shared" si="38"/>
        <v>411</v>
      </c>
      <c r="M50" s="2">
        <f t="shared" si="38"/>
        <v>2</v>
      </c>
      <c r="N50" s="2">
        <f t="shared" si="38"/>
        <v>974</v>
      </c>
      <c r="O50" s="2"/>
      <c r="P50" s="9">
        <f t="shared" si="42"/>
        <v>1986</v>
      </c>
      <c r="Q50" s="2">
        <f t="shared" si="39"/>
        <v>57.59753593429158</v>
      </c>
      <c r="R50" s="2">
        <f t="shared" si="39"/>
        <v>42.19712525667351</v>
      </c>
      <c r="S50" s="1">
        <f t="shared" si="39"/>
        <v>0</v>
      </c>
      <c r="T50" s="1">
        <f t="shared" si="39"/>
        <v>0</v>
      </c>
      <c r="U50" s="1">
        <f t="shared" si="39"/>
        <v>0.20533880903490762</v>
      </c>
      <c r="V50" s="1">
        <f t="shared" si="39"/>
        <v>0</v>
      </c>
      <c r="W50" s="2">
        <f t="shared" si="39"/>
        <v>100</v>
      </c>
      <c r="Z50" s="9">
        <v>1986</v>
      </c>
      <c r="AA50" s="2">
        <f t="shared" si="43"/>
        <v>9407573</v>
      </c>
      <c r="AB50" s="2">
        <f t="shared" si="43"/>
        <v>1102809</v>
      </c>
      <c r="AC50" s="1">
        <f t="shared" si="43"/>
        <v>15505</v>
      </c>
      <c r="AD50" s="1">
        <f t="shared" si="43"/>
        <v>75083</v>
      </c>
      <c r="AE50" s="1">
        <f t="shared" si="43"/>
        <v>129319</v>
      </c>
      <c r="AF50" s="1"/>
      <c r="AG50" s="2">
        <f t="shared" si="43"/>
        <v>10730289</v>
      </c>
      <c r="AJ50" s="9">
        <v>1986</v>
      </c>
      <c r="AK50" s="1">
        <f t="shared" si="41"/>
        <v>5.963280858942046</v>
      </c>
      <c r="AL50" s="1">
        <f t="shared" si="41"/>
        <v>37.26846625299576</v>
      </c>
      <c r="AM50" s="1">
        <f t="shared" si="41"/>
        <v>0</v>
      </c>
      <c r="AN50" s="1">
        <f t="shared" si="41"/>
        <v>0</v>
      </c>
      <c r="AO50" s="1">
        <f t="shared" si="41"/>
        <v>1.546563150039824</v>
      </c>
      <c r="AP50" s="1"/>
      <c r="AQ50" s="1">
        <f>(H50/AG50)*100000</f>
        <v>9.07710873397725</v>
      </c>
      <c r="AR50" s="1">
        <f>(SUM(D50:F50)/SUM(AC50:AE50))*100000</f>
        <v>0.9094753691333155</v>
      </c>
    </row>
    <row r="51" spans="1:44" ht="12.75">
      <c r="A51" s="9">
        <v>1987</v>
      </c>
      <c r="B51" s="2">
        <f t="shared" si="37"/>
        <v>686</v>
      </c>
      <c r="C51" s="2">
        <f t="shared" si="37"/>
        <v>467</v>
      </c>
      <c r="D51">
        <f t="shared" si="37"/>
        <v>0</v>
      </c>
      <c r="E51">
        <f t="shared" si="37"/>
        <v>0</v>
      </c>
      <c r="F51">
        <f t="shared" si="37"/>
        <v>3</v>
      </c>
      <c r="H51" s="2">
        <f t="shared" si="37"/>
        <v>1156</v>
      </c>
      <c r="J51" s="9">
        <v>1987</v>
      </c>
      <c r="K51" s="2">
        <f t="shared" si="38"/>
        <v>686</v>
      </c>
      <c r="L51" s="2">
        <f t="shared" si="38"/>
        <v>467</v>
      </c>
      <c r="M51" s="2">
        <f t="shared" si="38"/>
        <v>3</v>
      </c>
      <c r="N51" s="2">
        <f t="shared" si="38"/>
        <v>1156</v>
      </c>
      <c r="O51" s="2"/>
      <c r="P51" s="9">
        <f t="shared" si="42"/>
        <v>1987</v>
      </c>
      <c r="Q51" s="2">
        <f aca="true" t="shared" si="44" ref="Q51:Q64">(B51/$H51)*100</f>
        <v>59.34256055363322</v>
      </c>
      <c r="R51" s="2">
        <f aca="true" t="shared" si="45" ref="R51:R64">(C51/$H51)*100</f>
        <v>40.397923875432525</v>
      </c>
      <c r="S51" s="1">
        <f aca="true" t="shared" si="46" ref="S51:S64">(D51/$H51)*100</f>
        <v>0</v>
      </c>
      <c r="T51" s="1">
        <f aca="true" t="shared" si="47" ref="T51:T64">(E51/$H51)*100</f>
        <v>0</v>
      </c>
      <c r="U51" s="1">
        <f aca="true" t="shared" si="48" ref="U51:U64">(F51/$H51)*100</f>
        <v>0.25951557093425603</v>
      </c>
      <c r="V51" s="1">
        <f aca="true" t="shared" si="49" ref="V51:V64">(G51/$H51)*100</f>
        <v>0</v>
      </c>
      <c r="W51" s="2">
        <f aca="true" t="shared" si="50" ref="W51:W64">(H51/$H51)*100</f>
        <v>100</v>
      </c>
      <c r="Z51" s="9">
        <v>1987</v>
      </c>
      <c r="AA51" s="2">
        <f t="shared" si="43"/>
        <v>9419979</v>
      </c>
      <c r="AB51" s="2">
        <f t="shared" si="43"/>
        <v>1113401</v>
      </c>
      <c r="AC51" s="1">
        <f t="shared" si="43"/>
        <v>16387</v>
      </c>
      <c r="AD51" s="1">
        <f t="shared" si="43"/>
        <v>78529</v>
      </c>
      <c r="AE51" s="1">
        <f t="shared" si="43"/>
        <v>131801</v>
      </c>
      <c r="AF51" s="1"/>
      <c r="AG51" s="2">
        <f t="shared" si="43"/>
        <v>10760097</v>
      </c>
      <c r="AJ51" s="9">
        <v>1987</v>
      </c>
      <c r="AK51" s="1">
        <f aca="true" t="shared" si="51" ref="AK51:AK63">(B51/AA51)*100000</f>
        <v>7.282394153957244</v>
      </c>
      <c r="AL51" s="1">
        <f aca="true" t="shared" si="52" ref="AL51:AL62">(C51/AB51)*100000</f>
        <v>41.94355852024563</v>
      </c>
      <c r="AM51" s="1">
        <f aca="true" t="shared" si="53" ref="AM51:AM62">(D51/AC51)*100000</f>
        <v>0</v>
      </c>
      <c r="AN51" s="1">
        <f aca="true" t="shared" si="54" ref="AN51:AN62">(E51/AD51)*100000</f>
        <v>0</v>
      </c>
      <c r="AO51" s="1">
        <f aca="true" t="shared" si="55" ref="AO51:AO62">(F51/AE51)*100000</f>
        <v>2.27615875448593</v>
      </c>
      <c r="AP51" s="1"/>
      <c r="AQ51" s="1">
        <f aca="true" t="shared" si="56" ref="AQ51:AQ63">(H51/AG51)*100000</f>
        <v>10.743397573460536</v>
      </c>
      <c r="AR51" s="1">
        <f aca="true" t="shared" si="57" ref="AR51:AR63">(SUM(D51:F51)/SUM(AC51:AE51))*100000</f>
        <v>1.3232355756295293</v>
      </c>
    </row>
    <row r="52" spans="1:44" ht="12.75">
      <c r="A52" s="9">
        <v>1988</v>
      </c>
      <c r="B52" s="2">
        <f t="shared" si="37"/>
        <v>715</v>
      </c>
      <c r="C52" s="2">
        <f t="shared" si="37"/>
        <v>546</v>
      </c>
      <c r="D52">
        <f t="shared" si="37"/>
        <v>0</v>
      </c>
      <c r="E52">
        <f t="shared" si="37"/>
        <v>0</v>
      </c>
      <c r="F52">
        <f t="shared" si="37"/>
        <v>0</v>
      </c>
      <c r="H52" s="2">
        <f t="shared" si="37"/>
        <v>1261</v>
      </c>
      <c r="J52" s="9">
        <v>1988</v>
      </c>
      <c r="K52" s="2">
        <f t="shared" si="38"/>
        <v>715</v>
      </c>
      <c r="L52" s="2">
        <f t="shared" si="38"/>
        <v>546</v>
      </c>
      <c r="M52" s="2">
        <f t="shared" si="38"/>
        <v>0</v>
      </c>
      <c r="N52" s="2">
        <f t="shared" si="38"/>
        <v>1261</v>
      </c>
      <c r="O52" s="2"/>
      <c r="P52" s="9">
        <f t="shared" si="42"/>
        <v>1988</v>
      </c>
      <c r="Q52" s="2">
        <f t="shared" si="44"/>
        <v>56.70103092783505</v>
      </c>
      <c r="R52" s="2">
        <f t="shared" si="45"/>
        <v>43.29896907216495</v>
      </c>
      <c r="S52" s="1">
        <f t="shared" si="46"/>
        <v>0</v>
      </c>
      <c r="T52" s="1">
        <f t="shared" si="47"/>
        <v>0</v>
      </c>
      <c r="U52" s="1">
        <f t="shared" si="48"/>
        <v>0</v>
      </c>
      <c r="V52" s="1">
        <f t="shared" si="49"/>
        <v>0</v>
      </c>
      <c r="W52" s="2">
        <f t="shared" si="50"/>
        <v>100</v>
      </c>
      <c r="Z52" s="9">
        <v>1988</v>
      </c>
      <c r="AA52" s="2">
        <f t="shared" si="43"/>
        <v>9438421</v>
      </c>
      <c r="AB52" s="2">
        <f t="shared" si="43"/>
        <v>1125765</v>
      </c>
      <c r="AC52" s="1">
        <f t="shared" si="43"/>
        <v>17360</v>
      </c>
      <c r="AD52" s="1">
        <f t="shared" si="43"/>
        <v>82266</v>
      </c>
      <c r="AE52" s="1">
        <f t="shared" si="43"/>
        <v>134770</v>
      </c>
      <c r="AF52" s="1"/>
      <c r="AG52" s="2">
        <f t="shared" si="43"/>
        <v>10798582</v>
      </c>
      <c r="AJ52" s="9">
        <v>1988</v>
      </c>
      <c r="AK52" s="1">
        <f t="shared" si="51"/>
        <v>7.575419659707911</v>
      </c>
      <c r="AL52" s="1">
        <f t="shared" si="52"/>
        <v>48.50035309322994</v>
      </c>
      <c r="AM52" s="1">
        <f t="shared" si="53"/>
        <v>0</v>
      </c>
      <c r="AN52" s="1">
        <f t="shared" si="54"/>
        <v>0</v>
      </c>
      <c r="AO52" s="1">
        <f t="shared" si="55"/>
        <v>0</v>
      </c>
      <c r="AP52" s="1"/>
      <c r="AQ52" s="1">
        <f t="shared" si="56"/>
        <v>11.677459133060248</v>
      </c>
      <c r="AR52" s="1">
        <f t="shared" si="57"/>
        <v>0</v>
      </c>
    </row>
    <row r="53" spans="1:44" ht="12.75">
      <c r="A53" s="9">
        <v>1989</v>
      </c>
      <c r="B53" s="2">
        <f t="shared" si="37"/>
        <v>704</v>
      </c>
      <c r="C53" s="2">
        <f t="shared" si="37"/>
        <v>627</v>
      </c>
      <c r="D53">
        <f t="shared" si="37"/>
        <v>0</v>
      </c>
      <c r="E53">
        <f t="shared" si="37"/>
        <v>0</v>
      </c>
      <c r="F53">
        <f t="shared" si="37"/>
        <v>9</v>
      </c>
      <c r="H53" s="2">
        <f t="shared" si="37"/>
        <v>1340</v>
      </c>
      <c r="J53" s="9">
        <v>1989</v>
      </c>
      <c r="K53" s="2">
        <f t="shared" si="38"/>
        <v>704</v>
      </c>
      <c r="L53" s="2">
        <f t="shared" si="38"/>
        <v>627</v>
      </c>
      <c r="M53" s="2">
        <f t="shared" si="38"/>
        <v>9</v>
      </c>
      <c r="N53" s="2">
        <f t="shared" si="38"/>
        <v>1340</v>
      </c>
      <c r="O53" s="2"/>
      <c r="P53" s="9">
        <f t="shared" si="42"/>
        <v>1989</v>
      </c>
      <c r="Q53" s="2">
        <f t="shared" si="44"/>
        <v>52.537313432835816</v>
      </c>
      <c r="R53" s="2">
        <f t="shared" si="45"/>
        <v>46.7910447761194</v>
      </c>
      <c r="S53" s="1">
        <f t="shared" si="46"/>
        <v>0</v>
      </c>
      <c r="T53" s="1">
        <f t="shared" si="47"/>
        <v>0</v>
      </c>
      <c r="U53" s="1">
        <f t="shared" si="48"/>
        <v>0.6716417910447761</v>
      </c>
      <c r="V53" s="1">
        <f t="shared" si="49"/>
        <v>0</v>
      </c>
      <c r="W53" s="2">
        <f t="shared" si="50"/>
        <v>100</v>
      </c>
      <c r="Z53" s="9">
        <v>1989</v>
      </c>
      <c r="AA53" s="2">
        <f t="shared" si="43"/>
        <v>9448246</v>
      </c>
      <c r="AB53" s="2">
        <f t="shared" si="43"/>
        <v>1138809</v>
      </c>
      <c r="AC53" s="1">
        <f t="shared" si="43"/>
        <v>18359</v>
      </c>
      <c r="AD53" s="1">
        <f t="shared" si="43"/>
        <v>86268</v>
      </c>
      <c r="AE53" s="1">
        <f t="shared" si="43"/>
        <v>137547</v>
      </c>
      <c r="AF53" s="1"/>
      <c r="AG53" s="2">
        <f t="shared" si="43"/>
        <v>10829229</v>
      </c>
      <c r="AJ53" s="9">
        <v>1989</v>
      </c>
      <c r="AK53" s="1">
        <f t="shared" si="51"/>
        <v>7.451118440396239</v>
      </c>
      <c r="AL53" s="1">
        <f t="shared" si="52"/>
        <v>55.057520620226924</v>
      </c>
      <c r="AM53" s="1">
        <f t="shared" si="53"/>
        <v>0</v>
      </c>
      <c r="AN53" s="1">
        <f t="shared" si="54"/>
        <v>0</v>
      </c>
      <c r="AO53" s="1">
        <f t="shared" si="55"/>
        <v>6.543217954590067</v>
      </c>
      <c r="AP53" s="1"/>
      <c r="AQ53" s="1">
        <f t="shared" si="56"/>
        <v>12.373918771133198</v>
      </c>
      <c r="AR53" s="1">
        <f t="shared" si="57"/>
        <v>3.7163361880300942</v>
      </c>
    </row>
    <row r="54" spans="1:44" ht="12.75">
      <c r="A54" s="9">
        <v>1990</v>
      </c>
      <c r="B54" s="2">
        <f t="shared" si="37"/>
        <v>617</v>
      </c>
      <c r="C54" s="2">
        <f t="shared" si="37"/>
        <v>682</v>
      </c>
      <c r="D54">
        <f t="shared" si="37"/>
        <v>0</v>
      </c>
      <c r="E54">
        <f t="shared" si="37"/>
        <v>0</v>
      </c>
      <c r="F54">
        <f t="shared" si="37"/>
        <v>6</v>
      </c>
      <c r="H54" s="2">
        <f t="shared" si="37"/>
        <v>1305</v>
      </c>
      <c r="J54" s="9">
        <v>1990</v>
      </c>
      <c r="K54" s="2">
        <f t="shared" si="38"/>
        <v>617</v>
      </c>
      <c r="L54" s="2">
        <f t="shared" si="38"/>
        <v>682</v>
      </c>
      <c r="M54" s="2">
        <f t="shared" si="38"/>
        <v>6</v>
      </c>
      <c r="N54" s="2">
        <f t="shared" si="38"/>
        <v>1305</v>
      </c>
      <c r="O54" s="2"/>
      <c r="P54" s="9">
        <f t="shared" si="42"/>
        <v>1990</v>
      </c>
      <c r="Q54" s="2">
        <f t="shared" si="44"/>
        <v>47.27969348659004</v>
      </c>
      <c r="R54" s="2">
        <f t="shared" si="45"/>
        <v>52.26053639846743</v>
      </c>
      <c r="S54" s="1">
        <f t="shared" si="46"/>
        <v>0</v>
      </c>
      <c r="T54" s="1">
        <f t="shared" si="47"/>
        <v>0</v>
      </c>
      <c r="U54" s="1">
        <f t="shared" si="48"/>
        <v>0.45977011494252873</v>
      </c>
      <c r="V54" s="1">
        <f t="shared" si="49"/>
        <v>0</v>
      </c>
      <c r="W54" s="2">
        <f t="shared" si="50"/>
        <v>100</v>
      </c>
      <c r="Z54" s="9">
        <v>1990</v>
      </c>
      <c r="AA54" s="2">
        <f t="shared" si="43"/>
        <v>9459753</v>
      </c>
      <c r="AB54" s="2">
        <f t="shared" si="43"/>
        <v>1151958</v>
      </c>
      <c r="AC54" s="1">
        <f t="shared" si="43"/>
        <v>19235</v>
      </c>
      <c r="AD54" s="1">
        <f t="shared" si="43"/>
        <v>90430</v>
      </c>
      <c r="AE54" s="1">
        <f t="shared" si="43"/>
        <v>140461</v>
      </c>
      <c r="AF54" s="1"/>
      <c r="AG54" s="2">
        <f t="shared" si="43"/>
        <v>10861837</v>
      </c>
      <c r="AJ54" s="9">
        <v>1990</v>
      </c>
      <c r="AK54" s="1">
        <f t="shared" si="51"/>
        <v>6.5223690301427535</v>
      </c>
      <c r="AL54" s="1">
        <f t="shared" si="52"/>
        <v>59.20354735155274</v>
      </c>
      <c r="AM54" s="1">
        <f t="shared" si="53"/>
        <v>0</v>
      </c>
      <c r="AN54" s="1">
        <f t="shared" si="54"/>
        <v>0</v>
      </c>
      <c r="AO54" s="1">
        <f t="shared" si="55"/>
        <v>4.271648357907178</v>
      </c>
      <c r="AP54" s="1"/>
      <c r="AQ54" s="1">
        <f t="shared" si="56"/>
        <v>12.014542291511095</v>
      </c>
      <c r="AR54" s="1">
        <f t="shared" si="57"/>
        <v>2.398791009331297</v>
      </c>
    </row>
    <row r="55" spans="1:44" ht="12.75">
      <c r="A55" s="9">
        <v>1991</v>
      </c>
      <c r="B55" s="2">
        <f t="shared" si="37"/>
        <v>872</v>
      </c>
      <c r="C55" s="2">
        <f t="shared" si="37"/>
        <v>1027</v>
      </c>
      <c r="D55">
        <f t="shared" si="37"/>
        <v>0</v>
      </c>
      <c r="E55">
        <f t="shared" si="37"/>
        <v>0</v>
      </c>
      <c r="F55">
        <f t="shared" si="37"/>
        <v>11</v>
      </c>
      <c r="H55" s="2">
        <f t="shared" si="37"/>
        <v>1910</v>
      </c>
      <c r="J55" s="9">
        <v>1991</v>
      </c>
      <c r="K55" s="2">
        <f t="shared" si="38"/>
        <v>872</v>
      </c>
      <c r="L55" s="2">
        <f t="shared" si="38"/>
        <v>1027</v>
      </c>
      <c r="M55" s="2">
        <f t="shared" si="38"/>
        <v>11</v>
      </c>
      <c r="N55" s="2">
        <f t="shared" si="38"/>
        <v>1910</v>
      </c>
      <c r="O55" s="2"/>
      <c r="P55" s="9">
        <f t="shared" si="42"/>
        <v>1991</v>
      </c>
      <c r="Q55" s="2">
        <f t="shared" si="44"/>
        <v>45.654450261780106</v>
      </c>
      <c r="R55" s="2">
        <f t="shared" si="45"/>
        <v>53.7696335078534</v>
      </c>
      <c r="S55" s="1">
        <f t="shared" si="46"/>
        <v>0</v>
      </c>
      <c r="T55" s="1">
        <f t="shared" si="47"/>
        <v>0</v>
      </c>
      <c r="U55" s="1">
        <f t="shared" si="48"/>
        <v>0.5759162303664921</v>
      </c>
      <c r="V55" s="1">
        <f t="shared" si="49"/>
        <v>0</v>
      </c>
      <c r="W55" s="2">
        <f t="shared" si="50"/>
        <v>100</v>
      </c>
      <c r="Z55" s="9">
        <v>1991</v>
      </c>
      <c r="AA55" s="2">
        <f t="shared" si="43"/>
        <v>9503043</v>
      </c>
      <c r="AB55" s="2">
        <f t="shared" si="43"/>
        <v>1171449</v>
      </c>
      <c r="AC55" s="1">
        <f t="shared" si="43"/>
        <v>19409</v>
      </c>
      <c r="AD55" s="1">
        <f t="shared" si="43"/>
        <v>95179</v>
      </c>
      <c r="AE55" s="1">
        <f t="shared" si="43"/>
        <v>144603</v>
      </c>
      <c r="AF55" s="1"/>
      <c r="AG55" s="2">
        <f t="shared" si="43"/>
        <v>10933683</v>
      </c>
      <c r="AJ55" s="9">
        <v>1991</v>
      </c>
      <c r="AK55" s="1">
        <f t="shared" si="51"/>
        <v>9.176008148126868</v>
      </c>
      <c r="AL55" s="1">
        <f t="shared" si="52"/>
        <v>87.66920284195044</v>
      </c>
      <c r="AM55" s="1">
        <f t="shared" si="53"/>
        <v>0</v>
      </c>
      <c r="AN55" s="1">
        <f t="shared" si="54"/>
        <v>0</v>
      </c>
      <c r="AO55" s="1">
        <f t="shared" si="55"/>
        <v>7.607034432204034</v>
      </c>
      <c r="AP55" s="1"/>
      <c r="AQ55" s="1">
        <f t="shared" si="56"/>
        <v>17.468953508163718</v>
      </c>
      <c r="AR55" s="1">
        <f t="shared" si="57"/>
        <v>4.243974520720241</v>
      </c>
    </row>
    <row r="56" spans="1:44" ht="12.75">
      <c r="A56" s="9">
        <v>1992</v>
      </c>
      <c r="B56" s="2">
        <f t="shared" si="37"/>
        <v>1023</v>
      </c>
      <c r="C56" s="2">
        <f t="shared" si="37"/>
        <v>1155</v>
      </c>
      <c r="D56">
        <f t="shared" si="37"/>
        <v>0</v>
      </c>
      <c r="E56">
        <f t="shared" si="37"/>
        <v>0</v>
      </c>
      <c r="F56">
        <f t="shared" si="37"/>
        <v>11</v>
      </c>
      <c r="H56" s="2">
        <f t="shared" si="37"/>
        <v>2189</v>
      </c>
      <c r="J56" s="9">
        <v>1992</v>
      </c>
      <c r="K56" s="2">
        <f t="shared" si="38"/>
        <v>1023</v>
      </c>
      <c r="L56" s="2">
        <f t="shared" si="38"/>
        <v>1155</v>
      </c>
      <c r="M56" s="2">
        <f t="shared" si="38"/>
        <v>11</v>
      </c>
      <c r="N56" s="2">
        <f t="shared" si="38"/>
        <v>2189</v>
      </c>
      <c r="O56" s="2"/>
      <c r="P56" s="9">
        <f t="shared" si="42"/>
        <v>1992</v>
      </c>
      <c r="Q56" s="2">
        <f t="shared" si="44"/>
        <v>46.733668341708544</v>
      </c>
      <c r="R56" s="2">
        <f t="shared" si="45"/>
        <v>52.76381909547738</v>
      </c>
      <c r="S56" s="1">
        <f t="shared" si="46"/>
        <v>0</v>
      </c>
      <c r="T56" s="1">
        <f t="shared" si="47"/>
        <v>0</v>
      </c>
      <c r="U56" s="1">
        <f t="shared" si="48"/>
        <v>0.5025125628140703</v>
      </c>
      <c r="V56" s="1">
        <f t="shared" si="49"/>
        <v>0</v>
      </c>
      <c r="W56" s="2">
        <f t="shared" si="50"/>
        <v>100</v>
      </c>
      <c r="Z56" s="9">
        <v>1992</v>
      </c>
      <c r="AA56" s="2">
        <f t="shared" si="43"/>
        <v>9546181</v>
      </c>
      <c r="AB56" s="2">
        <f t="shared" si="43"/>
        <v>1193357</v>
      </c>
      <c r="AC56" s="1">
        <f t="shared" si="43"/>
        <v>19599</v>
      </c>
      <c r="AD56" s="1">
        <f t="shared" si="43"/>
        <v>99132</v>
      </c>
      <c r="AE56" s="1">
        <f t="shared" si="43"/>
        <v>149340</v>
      </c>
      <c r="AF56" s="1"/>
      <c r="AG56" s="2">
        <f t="shared" si="43"/>
        <v>11007609</v>
      </c>
      <c r="AJ56" s="9">
        <v>1992</v>
      </c>
      <c r="AK56" s="1">
        <f t="shared" si="51"/>
        <v>10.716327293605683</v>
      </c>
      <c r="AL56" s="1">
        <f t="shared" si="52"/>
        <v>96.78579000248878</v>
      </c>
      <c r="AM56" s="1">
        <f t="shared" si="53"/>
        <v>0</v>
      </c>
      <c r="AN56" s="1">
        <f t="shared" si="54"/>
        <v>0</v>
      </c>
      <c r="AO56" s="1">
        <f t="shared" si="55"/>
        <v>7.36574260077675</v>
      </c>
      <c r="AP56" s="1"/>
      <c r="AQ56" s="1">
        <f t="shared" si="56"/>
        <v>19.88624414257447</v>
      </c>
      <c r="AR56" s="1">
        <f t="shared" si="57"/>
        <v>4.103390519675758</v>
      </c>
    </row>
    <row r="57" spans="1:44" ht="12.75">
      <c r="A57" s="9">
        <v>1993</v>
      </c>
      <c r="B57" s="2">
        <f aca="true" t="shared" si="58" ref="B57:H64">B14-B35</f>
        <v>931</v>
      </c>
      <c r="C57" s="2">
        <f t="shared" si="58"/>
        <v>1226</v>
      </c>
      <c r="D57">
        <f t="shared" si="58"/>
        <v>0</v>
      </c>
      <c r="E57">
        <f t="shared" si="58"/>
        <v>1</v>
      </c>
      <c r="F57">
        <f t="shared" si="58"/>
        <v>19</v>
      </c>
      <c r="H57" s="2">
        <f t="shared" si="58"/>
        <v>2177</v>
      </c>
      <c r="J57" s="9">
        <v>1993</v>
      </c>
      <c r="K57" s="2">
        <f t="shared" si="38"/>
        <v>931</v>
      </c>
      <c r="L57" s="2">
        <f t="shared" si="38"/>
        <v>1226</v>
      </c>
      <c r="M57" s="2">
        <f t="shared" si="38"/>
        <v>20</v>
      </c>
      <c r="N57" s="2">
        <f t="shared" si="38"/>
        <v>2177</v>
      </c>
      <c r="O57" s="2"/>
      <c r="P57" s="9">
        <f t="shared" si="42"/>
        <v>1993</v>
      </c>
      <c r="Q57" s="2">
        <f t="shared" si="44"/>
        <v>42.765273311897104</v>
      </c>
      <c r="R57" s="2">
        <f t="shared" si="45"/>
        <v>56.31603123564538</v>
      </c>
      <c r="S57" s="1">
        <f t="shared" si="46"/>
        <v>0</v>
      </c>
      <c r="T57" s="1">
        <f t="shared" si="47"/>
        <v>0.045934772622875514</v>
      </c>
      <c r="U57" s="1">
        <f t="shared" si="48"/>
        <v>0.8727606798346348</v>
      </c>
      <c r="V57" s="1">
        <f t="shared" si="49"/>
        <v>0</v>
      </c>
      <c r="W57" s="2">
        <f t="shared" si="50"/>
        <v>100</v>
      </c>
      <c r="Z57" s="9">
        <v>1993</v>
      </c>
      <c r="AA57" s="2">
        <f t="shared" si="43"/>
        <v>9581154</v>
      </c>
      <c r="AB57" s="2">
        <f t="shared" si="43"/>
        <v>1212328</v>
      </c>
      <c r="AC57" s="1">
        <f t="shared" si="43"/>
        <v>19789</v>
      </c>
      <c r="AD57" s="1">
        <f t="shared" si="43"/>
        <v>103034</v>
      </c>
      <c r="AE57" s="1">
        <f t="shared" si="43"/>
        <v>154080</v>
      </c>
      <c r="AF57" s="1"/>
      <c r="AG57" s="2">
        <f t="shared" si="43"/>
        <v>11070385</v>
      </c>
      <c r="AJ57" s="9">
        <v>1993</v>
      </c>
      <c r="AK57" s="1">
        <f t="shared" si="51"/>
        <v>9.716992337248728</v>
      </c>
      <c r="AL57" s="1">
        <f t="shared" si="52"/>
        <v>101.12774760625838</v>
      </c>
      <c r="AM57" s="1">
        <f t="shared" si="53"/>
        <v>0</v>
      </c>
      <c r="AN57" s="1">
        <f t="shared" si="54"/>
        <v>0.9705534095541278</v>
      </c>
      <c r="AO57" s="1">
        <f t="shared" si="55"/>
        <v>12.331256490134994</v>
      </c>
      <c r="AP57" s="1"/>
      <c r="AQ57" s="1">
        <f t="shared" si="56"/>
        <v>19.665079398774296</v>
      </c>
      <c r="AR57" s="1">
        <f t="shared" si="57"/>
        <v>7.2227458712978905</v>
      </c>
    </row>
    <row r="58" spans="1:44" ht="12.75">
      <c r="A58" s="9">
        <v>1994</v>
      </c>
      <c r="B58" s="2">
        <f t="shared" si="58"/>
        <v>839</v>
      </c>
      <c r="C58" s="2">
        <f t="shared" si="58"/>
        <v>1010</v>
      </c>
      <c r="D58">
        <f t="shared" si="58"/>
        <v>1</v>
      </c>
      <c r="E58">
        <f t="shared" si="58"/>
        <v>0</v>
      </c>
      <c r="F58">
        <f t="shared" si="58"/>
        <v>17</v>
      </c>
      <c r="H58" s="2">
        <f t="shared" si="58"/>
        <v>1867</v>
      </c>
      <c r="J58" s="9">
        <v>1994</v>
      </c>
      <c r="K58" s="2">
        <f t="shared" si="38"/>
        <v>839</v>
      </c>
      <c r="L58" s="2">
        <f t="shared" si="38"/>
        <v>1010</v>
      </c>
      <c r="M58" s="2">
        <f t="shared" si="38"/>
        <v>18</v>
      </c>
      <c r="N58" s="2">
        <f t="shared" si="38"/>
        <v>1867</v>
      </c>
      <c r="O58" s="2"/>
      <c r="P58" s="9">
        <f t="shared" si="42"/>
        <v>1994</v>
      </c>
      <c r="Q58" s="2">
        <f t="shared" si="44"/>
        <v>44.93840385645421</v>
      </c>
      <c r="R58" s="2">
        <f t="shared" si="45"/>
        <v>54.09748259239422</v>
      </c>
      <c r="S58" s="1">
        <f t="shared" si="46"/>
        <v>0.05356186395286556</v>
      </c>
      <c r="T58" s="1">
        <f t="shared" si="47"/>
        <v>0</v>
      </c>
      <c r="U58" s="1">
        <f t="shared" si="48"/>
        <v>0.9105516871987145</v>
      </c>
      <c r="V58" s="1">
        <f t="shared" si="49"/>
        <v>0</v>
      </c>
      <c r="W58" s="2">
        <f t="shared" si="50"/>
        <v>100</v>
      </c>
      <c r="Z58" s="9">
        <v>1994</v>
      </c>
      <c r="AA58" s="2">
        <f t="shared" si="43"/>
        <v>9598266</v>
      </c>
      <c r="AB58" s="2">
        <f t="shared" si="43"/>
        <v>1227815</v>
      </c>
      <c r="AC58" s="1">
        <f t="shared" si="43"/>
        <v>20035</v>
      </c>
      <c r="AD58" s="1">
        <f t="shared" si="43"/>
        <v>106917</v>
      </c>
      <c r="AE58" s="1">
        <f t="shared" si="43"/>
        <v>158418</v>
      </c>
      <c r="AF58" s="1"/>
      <c r="AG58" s="2">
        <f t="shared" si="43"/>
        <v>11111451</v>
      </c>
      <c r="AJ58" s="9">
        <v>1994</v>
      </c>
      <c r="AK58" s="1">
        <f t="shared" si="51"/>
        <v>8.741162205756748</v>
      </c>
      <c r="AL58" s="1">
        <f t="shared" si="52"/>
        <v>82.25994958523881</v>
      </c>
      <c r="AM58" s="1">
        <f t="shared" si="53"/>
        <v>4.991265285749938</v>
      </c>
      <c r="AN58" s="1">
        <f t="shared" si="54"/>
        <v>0</v>
      </c>
      <c r="AO58" s="1">
        <f t="shared" si="55"/>
        <v>10.731103788710879</v>
      </c>
      <c r="AP58" s="1"/>
      <c r="AQ58" s="1">
        <f t="shared" si="56"/>
        <v>16.802486011952894</v>
      </c>
      <c r="AR58" s="1">
        <f t="shared" si="57"/>
        <v>6.307600658793846</v>
      </c>
    </row>
    <row r="59" spans="1:44" ht="12.75">
      <c r="A59" s="9">
        <v>1995</v>
      </c>
      <c r="B59" s="2">
        <f t="shared" si="58"/>
        <v>753</v>
      </c>
      <c r="C59" s="2">
        <f t="shared" si="58"/>
        <v>881</v>
      </c>
      <c r="D59">
        <f t="shared" si="58"/>
        <v>1</v>
      </c>
      <c r="E59">
        <f t="shared" si="58"/>
        <v>1</v>
      </c>
      <c r="F59">
        <f t="shared" si="58"/>
        <v>16</v>
      </c>
      <c r="H59" s="2">
        <f t="shared" si="58"/>
        <v>1652</v>
      </c>
      <c r="J59" s="9">
        <v>1995</v>
      </c>
      <c r="K59" s="2">
        <f t="shared" si="38"/>
        <v>753</v>
      </c>
      <c r="L59" s="2">
        <f t="shared" si="38"/>
        <v>881</v>
      </c>
      <c r="M59" s="2">
        <f t="shared" si="38"/>
        <v>18</v>
      </c>
      <c r="N59" s="2">
        <f t="shared" si="38"/>
        <v>1652</v>
      </c>
      <c r="O59" s="2"/>
      <c r="P59" s="9">
        <f t="shared" si="42"/>
        <v>1995</v>
      </c>
      <c r="Q59" s="2">
        <f t="shared" si="44"/>
        <v>45.58111380145278</v>
      </c>
      <c r="R59" s="2">
        <f t="shared" si="45"/>
        <v>53.32929782082324</v>
      </c>
      <c r="S59" s="1">
        <f t="shared" si="46"/>
        <v>0.06053268765133172</v>
      </c>
      <c r="T59" s="1">
        <f t="shared" si="47"/>
        <v>0.06053268765133172</v>
      </c>
      <c r="U59" s="1">
        <f t="shared" si="48"/>
        <v>0.9685230024213075</v>
      </c>
      <c r="V59" s="1">
        <f t="shared" si="49"/>
        <v>0</v>
      </c>
      <c r="W59" s="2">
        <f t="shared" si="50"/>
        <v>100</v>
      </c>
      <c r="Z59" s="9">
        <v>1995</v>
      </c>
      <c r="AA59" s="2">
        <f t="shared" si="43"/>
        <v>9618062</v>
      </c>
      <c r="AB59" s="2">
        <f t="shared" si="43"/>
        <v>1242666</v>
      </c>
      <c r="AC59" s="1">
        <f t="shared" si="43"/>
        <v>20147</v>
      </c>
      <c r="AD59" s="1">
        <f t="shared" si="43"/>
        <v>110631</v>
      </c>
      <c r="AE59" s="1">
        <f t="shared" si="43"/>
        <v>163987</v>
      </c>
      <c r="AF59" s="1"/>
      <c r="AG59" s="2">
        <f t="shared" si="43"/>
        <v>11155493</v>
      </c>
      <c r="AJ59" s="9">
        <v>1995</v>
      </c>
      <c r="AK59" s="1">
        <f t="shared" si="51"/>
        <v>7.8290200250320705</v>
      </c>
      <c r="AL59" s="1">
        <f t="shared" si="52"/>
        <v>70.89596078109484</v>
      </c>
      <c r="AM59" s="1">
        <f t="shared" si="53"/>
        <v>4.963518141658808</v>
      </c>
      <c r="AN59" s="1">
        <f t="shared" si="54"/>
        <v>0.9039057768618199</v>
      </c>
      <c r="AO59" s="1">
        <f t="shared" si="55"/>
        <v>9.756870971479445</v>
      </c>
      <c r="AP59" s="1"/>
      <c r="AQ59" s="1">
        <f t="shared" si="56"/>
        <v>14.808847981886592</v>
      </c>
      <c r="AR59" s="1">
        <f t="shared" si="57"/>
        <v>6.1065594626227675</v>
      </c>
    </row>
    <row r="60" spans="1:44" ht="12.75">
      <c r="A60" s="9">
        <v>1996</v>
      </c>
      <c r="B60" s="2">
        <f t="shared" si="58"/>
        <v>922</v>
      </c>
      <c r="C60" s="2">
        <f t="shared" si="58"/>
        <v>1037</v>
      </c>
      <c r="D60">
        <f t="shared" si="58"/>
        <v>1</v>
      </c>
      <c r="E60">
        <f t="shared" si="58"/>
        <v>1</v>
      </c>
      <c r="F60">
        <f t="shared" si="58"/>
        <v>29</v>
      </c>
      <c r="H60" s="2">
        <f t="shared" si="58"/>
        <v>1990</v>
      </c>
      <c r="J60" s="9">
        <v>1996</v>
      </c>
      <c r="K60" s="2">
        <f t="shared" si="38"/>
        <v>922</v>
      </c>
      <c r="L60" s="2">
        <f t="shared" si="38"/>
        <v>1037</v>
      </c>
      <c r="M60" s="2">
        <f t="shared" si="38"/>
        <v>31</v>
      </c>
      <c r="N60" s="2">
        <f t="shared" si="38"/>
        <v>1990</v>
      </c>
      <c r="O60" s="2"/>
      <c r="P60" s="9">
        <f t="shared" si="42"/>
        <v>1996</v>
      </c>
      <c r="Q60" s="2">
        <f t="shared" si="44"/>
        <v>46.33165829145728</v>
      </c>
      <c r="R60" s="2">
        <f t="shared" si="45"/>
        <v>52.11055276381909</v>
      </c>
      <c r="S60" s="1">
        <f t="shared" si="46"/>
        <v>0.05025125628140704</v>
      </c>
      <c r="T60" s="1">
        <f t="shared" si="47"/>
        <v>0.05025125628140704</v>
      </c>
      <c r="U60" s="1">
        <f t="shared" si="48"/>
        <v>1.4572864321608041</v>
      </c>
      <c r="V60" s="1">
        <f t="shared" si="49"/>
        <v>0</v>
      </c>
      <c r="W60" s="2">
        <f t="shared" si="50"/>
        <v>100</v>
      </c>
      <c r="Z60" s="9">
        <v>1996</v>
      </c>
      <c r="AA60" s="2">
        <f t="shared" si="43"/>
        <v>9625574</v>
      </c>
      <c r="AB60" s="2">
        <f t="shared" si="43"/>
        <v>1256575</v>
      </c>
      <c r="AC60" s="1">
        <f t="shared" si="43"/>
        <v>20281</v>
      </c>
      <c r="AD60" s="1">
        <f t="shared" si="43"/>
        <v>115580</v>
      </c>
      <c r="AE60" s="1">
        <f t="shared" si="43"/>
        <v>169022</v>
      </c>
      <c r="AF60" s="1"/>
      <c r="AG60" s="2">
        <f t="shared" si="43"/>
        <v>11187032</v>
      </c>
      <c r="AJ60" s="9">
        <v>1996</v>
      </c>
      <c r="AK60" s="1">
        <f t="shared" si="51"/>
        <v>9.578649543393464</v>
      </c>
      <c r="AL60" s="1">
        <f t="shared" si="52"/>
        <v>82.52591369396971</v>
      </c>
      <c r="AM60" s="1">
        <f t="shared" si="53"/>
        <v>4.930723337113554</v>
      </c>
      <c r="AN60" s="1">
        <f t="shared" si="54"/>
        <v>0.8652015919709293</v>
      </c>
      <c r="AO60" s="1">
        <f t="shared" si="55"/>
        <v>17.157529789021545</v>
      </c>
      <c r="AP60" s="1"/>
      <c r="AQ60" s="1">
        <f t="shared" si="56"/>
        <v>17.788453630954127</v>
      </c>
      <c r="AR60" s="1">
        <f t="shared" si="57"/>
        <v>10.16783487436164</v>
      </c>
    </row>
    <row r="61" spans="1:44" ht="12.75">
      <c r="A61" s="9">
        <v>1997</v>
      </c>
      <c r="B61" s="2">
        <f t="shared" si="58"/>
        <v>827</v>
      </c>
      <c r="C61" s="2">
        <f t="shared" si="58"/>
        <v>1157</v>
      </c>
      <c r="D61">
        <f t="shared" si="58"/>
        <v>4</v>
      </c>
      <c r="E61">
        <f t="shared" si="58"/>
        <v>2</v>
      </c>
      <c r="F61">
        <f t="shared" si="58"/>
        <v>30</v>
      </c>
      <c r="H61" s="2">
        <f t="shared" si="58"/>
        <v>2020</v>
      </c>
      <c r="J61" s="9">
        <v>1997</v>
      </c>
      <c r="K61" s="2">
        <f t="shared" si="38"/>
        <v>827</v>
      </c>
      <c r="L61" s="2">
        <f t="shared" si="38"/>
        <v>1157</v>
      </c>
      <c r="M61" s="2">
        <f t="shared" si="38"/>
        <v>36</v>
      </c>
      <c r="N61" s="2">
        <f t="shared" si="38"/>
        <v>2020</v>
      </c>
      <c r="O61" s="2"/>
      <c r="P61" s="9">
        <f t="shared" si="42"/>
        <v>1997</v>
      </c>
      <c r="Q61" s="2">
        <f t="shared" si="44"/>
        <v>40.94059405940594</v>
      </c>
      <c r="R61" s="2">
        <f t="shared" si="45"/>
        <v>57.277227722772274</v>
      </c>
      <c r="S61" s="1">
        <f t="shared" si="46"/>
        <v>0.19801980198019803</v>
      </c>
      <c r="T61" s="1">
        <f t="shared" si="47"/>
        <v>0.09900990099009901</v>
      </c>
      <c r="U61" s="1">
        <f t="shared" si="48"/>
        <v>1.4851485148514851</v>
      </c>
      <c r="V61" s="1">
        <f t="shared" si="49"/>
        <v>0</v>
      </c>
      <c r="W61" s="2">
        <f t="shared" si="50"/>
        <v>100</v>
      </c>
      <c r="Z61" s="9">
        <v>1997</v>
      </c>
      <c r="AA61" s="2">
        <f t="shared" si="43"/>
        <v>9628754</v>
      </c>
      <c r="AB61" s="2">
        <f t="shared" si="43"/>
        <v>1269076</v>
      </c>
      <c r="AC61" s="1">
        <f t="shared" si="43"/>
        <v>20418</v>
      </c>
      <c r="AD61" s="1">
        <f t="shared" si="43"/>
        <v>119950</v>
      </c>
      <c r="AE61" s="1">
        <f t="shared" si="43"/>
        <v>174300</v>
      </c>
      <c r="AF61" s="1"/>
      <c r="AG61" s="2">
        <f t="shared" si="43"/>
        <v>11212498</v>
      </c>
      <c r="AJ61" s="9">
        <v>1997</v>
      </c>
      <c r="AK61" s="1">
        <f t="shared" si="51"/>
        <v>8.588857914533905</v>
      </c>
      <c r="AL61" s="1">
        <f t="shared" si="52"/>
        <v>91.16869281272359</v>
      </c>
      <c r="AM61" s="1">
        <f t="shared" si="53"/>
        <v>19.590557351356647</v>
      </c>
      <c r="AN61" s="1">
        <f t="shared" si="54"/>
        <v>1.6673614005835766</v>
      </c>
      <c r="AO61" s="1">
        <f t="shared" si="55"/>
        <v>17.211703958691913</v>
      </c>
      <c r="AP61" s="1"/>
      <c r="AQ61" s="1">
        <f t="shared" si="56"/>
        <v>18.015610794311847</v>
      </c>
      <c r="AR61" s="1">
        <f t="shared" si="57"/>
        <v>11.440629488858098</v>
      </c>
    </row>
    <row r="62" spans="1:44" ht="12.75">
      <c r="A62" s="9">
        <v>1998</v>
      </c>
      <c r="B62" s="2">
        <f t="shared" si="58"/>
        <v>708</v>
      </c>
      <c r="C62" s="2">
        <f t="shared" si="58"/>
        <v>822</v>
      </c>
      <c r="D62">
        <f t="shared" si="58"/>
        <v>1</v>
      </c>
      <c r="E62">
        <f t="shared" si="58"/>
        <v>3</v>
      </c>
      <c r="F62">
        <f t="shared" si="58"/>
        <v>19</v>
      </c>
      <c r="H62" s="2">
        <f t="shared" si="58"/>
        <v>1553</v>
      </c>
      <c r="J62" s="9">
        <v>1998</v>
      </c>
      <c r="K62" s="2">
        <f t="shared" si="38"/>
        <v>708</v>
      </c>
      <c r="L62" s="2">
        <f t="shared" si="38"/>
        <v>822</v>
      </c>
      <c r="M62" s="2">
        <f t="shared" si="38"/>
        <v>23</v>
      </c>
      <c r="N62" s="2">
        <f t="shared" si="38"/>
        <v>1553</v>
      </c>
      <c r="O62" s="2"/>
      <c r="P62" s="9">
        <f t="shared" si="42"/>
        <v>1998</v>
      </c>
      <c r="Q62" s="2">
        <f t="shared" si="44"/>
        <v>45.58918222794591</v>
      </c>
      <c r="R62" s="2">
        <f t="shared" si="45"/>
        <v>52.92981326464906</v>
      </c>
      <c r="S62" s="1">
        <f t="shared" si="46"/>
        <v>0.0643915003219575</v>
      </c>
      <c r="T62" s="1">
        <f t="shared" si="47"/>
        <v>0.19317450096587252</v>
      </c>
      <c r="U62" s="1">
        <f t="shared" si="48"/>
        <v>1.2234385061171926</v>
      </c>
      <c r="V62" s="1">
        <f t="shared" si="49"/>
        <v>0</v>
      </c>
      <c r="W62" s="2">
        <f t="shared" si="50"/>
        <v>100</v>
      </c>
      <c r="Z62" s="9">
        <v>1998</v>
      </c>
      <c r="AA62" s="2">
        <f t="shared" si="43"/>
        <v>9634361</v>
      </c>
      <c r="AB62" s="2">
        <f t="shared" si="43"/>
        <v>1278802</v>
      </c>
      <c r="AC62" s="1">
        <f t="shared" si="43"/>
        <v>20705</v>
      </c>
      <c r="AD62" s="1">
        <f t="shared" si="43"/>
        <v>124198</v>
      </c>
      <c r="AE62" s="1">
        <f t="shared" si="43"/>
        <v>179686</v>
      </c>
      <c r="AF62" s="1"/>
      <c r="AG62" s="2">
        <f t="shared" si="43"/>
        <v>11237752</v>
      </c>
      <c r="AJ62" s="9">
        <v>1998</v>
      </c>
      <c r="AK62" s="1">
        <f t="shared" si="51"/>
        <v>7.348697023082279</v>
      </c>
      <c r="AL62" s="1">
        <f t="shared" si="52"/>
        <v>64.27891104330459</v>
      </c>
      <c r="AM62" s="1">
        <f t="shared" si="53"/>
        <v>4.829751267809708</v>
      </c>
      <c r="AN62" s="1">
        <f t="shared" si="54"/>
        <v>2.4154978341036086</v>
      </c>
      <c r="AO62" s="1">
        <f t="shared" si="55"/>
        <v>10.574001313402269</v>
      </c>
      <c r="AP62" s="1"/>
      <c r="AQ62" s="1">
        <f t="shared" si="56"/>
        <v>13.819489876623013</v>
      </c>
      <c r="AR62" s="1">
        <f t="shared" si="57"/>
        <v>7.085883994836547</v>
      </c>
    </row>
    <row r="63" spans="1:44" ht="12.75">
      <c r="A63" s="9">
        <v>1999</v>
      </c>
      <c r="B63" s="2">
        <f t="shared" si="58"/>
        <v>763</v>
      </c>
      <c r="C63" s="2">
        <f t="shared" si="58"/>
        <v>858</v>
      </c>
      <c r="D63">
        <f t="shared" si="58"/>
        <v>7</v>
      </c>
      <c r="E63">
        <f t="shared" si="58"/>
        <v>0</v>
      </c>
      <c r="F63">
        <f t="shared" si="58"/>
        <v>12</v>
      </c>
      <c r="H63" s="2">
        <f t="shared" si="58"/>
        <v>1640</v>
      </c>
      <c r="J63" s="9">
        <v>1999</v>
      </c>
      <c r="K63" s="2">
        <f t="shared" si="38"/>
        <v>763</v>
      </c>
      <c r="L63" s="2">
        <f t="shared" si="38"/>
        <v>858</v>
      </c>
      <c r="M63" s="2">
        <f t="shared" si="38"/>
        <v>19</v>
      </c>
      <c r="N63" s="2">
        <f t="shared" si="38"/>
        <v>1640</v>
      </c>
      <c r="O63" s="2"/>
      <c r="P63" s="9">
        <f t="shared" si="42"/>
        <v>1999</v>
      </c>
      <c r="Q63" s="2">
        <f t="shared" si="44"/>
        <v>46.52439024390244</v>
      </c>
      <c r="R63" s="2">
        <f t="shared" si="45"/>
        <v>52.31707317073171</v>
      </c>
      <c r="S63" s="1">
        <f t="shared" si="46"/>
        <v>0.426829268292683</v>
      </c>
      <c r="T63" s="1">
        <f t="shared" si="47"/>
        <v>0</v>
      </c>
      <c r="U63" s="1">
        <f t="shared" si="48"/>
        <v>0.7317073170731708</v>
      </c>
      <c r="V63" s="1">
        <f t="shared" si="49"/>
        <v>0</v>
      </c>
      <c r="W63" s="2">
        <f t="shared" si="50"/>
        <v>100</v>
      </c>
      <c r="Z63" s="9">
        <v>1999</v>
      </c>
      <c r="AA63" s="2">
        <f t="shared" si="43"/>
        <v>9632946</v>
      </c>
      <c r="AB63" s="2">
        <f t="shared" si="43"/>
        <v>1288979</v>
      </c>
      <c r="AC63" s="1">
        <f t="shared" si="43"/>
        <v>20934</v>
      </c>
      <c r="AD63" s="1">
        <f t="shared" si="43"/>
        <v>128893</v>
      </c>
      <c r="AE63" s="1">
        <f t="shared" si="43"/>
        <v>184902</v>
      </c>
      <c r="AF63" s="1"/>
      <c r="AG63" s="2">
        <f t="shared" si="43"/>
        <v>11256654</v>
      </c>
      <c r="AJ63" s="9">
        <v>1999</v>
      </c>
      <c r="AK63" s="1">
        <f t="shared" si="51"/>
        <v>7.920733698704425</v>
      </c>
      <c r="AL63" s="1">
        <f>(C63/AB63)*100000</f>
        <v>66.56431175372136</v>
      </c>
      <c r="AM63" s="1">
        <f>(D63/AC63)*100000</f>
        <v>33.43842552784943</v>
      </c>
      <c r="AN63" s="1">
        <f>(E63/AD63)*100000</f>
        <v>0</v>
      </c>
      <c r="AO63" s="1">
        <f>(F63/AE63)*100000</f>
        <v>6.489924392380829</v>
      </c>
      <c r="AP63" s="1"/>
      <c r="AQ63" s="1">
        <f t="shared" si="56"/>
        <v>14.569160604918654</v>
      </c>
      <c r="AR63" s="1">
        <f t="shared" si="57"/>
        <v>5.676233609875451</v>
      </c>
    </row>
    <row r="64" spans="1:23" s="4" customFormat="1" ht="12.75">
      <c r="A64" s="13" t="s">
        <v>104</v>
      </c>
      <c r="B64" s="21">
        <f t="shared" si="58"/>
        <v>12383</v>
      </c>
      <c r="C64" s="21">
        <f t="shared" si="58"/>
        <v>13140</v>
      </c>
      <c r="D64" s="4">
        <f t="shared" si="58"/>
        <v>15</v>
      </c>
      <c r="E64" s="4">
        <f t="shared" si="58"/>
        <v>8</v>
      </c>
      <c r="F64" s="4">
        <f t="shared" si="58"/>
        <v>191</v>
      </c>
      <c r="H64" s="21">
        <f t="shared" si="58"/>
        <v>25737</v>
      </c>
      <c r="J64" s="13" t="s">
        <v>104</v>
      </c>
      <c r="K64" s="21">
        <f t="shared" si="38"/>
        <v>12383</v>
      </c>
      <c r="L64" s="21">
        <f t="shared" si="38"/>
        <v>13140</v>
      </c>
      <c r="M64" s="21">
        <f t="shared" si="38"/>
        <v>214</v>
      </c>
      <c r="N64" s="21">
        <f t="shared" si="38"/>
        <v>25737</v>
      </c>
      <c r="O64" s="21"/>
      <c r="P64" s="13" t="str">
        <f t="shared" si="42"/>
        <v>Total</v>
      </c>
      <c r="Q64" s="21">
        <f t="shared" si="44"/>
        <v>48.11361075494424</v>
      </c>
      <c r="R64" s="21">
        <f t="shared" si="45"/>
        <v>51.05490150367176</v>
      </c>
      <c r="S64" s="23">
        <f t="shared" si="46"/>
        <v>0.05828185103158877</v>
      </c>
      <c r="T64" s="23">
        <f t="shared" si="47"/>
        <v>0.031083653883514008</v>
      </c>
      <c r="U64" s="23">
        <f t="shared" si="48"/>
        <v>0.7421222364688969</v>
      </c>
      <c r="V64" s="23">
        <f t="shared" si="49"/>
        <v>0</v>
      </c>
      <c r="W64" s="21">
        <f t="shared" si="50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OHIO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OHIO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OHIO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OHIO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116</v>
      </c>
      <c r="B68" s="19" t="s">
        <v>102</v>
      </c>
      <c r="C68" s="19" t="s">
        <v>103</v>
      </c>
      <c r="D68" s="19" t="s">
        <v>119</v>
      </c>
      <c r="E68" s="19" t="s">
        <v>120</v>
      </c>
      <c r="F68" s="19" t="s">
        <v>117</v>
      </c>
      <c r="G68" s="19" t="s">
        <v>118</v>
      </c>
      <c r="H68" s="19" t="s">
        <v>104</v>
      </c>
      <c r="J68" s="20" t="s">
        <v>116</v>
      </c>
      <c r="K68" s="19" t="s">
        <v>102</v>
      </c>
      <c r="L68" s="19" t="s">
        <v>103</v>
      </c>
      <c r="M68" s="19" t="s">
        <v>121</v>
      </c>
      <c r="N68" s="19" t="s">
        <v>104</v>
      </c>
      <c r="O68" s="2"/>
      <c r="Z68" s="20" t="s">
        <v>116</v>
      </c>
      <c r="AA68" s="19" t="s">
        <v>102</v>
      </c>
      <c r="AB68" s="19" t="s">
        <v>103</v>
      </c>
      <c r="AC68" s="19" t="s">
        <v>119</v>
      </c>
      <c r="AD68" s="19" t="s">
        <v>120</v>
      </c>
      <c r="AE68" s="19" t="s">
        <v>117</v>
      </c>
      <c r="AF68" s="19" t="s">
        <v>118</v>
      </c>
      <c r="AG68" s="19" t="s">
        <v>104</v>
      </c>
      <c r="AJ68" s="20" t="s">
        <v>116</v>
      </c>
      <c r="AK68" s="19" t="s">
        <v>102</v>
      </c>
      <c r="AL68" s="19" t="s">
        <v>103</v>
      </c>
      <c r="AM68" s="19" t="s">
        <v>119</v>
      </c>
      <c r="AN68" s="19" t="s">
        <v>120</v>
      </c>
      <c r="AO68" s="19" t="s">
        <v>117</v>
      </c>
      <c r="AP68" s="19" t="s">
        <v>118</v>
      </c>
      <c r="AQ68" s="19" t="s">
        <v>104</v>
      </c>
      <c r="AR68" s="19" t="s">
        <v>121</v>
      </c>
    </row>
    <row r="69" spans="1:44" ht="12.75">
      <c r="A69" s="9">
        <v>1983</v>
      </c>
      <c r="B69">
        <v>288</v>
      </c>
      <c r="C69">
        <v>395</v>
      </c>
      <c r="D69">
        <v>0</v>
      </c>
      <c r="E69">
        <v>0</v>
      </c>
      <c r="F69">
        <v>0</v>
      </c>
      <c r="H69" s="2">
        <f>SUM(B69:G69)</f>
        <v>683</v>
      </c>
      <c r="J69" s="9">
        <v>1983</v>
      </c>
      <c r="K69" s="2">
        <f>B69</f>
        <v>288</v>
      </c>
      <c r="L69" s="2">
        <f>C69</f>
        <v>395</v>
      </c>
      <c r="M69" s="2">
        <f aca="true" t="shared" si="59" ref="M69:M86">N69-K69-L69</f>
        <v>0</v>
      </c>
      <c r="N69" s="2">
        <f>H69</f>
        <v>683</v>
      </c>
      <c r="O69" s="2"/>
      <c r="Z69" s="9">
        <v>1983</v>
      </c>
      <c r="AA69" s="2">
        <f>AA47</f>
        <v>9450886</v>
      </c>
      <c r="AB69" s="2">
        <f aca="true" t="shared" si="60" ref="AB69:AG69">AB47</f>
        <v>1084327</v>
      </c>
      <c r="AC69" s="1">
        <f t="shared" si="60"/>
        <v>13302</v>
      </c>
      <c r="AD69" s="1">
        <f t="shared" si="60"/>
        <v>64982</v>
      </c>
      <c r="AE69" s="1">
        <f t="shared" si="60"/>
        <v>124156</v>
      </c>
      <c r="AF69" s="1"/>
      <c r="AG69" s="2">
        <f t="shared" si="60"/>
        <v>10737653</v>
      </c>
      <c r="AJ69" s="9">
        <v>1983</v>
      </c>
      <c r="AK69" s="1">
        <f aca="true" t="shared" si="61" ref="AK69:AO72">(B69/AA69)*100000</f>
        <v>3.047333339964105</v>
      </c>
      <c r="AL69" s="1">
        <f t="shared" si="61"/>
        <v>36.42812546399748</v>
      </c>
      <c r="AM69" s="1">
        <f t="shared" si="61"/>
        <v>0</v>
      </c>
      <c r="AN69" s="1">
        <f t="shared" si="61"/>
        <v>0</v>
      </c>
      <c r="AO69" s="1">
        <f t="shared" si="61"/>
        <v>0</v>
      </c>
      <c r="AP69" s="1"/>
      <c r="AQ69" s="1">
        <f>(H69/AG69)*100000</f>
        <v>6.360794113946501</v>
      </c>
      <c r="AR69" s="1">
        <f>(SUM(D69:F69)/SUM(AC69:AE69))*100000</f>
        <v>0</v>
      </c>
    </row>
    <row r="70" spans="1:44" ht="12.75">
      <c r="A70" s="9">
        <v>1984</v>
      </c>
      <c r="B70">
        <v>485</v>
      </c>
      <c r="C70">
        <v>346</v>
      </c>
      <c r="D70">
        <v>0</v>
      </c>
      <c r="E70">
        <v>0</v>
      </c>
      <c r="F70">
        <v>1</v>
      </c>
      <c r="H70" s="2">
        <f>SUM(B70:G70)</f>
        <v>832</v>
      </c>
      <c r="J70" s="9">
        <v>1984</v>
      </c>
      <c r="K70" s="2">
        <f aca="true" t="shared" si="62" ref="K70:K85">B70</f>
        <v>485</v>
      </c>
      <c r="L70" s="2">
        <f aca="true" t="shared" si="63" ref="L70:L85">C70</f>
        <v>346</v>
      </c>
      <c r="M70" s="2">
        <f>N70-K70-L70</f>
        <v>1</v>
      </c>
      <c r="N70" s="2">
        <f>H70</f>
        <v>832</v>
      </c>
      <c r="O70" s="2"/>
      <c r="Z70" s="9">
        <v>1984</v>
      </c>
      <c r="AA70" s="2">
        <f aca="true" t="shared" si="64" ref="AA70:AG85">AA48</f>
        <v>9437934</v>
      </c>
      <c r="AB70" s="2">
        <f t="shared" si="64"/>
        <v>1091481</v>
      </c>
      <c r="AC70" s="1">
        <f t="shared" si="64"/>
        <v>14002</v>
      </c>
      <c r="AD70" s="1">
        <f t="shared" si="64"/>
        <v>68286</v>
      </c>
      <c r="AE70" s="1">
        <f t="shared" si="64"/>
        <v>126041</v>
      </c>
      <c r="AF70" s="1"/>
      <c r="AG70" s="2">
        <f t="shared" si="64"/>
        <v>10737744</v>
      </c>
      <c r="AJ70" s="9">
        <v>1984</v>
      </c>
      <c r="AK70" s="1">
        <f t="shared" si="61"/>
        <v>5.1388365292658325</v>
      </c>
      <c r="AL70" s="1">
        <f t="shared" si="61"/>
        <v>31.700047916546414</v>
      </c>
      <c r="AM70" s="1">
        <f t="shared" si="61"/>
        <v>0</v>
      </c>
      <c r="AN70" s="1">
        <f t="shared" si="61"/>
        <v>0</v>
      </c>
      <c r="AO70" s="1">
        <f t="shared" si="61"/>
        <v>0.793392626208932</v>
      </c>
      <c r="AP70" s="1"/>
      <c r="AQ70" s="1">
        <f>(H70/AG70)*100000</f>
        <v>7.748368744868568</v>
      </c>
      <c r="AR70" s="1">
        <f>(SUM(D70:F70)/SUM(AC70:AE70))*100000</f>
        <v>0.4800099842076715</v>
      </c>
    </row>
    <row r="71" spans="1:44" ht="12.75">
      <c r="A71" s="9">
        <v>1985</v>
      </c>
      <c r="B71">
        <v>522</v>
      </c>
      <c r="C71">
        <v>381</v>
      </c>
      <c r="D71">
        <v>0</v>
      </c>
      <c r="E71">
        <v>0</v>
      </c>
      <c r="F71">
        <v>6</v>
      </c>
      <c r="H71" s="2">
        <f>SUM(B71:G71)</f>
        <v>909</v>
      </c>
      <c r="J71" s="9">
        <v>1985</v>
      </c>
      <c r="K71" s="2">
        <f t="shared" si="62"/>
        <v>522</v>
      </c>
      <c r="L71" s="2">
        <f t="shared" si="63"/>
        <v>381</v>
      </c>
      <c r="M71" s="2">
        <f>N71-K71-L71</f>
        <v>6</v>
      </c>
      <c r="N71" s="2">
        <f>H71</f>
        <v>909</v>
      </c>
      <c r="Z71" s="9">
        <v>1985</v>
      </c>
      <c r="AA71" s="2">
        <f t="shared" si="64"/>
        <v>9423584</v>
      </c>
      <c r="AB71" s="2">
        <f t="shared" si="64"/>
        <v>1097359</v>
      </c>
      <c r="AC71" s="1">
        <f t="shared" si="64"/>
        <v>14724</v>
      </c>
      <c r="AD71" s="1">
        <f t="shared" si="64"/>
        <v>71644</v>
      </c>
      <c r="AE71" s="1">
        <f t="shared" si="64"/>
        <v>127633</v>
      </c>
      <c r="AF71" s="1"/>
      <c r="AG71" s="2">
        <f t="shared" si="64"/>
        <v>10734944</v>
      </c>
      <c r="AJ71" s="9">
        <v>1985</v>
      </c>
      <c r="AK71" s="1">
        <f t="shared" si="61"/>
        <v>5.539293754902593</v>
      </c>
      <c r="AL71" s="1">
        <f t="shared" si="61"/>
        <v>34.71972253382895</v>
      </c>
      <c r="AM71" s="1">
        <f t="shared" si="61"/>
        <v>0</v>
      </c>
      <c r="AN71" s="1">
        <f t="shared" si="61"/>
        <v>0</v>
      </c>
      <c r="AO71" s="1">
        <f t="shared" si="61"/>
        <v>4.700978587042536</v>
      </c>
      <c r="AP71" s="1"/>
      <c r="AQ71" s="1">
        <f>(H71/AG71)*100000</f>
        <v>8.46767342242307</v>
      </c>
      <c r="AR71" s="1">
        <f>(SUM(D71:F71)/SUM(AC71:AE71))*100000</f>
        <v>2.803725216237307</v>
      </c>
    </row>
    <row r="72" spans="1:44" ht="12.75">
      <c r="A72" s="9">
        <v>1986</v>
      </c>
      <c r="B72">
        <v>546</v>
      </c>
      <c r="C72">
        <v>409</v>
      </c>
      <c r="D72">
        <v>0</v>
      </c>
      <c r="E72">
        <v>0</v>
      </c>
      <c r="F72">
        <v>2</v>
      </c>
      <c r="H72" s="2">
        <f>SUM(B72:G72)</f>
        <v>957</v>
      </c>
      <c r="J72" s="9">
        <v>1986</v>
      </c>
      <c r="K72" s="2">
        <f t="shared" si="62"/>
        <v>546</v>
      </c>
      <c r="L72" s="2">
        <f t="shared" si="63"/>
        <v>409</v>
      </c>
      <c r="M72" s="2">
        <f t="shared" si="59"/>
        <v>2</v>
      </c>
      <c r="N72" s="2">
        <f aca="true" t="shared" si="65" ref="N72:N85">H72</f>
        <v>957</v>
      </c>
      <c r="Z72" s="9">
        <v>1986</v>
      </c>
      <c r="AA72" s="2">
        <f t="shared" si="64"/>
        <v>9407573</v>
      </c>
      <c r="AB72" s="2">
        <f t="shared" si="64"/>
        <v>1102809</v>
      </c>
      <c r="AC72" s="1">
        <f t="shared" si="64"/>
        <v>15505</v>
      </c>
      <c r="AD72" s="1">
        <f t="shared" si="64"/>
        <v>75083</v>
      </c>
      <c r="AE72" s="1">
        <f t="shared" si="64"/>
        <v>129319</v>
      </c>
      <c r="AF72" s="1"/>
      <c r="AG72" s="2">
        <f t="shared" si="64"/>
        <v>10730289</v>
      </c>
      <c r="AJ72" s="9">
        <v>1986</v>
      </c>
      <c r="AK72" s="1">
        <f t="shared" si="61"/>
        <v>5.803834846670869</v>
      </c>
      <c r="AL72" s="1">
        <f t="shared" si="61"/>
        <v>37.087111186071205</v>
      </c>
      <c r="AM72" s="1">
        <f t="shared" si="61"/>
        <v>0</v>
      </c>
      <c r="AN72" s="1">
        <f t="shared" si="61"/>
        <v>0</v>
      </c>
      <c r="AO72" s="1">
        <f t="shared" si="61"/>
        <v>1.546563150039824</v>
      </c>
      <c r="AP72" s="1"/>
      <c r="AQ72" s="1">
        <f>(H72/AG72)*100000</f>
        <v>8.918678704739452</v>
      </c>
      <c r="AR72" s="1">
        <f>(SUM(D72:F72)/SUM(AC72:AE72))*100000</f>
        <v>0.9094753691333155</v>
      </c>
    </row>
    <row r="73" spans="1:44" ht="12.75">
      <c r="A73" s="9">
        <v>1987</v>
      </c>
      <c r="B73">
        <v>669</v>
      </c>
      <c r="C73">
        <v>464</v>
      </c>
      <c r="D73">
        <v>0</v>
      </c>
      <c r="E73">
        <v>0</v>
      </c>
      <c r="F73">
        <v>2</v>
      </c>
      <c r="H73" s="2">
        <f aca="true" t="shared" si="66" ref="H73:H86">SUM(B73:G73)</f>
        <v>1135</v>
      </c>
      <c r="J73" s="9">
        <v>1987</v>
      </c>
      <c r="K73" s="2">
        <f t="shared" si="62"/>
        <v>669</v>
      </c>
      <c r="L73" s="2">
        <f t="shared" si="63"/>
        <v>464</v>
      </c>
      <c r="M73" s="2">
        <f t="shared" si="59"/>
        <v>2</v>
      </c>
      <c r="N73" s="2">
        <f t="shared" si="65"/>
        <v>1135</v>
      </c>
      <c r="Z73" s="9">
        <v>1987</v>
      </c>
      <c r="AA73" s="2">
        <f t="shared" si="64"/>
        <v>9419979</v>
      </c>
      <c r="AB73" s="2">
        <f t="shared" si="64"/>
        <v>1113401</v>
      </c>
      <c r="AC73" s="1">
        <f t="shared" si="64"/>
        <v>16387</v>
      </c>
      <c r="AD73" s="1">
        <f t="shared" si="64"/>
        <v>78529</v>
      </c>
      <c r="AE73" s="1">
        <f t="shared" si="64"/>
        <v>131801</v>
      </c>
      <c r="AF73" s="1"/>
      <c r="AG73" s="2">
        <f t="shared" si="64"/>
        <v>10760097</v>
      </c>
      <c r="AJ73" s="9">
        <v>1987</v>
      </c>
      <c r="AK73" s="1">
        <f aca="true" t="shared" si="67" ref="AK73:AK85">(B73/AA73)*100000</f>
        <v>7.1019266603460585</v>
      </c>
      <c r="AL73" s="1">
        <f aca="true" t="shared" si="68" ref="AL73:AL84">(C73/AB73)*100000</f>
        <v>41.674113818830776</v>
      </c>
      <c r="AM73" s="1">
        <f aca="true" t="shared" si="69" ref="AM73:AM84">(D73/AC73)*100000</f>
        <v>0</v>
      </c>
      <c r="AN73" s="1">
        <f aca="true" t="shared" si="70" ref="AN73:AN84">(E73/AD73)*100000</f>
        <v>0</v>
      </c>
      <c r="AO73" s="1">
        <f aca="true" t="shared" si="71" ref="AO73:AO84">(F73/AE73)*100000</f>
        <v>1.5174391696572864</v>
      </c>
      <c r="AP73" s="1"/>
      <c r="AQ73" s="1">
        <f aca="true" t="shared" si="72" ref="AQ73:AQ85">(H73/AG73)*100000</f>
        <v>10.548232046607016</v>
      </c>
      <c r="AR73" s="1">
        <f aca="true" t="shared" si="73" ref="AR73:AR85">(SUM(D73:F73)/SUM(AC73:AE73))*100000</f>
        <v>0.8821570504196862</v>
      </c>
    </row>
    <row r="74" spans="1:44" ht="12.75">
      <c r="A74" s="9">
        <v>1988</v>
      </c>
      <c r="B74">
        <v>691</v>
      </c>
      <c r="C74">
        <v>545</v>
      </c>
      <c r="D74">
        <v>0</v>
      </c>
      <c r="E74">
        <v>0</v>
      </c>
      <c r="F74">
        <v>0</v>
      </c>
      <c r="H74" s="2">
        <f t="shared" si="66"/>
        <v>1236</v>
      </c>
      <c r="J74" s="9">
        <v>1988</v>
      </c>
      <c r="K74" s="2">
        <f t="shared" si="62"/>
        <v>691</v>
      </c>
      <c r="L74" s="2">
        <f t="shared" si="63"/>
        <v>545</v>
      </c>
      <c r="M74" s="2">
        <f t="shared" si="59"/>
        <v>0</v>
      </c>
      <c r="N74" s="2">
        <f t="shared" si="65"/>
        <v>1236</v>
      </c>
      <c r="Z74" s="9">
        <v>1988</v>
      </c>
      <c r="AA74" s="2">
        <f t="shared" si="64"/>
        <v>9438421</v>
      </c>
      <c r="AB74" s="2">
        <f t="shared" si="64"/>
        <v>1125765</v>
      </c>
      <c r="AC74" s="1">
        <f t="shared" si="64"/>
        <v>17360</v>
      </c>
      <c r="AD74" s="1">
        <f t="shared" si="64"/>
        <v>82266</v>
      </c>
      <c r="AE74" s="1">
        <f t="shared" si="64"/>
        <v>134770</v>
      </c>
      <c r="AF74" s="1"/>
      <c r="AG74" s="2">
        <f t="shared" si="64"/>
        <v>10798582</v>
      </c>
      <c r="AJ74" s="9">
        <v>1988</v>
      </c>
      <c r="AK74" s="1">
        <f t="shared" si="67"/>
        <v>7.321139838962471</v>
      </c>
      <c r="AL74" s="1">
        <f t="shared" si="68"/>
        <v>48.4115246077112</v>
      </c>
      <c r="AM74" s="1">
        <f t="shared" si="69"/>
        <v>0</v>
      </c>
      <c r="AN74" s="1">
        <f t="shared" si="70"/>
        <v>0</v>
      </c>
      <c r="AO74" s="1">
        <f t="shared" si="71"/>
        <v>0</v>
      </c>
      <c r="AP74" s="1"/>
      <c r="AQ74" s="1">
        <f t="shared" si="72"/>
        <v>11.445947254926619</v>
      </c>
      <c r="AR74" s="1">
        <f t="shared" si="73"/>
        <v>0</v>
      </c>
    </row>
    <row r="75" spans="1:44" ht="12.75">
      <c r="A75" s="9">
        <v>1989</v>
      </c>
      <c r="B75">
        <v>688</v>
      </c>
      <c r="C75">
        <v>625</v>
      </c>
      <c r="D75">
        <v>0</v>
      </c>
      <c r="E75">
        <v>0</v>
      </c>
      <c r="F75">
        <v>9</v>
      </c>
      <c r="H75" s="2">
        <f t="shared" si="66"/>
        <v>1322</v>
      </c>
      <c r="J75" s="9">
        <v>1989</v>
      </c>
      <c r="K75" s="2">
        <f t="shared" si="62"/>
        <v>688</v>
      </c>
      <c r="L75" s="2">
        <f t="shared" si="63"/>
        <v>625</v>
      </c>
      <c r="M75" s="2">
        <f t="shared" si="59"/>
        <v>9</v>
      </c>
      <c r="N75" s="2">
        <f t="shared" si="65"/>
        <v>1322</v>
      </c>
      <c r="Z75" s="9">
        <v>1989</v>
      </c>
      <c r="AA75" s="2">
        <f t="shared" si="64"/>
        <v>9448246</v>
      </c>
      <c r="AB75" s="2">
        <f t="shared" si="64"/>
        <v>1138809</v>
      </c>
      <c r="AC75" s="1">
        <f t="shared" si="64"/>
        <v>18359</v>
      </c>
      <c r="AD75" s="1">
        <f t="shared" si="64"/>
        <v>86268</v>
      </c>
      <c r="AE75" s="1">
        <f t="shared" si="64"/>
        <v>137547</v>
      </c>
      <c r="AF75" s="1"/>
      <c r="AG75" s="2">
        <f t="shared" si="64"/>
        <v>10829229</v>
      </c>
      <c r="AJ75" s="9">
        <v>1989</v>
      </c>
      <c r="AK75" s="1">
        <f t="shared" si="67"/>
        <v>7.2817748394781425</v>
      </c>
      <c r="AL75" s="1">
        <f t="shared" si="68"/>
        <v>54.8818985448833</v>
      </c>
      <c r="AM75" s="1">
        <f t="shared" si="69"/>
        <v>0</v>
      </c>
      <c r="AN75" s="1">
        <f t="shared" si="70"/>
        <v>0</v>
      </c>
      <c r="AO75" s="1">
        <f t="shared" si="71"/>
        <v>6.543217954590067</v>
      </c>
      <c r="AP75" s="1"/>
      <c r="AQ75" s="1">
        <f t="shared" si="72"/>
        <v>12.207701951819468</v>
      </c>
      <c r="AR75" s="1">
        <f t="shared" si="73"/>
        <v>3.7163361880300942</v>
      </c>
    </row>
    <row r="76" spans="1:44" ht="12.75">
      <c r="A76" s="9">
        <v>1990</v>
      </c>
      <c r="B76">
        <v>606</v>
      </c>
      <c r="C76">
        <v>681</v>
      </c>
      <c r="D76">
        <v>0</v>
      </c>
      <c r="E76">
        <v>0</v>
      </c>
      <c r="F76">
        <v>6</v>
      </c>
      <c r="H76" s="2">
        <f t="shared" si="66"/>
        <v>1293</v>
      </c>
      <c r="J76" s="9">
        <v>1990</v>
      </c>
      <c r="K76" s="2">
        <f t="shared" si="62"/>
        <v>606</v>
      </c>
      <c r="L76" s="2">
        <f t="shared" si="63"/>
        <v>681</v>
      </c>
      <c r="M76" s="2">
        <f t="shared" si="59"/>
        <v>6</v>
      </c>
      <c r="N76" s="2">
        <f t="shared" si="65"/>
        <v>1293</v>
      </c>
      <c r="Z76" s="9">
        <v>1990</v>
      </c>
      <c r="AA76" s="2">
        <f t="shared" si="64"/>
        <v>9459753</v>
      </c>
      <c r="AB76" s="2">
        <f t="shared" si="64"/>
        <v>1151958</v>
      </c>
      <c r="AC76" s="1">
        <f t="shared" si="64"/>
        <v>19235</v>
      </c>
      <c r="AD76" s="1">
        <f t="shared" si="64"/>
        <v>90430</v>
      </c>
      <c r="AE76" s="1">
        <f t="shared" si="64"/>
        <v>140461</v>
      </c>
      <c r="AF76" s="1"/>
      <c r="AG76" s="2">
        <f t="shared" si="64"/>
        <v>10861837</v>
      </c>
      <c r="AJ76" s="9">
        <v>1990</v>
      </c>
      <c r="AK76" s="1">
        <f t="shared" si="67"/>
        <v>6.406086924256901</v>
      </c>
      <c r="AL76" s="1">
        <f t="shared" si="68"/>
        <v>59.11673863109592</v>
      </c>
      <c r="AM76" s="1">
        <f t="shared" si="69"/>
        <v>0</v>
      </c>
      <c r="AN76" s="1">
        <f t="shared" si="70"/>
        <v>0</v>
      </c>
      <c r="AO76" s="1">
        <f t="shared" si="71"/>
        <v>4.271648357907178</v>
      </c>
      <c r="AP76" s="1"/>
      <c r="AQ76" s="1">
        <f t="shared" si="72"/>
        <v>11.904063741704096</v>
      </c>
      <c r="AR76" s="1">
        <f t="shared" si="73"/>
        <v>2.398791009331297</v>
      </c>
    </row>
    <row r="77" spans="1:44" ht="12.75">
      <c r="A77" s="9">
        <v>1991</v>
      </c>
      <c r="B77">
        <v>867</v>
      </c>
      <c r="C77">
        <v>1024</v>
      </c>
      <c r="D77">
        <v>0</v>
      </c>
      <c r="E77">
        <v>0</v>
      </c>
      <c r="F77">
        <v>11</v>
      </c>
      <c r="H77" s="2">
        <f t="shared" si="66"/>
        <v>1902</v>
      </c>
      <c r="J77" s="9">
        <v>1991</v>
      </c>
      <c r="K77" s="2">
        <f t="shared" si="62"/>
        <v>867</v>
      </c>
      <c r="L77" s="2">
        <f t="shared" si="63"/>
        <v>1024</v>
      </c>
      <c r="M77" s="2">
        <f t="shared" si="59"/>
        <v>11</v>
      </c>
      <c r="N77" s="2">
        <f t="shared" si="65"/>
        <v>1902</v>
      </c>
      <c r="Z77" s="9">
        <v>1991</v>
      </c>
      <c r="AA77" s="2">
        <f t="shared" si="64"/>
        <v>9503043</v>
      </c>
      <c r="AB77" s="2">
        <f t="shared" si="64"/>
        <v>1171449</v>
      </c>
      <c r="AC77" s="1">
        <f t="shared" si="64"/>
        <v>19409</v>
      </c>
      <c r="AD77" s="1">
        <f t="shared" si="64"/>
        <v>95179</v>
      </c>
      <c r="AE77" s="1">
        <f t="shared" si="64"/>
        <v>144603</v>
      </c>
      <c r="AF77" s="1"/>
      <c r="AG77" s="2">
        <f t="shared" si="64"/>
        <v>10933683</v>
      </c>
      <c r="AJ77" s="9">
        <v>1991</v>
      </c>
      <c r="AK77" s="1">
        <f t="shared" si="67"/>
        <v>9.123393422506876</v>
      </c>
      <c r="AL77" s="1">
        <f t="shared" si="68"/>
        <v>87.41310974698855</v>
      </c>
      <c r="AM77" s="1">
        <f t="shared" si="69"/>
        <v>0</v>
      </c>
      <c r="AN77" s="1">
        <f t="shared" si="70"/>
        <v>0</v>
      </c>
      <c r="AO77" s="1">
        <f t="shared" si="71"/>
        <v>7.607034432204034</v>
      </c>
      <c r="AP77" s="1"/>
      <c r="AQ77" s="1">
        <f t="shared" si="72"/>
        <v>17.395785116506488</v>
      </c>
      <c r="AR77" s="1">
        <f t="shared" si="73"/>
        <v>4.243974520720241</v>
      </c>
    </row>
    <row r="78" spans="1:44" ht="12.75">
      <c r="A78" s="9">
        <v>1992</v>
      </c>
      <c r="B78">
        <v>1012</v>
      </c>
      <c r="C78">
        <v>1152</v>
      </c>
      <c r="D78">
        <v>0</v>
      </c>
      <c r="E78">
        <v>0</v>
      </c>
      <c r="F78">
        <v>11</v>
      </c>
      <c r="H78" s="2">
        <f t="shared" si="66"/>
        <v>2175</v>
      </c>
      <c r="J78" s="9">
        <v>1992</v>
      </c>
      <c r="K78" s="2">
        <f t="shared" si="62"/>
        <v>1012</v>
      </c>
      <c r="L78" s="2">
        <f t="shared" si="63"/>
        <v>1152</v>
      </c>
      <c r="M78" s="2">
        <f t="shared" si="59"/>
        <v>11</v>
      </c>
      <c r="N78" s="2">
        <f t="shared" si="65"/>
        <v>2175</v>
      </c>
      <c r="Z78" s="9">
        <v>1992</v>
      </c>
      <c r="AA78" s="2">
        <f t="shared" si="64"/>
        <v>9546181</v>
      </c>
      <c r="AB78" s="2">
        <f t="shared" si="64"/>
        <v>1193357</v>
      </c>
      <c r="AC78" s="1">
        <f t="shared" si="64"/>
        <v>19599</v>
      </c>
      <c r="AD78" s="1">
        <f t="shared" si="64"/>
        <v>99132</v>
      </c>
      <c r="AE78" s="1">
        <f t="shared" si="64"/>
        <v>149340</v>
      </c>
      <c r="AF78" s="1"/>
      <c r="AG78" s="2">
        <f t="shared" si="64"/>
        <v>11007609</v>
      </c>
      <c r="AJ78" s="9">
        <v>1992</v>
      </c>
      <c r="AK78" s="1">
        <f t="shared" si="67"/>
        <v>10.601097967867988</v>
      </c>
      <c r="AL78" s="1">
        <f t="shared" si="68"/>
        <v>96.53439834014466</v>
      </c>
      <c r="AM78" s="1">
        <f t="shared" si="69"/>
        <v>0</v>
      </c>
      <c r="AN78" s="1">
        <f t="shared" si="70"/>
        <v>0</v>
      </c>
      <c r="AO78" s="1">
        <f t="shared" si="71"/>
        <v>7.36574260077675</v>
      </c>
      <c r="AP78" s="1"/>
      <c r="AQ78" s="1">
        <f t="shared" si="72"/>
        <v>19.759059392462067</v>
      </c>
      <c r="AR78" s="1">
        <f t="shared" si="73"/>
        <v>4.103390519675758</v>
      </c>
    </row>
    <row r="79" spans="1:44" ht="12.75">
      <c r="A79" s="9">
        <v>1993</v>
      </c>
      <c r="B79">
        <v>927</v>
      </c>
      <c r="C79">
        <v>1223</v>
      </c>
      <c r="D79">
        <v>0</v>
      </c>
      <c r="E79">
        <v>1</v>
      </c>
      <c r="F79">
        <v>19</v>
      </c>
      <c r="H79" s="2">
        <f t="shared" si="66"/>
        <v>2170</v>
      </c>
      <c r="J79" s="9">
        <v>1993</v>
      </c>
      <c r="K79" s="2">
        <f t="shared" si="62"/>
        <v>927</v>
      </c>
      <c r="L79" s="2">
        <f t="shared" si="63"/>
        <v>1223</v>
      </c>
      <c r="M79" s="2">
        <f t="shared" si="59"/>
        <v>20</v>
      </c>
      <c r="N79" s="2">
        <f t="shared" si="65"/>
        <v>2170</v>
      </c>
      <c r="Z79" s="9">
        <v>1993</v>
      </c>
      <c r="AA79" s="2">
        <f t="shared" si="64"/>
        <v>9581154</v>
      </c>
      <c r="AB79" s="2">
        <f t="shared" si="64"/>
        <v>1212328</v>
      </c>
      <c r="AC79" s="1">
        <f t="shared" si="64"/>
        <v>19789</v>
      </c>
      <c r="AD79" s="1">
        <f t="shared" si="64"/>
        <v>103034</v>
      </c>
      <c r="AE79" s="1">
        <f t="shared" si="64"/>
        <v>154080</v>
      </c>
      <c r="AF79" s="1"/>
      <c r="AG79" s="2">
        <f t="shared" si="64"/>
        <v>11070385</v>
      </c>
      <c r="AJ79" s="9">
        <v>1993</v>
      </c>
      <c r="AK79" s="1">
        <f t="shared" si="67"/>
        <v>9.675243712813717</v>
      </c>
      <c r="AL79" s="1">
        <f t="shared" si="68"/>
        <v>100.88028982255628</v>
      </c>
      <c r="AM79" s="1">
        <f t="shared" si="69"/>
        <v>0</v>
      </c>
      <c r="AN79" s="1">
        <f t="shared" si="70"/>
        <v>0.9705534095541278</v>
      </c>
      <c r="AO79" s="1">
        <f t="shared" si="71"/>
        <v>12.331256490134994</v>
      </c>
      <c r="AP79" s="1"/>
      <c r="AQ79" s="1">
        <f t="shared" si="72"/>
        <v>19.601847632218753</v>
      </c>
      <c r="AR79" s="1">
        <f t="shared" si="73"/>
        <v>7.2227458712978905</v>
      </c>
    </row>
    <row r="80" spans="1:44" ht="12.75">
      <c r="A80" s="9">
        <v>1994</v>
      </c>
      <c r="B80">
        <v>833</v>
      </c>
      <c r="C80">
        <v>1006</v>
      </c>
      <c r="D80">
        <v>1</v>
      </c>
      <c r="E80">
        <v>0</v>
      </c>
      <c r="F80">
        <v>17</v>
      </c>
      <c r="H80" s="2">
        <f t="shared" si="66"/>
        <v>1857</v>
      </c>
      <c r="J80" s="9">
        <v>1994</v>
      </c>
      <c r="K80" s="2">
        <f t="shared" si="62"/>
        <v>833</v>
      </c>
      <c r="L80" s="2">
        <f t="shared" si="63"/>
        <v>1006</v>
      </c>
      <c r="M80" s="2">
        <f t="shared" si="59"/>
        <v>18</v>
      </c>
      <c r="N80" s="2">
        <f t="shared" si="65"/>
        <v>1857</v>
      </c>
      <c r="Z80" s="9">
        <v>1994</v>
      </c>
      <c r="AA80" s="2">
        <f t="shared" si="64"/>
        <v>9598266</v>
      </c>
      <c r="AB80" s="2">
        <f t="shared" si="64"/>
        <v>1227815</v>
      </c>
      <c r="AC80" s="1">
        <f t="shared" si="64"/>
        <v>20035</v>
      </c>
      <c r="AD80" s="1">
        <f t="shared" si="64"/>
        <v>106917</v>
      </c>
      <c r="AE80" s="1">
        <f t="shared" si="64"/>
        <v>158418</v>
      </c>
      <c r="AF80" s="1"/>
      <c r="AG80" s="2">
        <f t="shared" si="64"/>
        <v>11111451</v>
      </c>
      <c r="AJ80" s="9">
        <v>1994</v>
      </c>
      <c r="AK80" s="1">
        <f t="shared" si="67"/>
        <v>8.678650914654792</v>
      </c>
      <c r="AL80" s="1">
        <f t="shared" si="68"/>
        <v>81.93416760668342</v>
      </c>
      <c r="AM80" s="1">
        <f t="shared" si="69"/>
        <v>4.991265285749938</v>
      </c>
      <c r="AN80" s="1">
        <f t="shared" si="70"/>
        <v>0</v>
      </c>
      <c r="AO80" s="1">
        <f t="shared" si="71"/>
        <v>10.731103788710879</v>
      </c>
      <c r="AP80" s="1"/>
      <c r="AQ80" s="1">
        <f t="shared" si="72"/>
        <v>16.71248876496868</v>
      </c>
      <c r="AR80" s="1">
        <f t="shared" si="73"/>
        <v>6.307600658793846</v>
      </c>
    </row>
    <row r="81" spans="1:44" ht="12.75">
      <c r="A81" s="9">
        <v>1995</v>
      </c>
      <c r="B81">
        <v>744</v>
      </c>
      <c r="C81">
        <v>881</v>
      </c>
      <c r="D81">
        <v>1</v>
      </c>
      <c r="E81">
        <v>1</v>
      </c>
      <c r="F81">
        <v>16</v>
      </c>
      <c r="H81" s="2">
        <f t="shared" si="66"/>
        <v>1643</v>
      </c>
      <c r="J81" s="9">
        <v>1995</v>
      </c>
      <c r="K81" s="2">
        <f t="shared" si="62"/>
        <v>744</v>
      </c>
      <c r="L81" s="2">
        <f t="shared" si="63"/>
        <v>881</v>
      </c>
      <c r="M81" s="2">
        <f t="shared" si="59"/>
        <v>18</v>
      </c>
      <c r="N81" s="2">
        <f t="shared" si="65"/>
        <v>1643</v>
      </c>
      <c r="Z81" s="9">
        <v>1995</v>
      </c>
      <c r="AA81" s="2">
        <f t="shared" si="64"/>
        <v>9618062</v>
      </c>
      <c r="AB81" s="2">
        <f t="shared" si="64"/>
        <v>1242666</v>
      </c>
      <c r="AC81" s="1">
        <f t="shared" si="64"/>
        <v>20147</v>
      </c>
      <c r="AD81" s="1">
        <f t="shared" si="64"/>
        <v>110631</v>
      </c>
      <c r="AE81" s="1">
        <f t="shared" si="64"/>
        <v>163987</v>
      </c>
      <c r="AF81" s="1"/>
      <c r="AG81" s="2">
        <f t="shared" si="64"/>
        <v>11155493</v>
      </c>
      <c r="AJ81" s="9">
        <v>1995</v>
      </c>
      <c r="AK81" s="1">
        <f t="shared" si="67"/>
        <v>7.735446080509774</v>
      </c>
      <c r="AL81" s="1">
        <f t="shared" si="68"/>
        <v>70.89596078109484</v>
      </c>
      <c r="AM81" s="1">
        <f t="shared" si="69"/>
        <v>4.963518141658808</v>
      </c>
      <c r="AN81" s="1">
        <f t="shared" si="70"/>
        <v>0.9039057768618199</v>
      </c>
      <c r="AO81" s="1">
        <f t="shared" si="71"/>
        <v>9.756870971479445</v>
      </c>
      <c r="AP81" s="1"/>
      <c r="AQ81" s="1">
        <f t="shared" si="72"/>
        <v>14.728170238643868</v>
      </c>
      <c r="AR81" s="1">
        <f t="shared" si="73"/>
        <v>6.1065594626227675</v>
      </c>
    </row>
    <row r="82" spans="1:44" ht="12.75">
      <c r="A82" s="9">
        <v>1996</v>
      </c>
      <c r="B82">
        <v>917</v>
      </c>
      <c r="C82">
        <v>1035</v>
      </c>
      <c r="D82">
        <v>1</v>
      </c>
      <c r="E82">
        <v>1</v>
      </c>
      <c r="F82">
        <v>29</v>
      </c>
      <c r="H82" s="2">
        <f t="shared" si="66"/>
        <v>1983</v>
      </c>
      <c r="J82" s="9">
        <v>1996</v>
      </c>
      <c r="K82" s="2">
        <f t="shared" si="62"/>
        <v>917</v>
      </c>
      <c r="L82" s="2">
        <f t="shared" si="63"/>
        <v>1035</v>
      </c>
      <c r="M82" s="2">
        <f t="shared" si="59"/>
        <v>31</v>
      </c>
      <c r="N82" s="2">
        <f t="shared" si="65"/>
        <v>1983</v>
      </c>
      <c r="Z82" s="9">
        <v>1996</v>
      </c>
      <c r="AA82" s="2">
        <f t="shared" si="64"/>
        <v>9625574</v>
      </c>
      <c r="AB82" s="2">
        <f t="shared" si="64"/>
        <v>1256575</v>
      </c>
      <c r="AC82" s="1">
        <f t="shared" si="64"/>
        <v>20281</v>
      </c>
      <c r="AD82" s="1">
        <f t="shared" si="64"/>
        <v>115580</v>
      </c>
      <c r="AE82" s="1">
        <f t="shared" si="64"/>
        <v>169022</v>
      </c>
      <c r="AF82" s="1"/>
      <c r="AG82" s="2">
        <f t="shared" si="64"/>
        <v>11187032</v>
      </c>
      <c r="AJ82" s="9">
        <v>1996</v>
      </c>
      <c r="AK82" s="1">
        <f t="shared" si="67"/>
        <v>9.526704589253585</v>
      </c>
      <c r="AL82" s="1">
        <f t="shared" si="68"/>
        <v>82.36675089031694</v>
      </c>
      <c r="AM82" s="1">
        <f t="shared" si="69"/>
        <v>4.930723337113554</v>
      </c>
      <c r="AN82" s="1">
        <f t="shared" si="70"/>
        <v>0.8652015919709293</v>
      </c>
      <c r="AO82" s="1">
        <f t="shared" si="71"/>
        <v>17.157529789021545</v>
      </c>
      <c r="AP82" s="1"/>
      <c r="AQ82" s="1">
        <f t="shared" si="72"/>
        <v>17.725881180995994</v>
      </c>
      <c r="AR82" s="1">
        <f t="shared" si="73"/>
        <v>10.16783487436164</v>
      </c>
    </row>
    <row r="83" spans="1:44" ht="12.75">
      <c r="A83" s="9">
        <v>1997</v>
      </c>
      <c r="B83">
        <v>824</v>
      </c>
      <c r="C83">
        <v>1157</v>
      </c>
      <c r="D83">
        <v>4</v>
      </c>
      <c r="E83">
        <v>2</v>
      </c>
      <c r="F83">
        <v>30</v>
      </c>
      <c r="H83" s="2">
        <f t="shared" si="66"/>
        <v>2017</v>
      </c>
      <c r="J83" s="9">
        <v>1997</v>
      </c>
      <c r="K83" s="2">
        <f t="shared" si="62"/>
        <v>824</v>
      </c>
      <c r="L83" s="2">
        <f t="shared" si="63"/>
        <v>1157</v>
      </c>
      <c r="M83" s="2">
        <f t="shared" si="59"/>
        <v>36</v>
      </c>
      <c r="N83" s="2">
        <f t="shared" si="65"/>
        <v>2017</v>
      </c>
      <c r="Z83" s="9">
        <v>1997</v>
      </c>
      <c r="AA83" s="2">
        <f t="shared" si="64"/>
        <v>9628754</v>
      </c>
      <c r="AB83" s="2">
        <f t="shared" si="64"/>
        <v>1269076</v>
      </c>
      <c r="AC83" s="1">
        <f t="shared" si="64"/>
        <v>20418</v>
      </c>
      <c r="AD83" s="1">
        <f t="shared" si="64"/>
        <v>119950</v>
      </c>
      <c r="AE83" s="1">
        <f t="shared" si="64"/>
        <v>174300</v>
      </c>
      <c r="AF83" s="1"/>
      <c r="AG83" s="2">
        <f t="shared" si="64"/>
        <v>11212498</v>
      </c>
      <c r="AJ83" s="9">
        <v>1997</v>
      </c>
      <c r="AK83" s="1">
        <f t="shared" si="67"/>
        <v>8.557701235279248</v>
      </c>
      <c r="AL83" s="1">
        <f t="shared" si="68"/>
        <v>91.16869281272359</v>
      </c>
      <c r="AM83" s="1">
        <f t="shared" si="69"/>
        <v>19.590557351356647</v>
      </c>
      <c r="AN83" s="1">
        <f t="shared" si="70"/>
        <v>1.6673614005835766</v>
      </c>
      <c r="AO83" s="1">
        <f t="shared" si="71"/>
        <v>17.211703958691913</v>
      </c>
      <c r="AP83" s="1"/>
      <c r="AQ83" s="1">
        <f t="shared" si="72"/>
        <v>17.988854936696534</v>
      </c>
      <c r="AR83" s="1">
        <f t="shared" si="73"/>
        <v>11.440629488858098</v>
      </c>
    </row>
    <row r="84" spans="1:44" ht="12.75">
      <c r="A84" s="9">
        <v>1998</v>
      </c>
      <c r="B84">
        <v>706</v>
      </c>
      <c r="C84">
        <v>821</v>
      </c>
      <c r="D84">
        <v>1</v>
      </c>
      <c r="E84">
        <v>3</v>
      </c>
      <c r="F84">
        <v>19</v>
      </c>
      <c r="H84" s="2">
        <f t="shared" si="66"/>
        <v>1550</v>
      </c>
      <c r="J84" s="9">
        <v>1998</v>
      </c>
      <c r="K84" s="2">
        <f t="shared" si="62"/>
        <v>706</v>
      </c>
      <c r="L84" s="2">
        <f t="shared" si="63"/>
        <v>821</v>
      </c>
      <c r="M84" s="2">
        <f t="shared" si="59"/>
        <v>23</v>
      </c>
      <c r="N84" s="2">
        <f t="shared" si="65"/>
        <v>1550</v>
      </c>
      <c r="Z84" s="9">
        <v>1998</v>
      </c>
      <c r="AA84" s="2">
        <f t="shared" si="64"/>
        <v>9634361</v>
      </c>
      <c r="AB84" s="2">
        <f t="shared" si="64"/>
        <v>1278802</v>
      </c>
      <c r="AC84" s="1">
        <f t="shared" si="64"/>
        <v>20705</v>
      </c>
      <c r="AD84" s="1">
        <f t="shared" si="64"/>
        <v>124198</v>
      </c>
      <c r="AE84" s="1">
        <f t="shared" si="64"/>
        <v>179686</v>
      </c>
      <c r="AF84" s="1"/>
      <c r="AG84" s="2">
        <f t="shared" si="64"/>
        <v>11237752</v>
      </c>
      <c r="AJ84" s="9">
        <v>1998</v>
      </c>
      <c r="AK84" s="1">
        <f t="shared" si="67"/>
        <v>7.327937991943627</v>
      </c>
      <c r="AL84" s="1">
        <f t="shared" si="68"/>
        <v>64.20071285468742</v>
      </c>
      <c r="AM84" s="1">
        <f t="shared" si="69"/>
        <v>4.829751267809708</v>
      </c>
      <c r="AN84" s="1">
        <f t="shared" si="70"/>
        <v>2.4154978341036086</v>
      </c>
      <c r="AO84" s="1">
        <f t="shared" si="71"/>
        <v>10.574001313402269</v>
      </c>
      <c r="AP84" s="1"/>
      <c r="AQ84" s="1">
        <f t="shared" si="72"/>
        <v>13.792794146017817</v>
      </c>
      <c r="AR84" s="1">
        <f t="shared" si="73"/>
        <v>7.085883994836547</v>
      </c>
    </row>
    <row r="85" spans="1:44" ht="12.75">
      <c r="A85" s="9">
        <v>1999</v>
      </c>
      <c r="B85">
        <v>760</v>
      </c>
      <c r="C85">
        <v>858</v>
      </c>
      <c r="D85">
        <v>7</v>
      </c>
      <c r="E85">
        <v>0</v>
      </c>
      <c r="F85">
        <v>12</v>
      </c>
      <c r="H85" s="2">
        <f t="shared" si="66"/>
        <v>1637</v>
      </c>
      <c r="J85" s="9">
        <v>1999</v>
      </c>
      <c r="K85" s="2">
        <f t="shared" si="62"/>
        <v>760</v>
      </c>
      <c r="L85" s="2">
        <f t="shared" si="63"/>
        <v>858</v>
      </c>
      <c r="M85" s="2">
        <f t="shared" si="59"/>
        <v>19</v>
      </c>
      <c r="N85" s="2">
        <f t="shared" si="65"/>
        <v>1637</v>
      </c>
      <c r="Z85" s="9">
        <v>1999</v>
      </c>
      <c r="AA85" s="2">
        <f t="shared" si="64"/>
        <v>9632946</v>
      </c>
      <c r="AB85" s="2">
        <f t="shared" si="64"/>
        <v>1288979</v>
      </c>
      <c r="AC85" s="1">
        <f t="shared" si="64"/>
        <v>20934</v>
      </c>
      <c r="AD85" s="1">
        <f t="shared" si="64"/>
        <v>128893</v>
      </c>
      <c r="AE85" s="1">
        <f t="shared" si="64"/>
        <v>184902</v>
      </c>
      <c r="AF85" s="1"/>
      <c r="AG85" s="2">
        <f t="shared" si="64"/>
        <v>11256654</v>
      </c>
      <c r="AJ85" s="9">
        <v>1999</v>
      </c>
      <c r="AK85" s="1">
        <f t="shared" si="67"/>
        <v>7.889590578001787</v>
      </c>
      <c r="AL85" s="1">
        <f>(C85/AB85)*100000</f>
        <v>66.56431175372136</v>
      </c>
      <c r="AM85" s="1">
        <f>(D85/AC85)*100000</f>
        <v>33.43842552784943</v>
      </c>
      <c r="AN85" s="1">
        <f>(E85/AD85)*100000</f>
        <v>0</v>
      </c>
      <c r="AO85" s="1">
        <f>(F85/AE85)*100000</f>
        <v>6.489924392380829</v>
      </c>
      <c r="AP85" s="1"/>
      <c r="AQ85" s="1">
        <f t="shared" si="72"/>
        <v>14.542509701373072</v>
      </c>
      <c r="AR85" s="1">
        <f t="shared" si="73"/>
        <v>5.676233609875451</v>
      </c>
    </row>
    <row r="86" spans="1:14" s="4" customFormat="1" ht="12.75">
      <c r="A86" s="13" t="s">
        <v>104</v>
      </c>
      <c r="B86" s="21">
        <f>SUM(B69:B85)</f>
        <v>12085</v>
      </c>
      <c r="C86" s="21">
        <f>SUM(C69:C85)</f>
        <v>13003</v>
      </c>
      <c r="D86" s="4">
        <f>SUM(D69:D85)</f>
        <v>15</v>
      </c>
      <c r="E86" s="4">
        <f>SUM(E69:E85)</f>
        <v>8</v>
      </c>
      <c r="F86" s="4">
        <f>SUM(F69:F85)</f>
        <v>190</v>
      </c>
      <c r="H86" s="21">
        <f t="shared" si="66"/>
        <v>25301</v>
      </c>
      <c r="J86" s="13" t="s">
        <v>104</v>
      </c>
      <c r="K86" s="21">
        <f>B86</f>
        <v>12085</v>
      </c>
      <c r="L86" s="21">
        <f>C86</f>
        <v>13003</v>
      </c>
      <c r="M86" s="21">
        <f t="shared" si="59"/>
        <v>213</v>
      </c>
      <c r="N86" s="21">
        <f>H86</f>
        <v>25301</v>
      </c>
    </row>
    <row r="88" spans="1:44" s="27" customFormat="1" ht="29.25" customHeight="1">
      <c r="A88" s="31" t="str">
        <f>CONCATENATE("Other &amp; Not Known Admissions, All Races: ",$A$1)</f>
        <v>Other &amp; Not Known Admissions, All Races: OHIO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OHIO</v>
      </c>
      <c r="K88" s="31"/>
      <c r="L88" s="31"/>
      <c r="M88" s="31"/>
      <c r="N88" s="31"/>
      <c r="Z88" s="30" t="str">
        <f>CONCATENATE("Total Population, By Race: ",$A$1)</f>
        <v>Total Population, By Race: OHIO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OHIO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116</v>
      </c>
      <c r="B89" s="19" t="s">
        <v>102</v>
      </c>
      <c r="C89" s="19" t="s">
        <v>103</v>
      </c>
      <c r="D89" s="19" t="s">
        <v>119</v>
      </c>
      <c r="E89" s="19" t="s">
        <v>120</v>
      </c>
      <c r="F89" s="19" t="s">
        <v>117</v>
      </c>
      <c r="G89" s="19" t="s">
        <v>118</v>
      </c>
      <c r="H89" s="19" t="s">
        <v>104</v>
      </c>
      <c r="J89" s="20" t="s">
        <v>116</v>
      </c>
      <c r="K89" s="19" t="s">
        <v>102</v>
      </c>
      <c r="L89" s="19" t="s">
        <v>103</v>
      </c>
      <c r="M89" s="19" t="s">
        <v>121</v>
      </c>
      <c r="N89" s="19" t="s">
        <v>104</v>
      </c>
      <c r="Z89" s="20" t="s">
        <v>116</v>
      </c>
      <c r="AA89" s="19" t="s">
        <v>102</v>
      </c>
      <c r="AB89" s="19" t="s">
        <v>103</v>
      </c>
      <c r="AC89" s="19" t="s">
        <v>119</v>
      </c>
      <c r="AD89" s="19" t="s">
        <v>120</v>
      </c>
      <c r="AE89" s="19" t="s">
        <v>117</v>
      </c>
      <c r="AF89" s="19" t="s">
        <v>118</v>
      </c>
      <c r="AG89" s="19" t="s">
        <v>104</v>
      </c>
      <c r="AJ89" s="20" t="s">
        <v>116</v>
      </c>
      <c r="AK89" s="19" t="s">
        <v>102</v>
      </c>
      <c r="AL89" s="19" t="s">
        <v>103</v>
      </c>
      <c r="AM89" s="19" t="s">
        <v>119</v>
      </c>
      <c r="AN89" s="19" t="s">
        <v>120</v>
      </c>
      <c r="AO89" s="19" t="s">
        <v>117</v>
      </c>
      <c r="AP89" s="19" t="s">
        <v>118</v>
      </c>
      <c r="AQ89" s="19" t="s">
        <v>104</v>
      </c>
      <c r="AR89" s="19" t="s">
        <v>121</v>
      </c>
    </row>
    <row r="90" spans="1:44" ht="12.75">
      <c r="A90" s="9">
        <v>1983</v>
      </c>
      <c r="B90">
        <v>100</v>
      </c>
      <c r="C90">
        <v>102</v>
      </c>
      <c r="D90">
        <v>0</v>
      </c>
      <c r="E90">
        <v>0</v>
      </c>
      <c r="F90">
        <v>0</v>
      </c>
      <c r="H90" s="2">
        <f aca="true" t="shared" si="74" ref="H90:H107">SUM(B90:G90)</f>
        <v>202</v>
      </c>
      <c r="J90" s="9">
        <v>1983</v>
      </c>
      <c r="K90" s="2">
        <f>B90</f>
        <v>100</v>
      </c>
      <c r="L90" s="2">
        <f>C90</f>
        <v>102</v>
      </c>
      <c r="M90" s="2">
        <f>N90-K90-L90</f>
        <v>0</v>
      </c>
      <c r="N90" s="2">
        <f>H90</f>
        <v>202</v>
      </c>
      <c r="Z90" s="9">
        <v>1983</v>
      </c>
      <c r="AA90" s="2">
        <f>AA69</f>
        <v>9450886</v>
      </c>
      <c r="AB90" s="2">
        <f aca="true" t="shared" si="75" ref="AB90:AG90">AB69</f>
        <v>1084327</v>
      </c>
      <c r="AC90" s="1">
        <f t="shared" si="75"/>
        <v>13302</v>
      </c>
      <c r="AD90" s="1">
        <f t="shared" si="75"/>
        <v>64982</v>
      </c>
      <c r="AE90" s="1">
        <f t="shared" si="75"/>
        <v>124156</v>
      </c>
      <c r="AF90" s="1"/>
      <c r="AG90" s="2">
        <f t="shared" si="75"/>
        <v>10737653</v>
      </c>
      <c r="AJ90" s="9">
        <v>1983</v>
      </c>
      <c r="AK90" s="1">
        <f aca="true" t="shared" si="76" ref="AK90:AO94">(B90/AA90)*100000</f>
        <v>1.058101854154203</v>
      </c>
      <c r="AL90" s="1">
        <f t="shared" si="76"/>
        <v>9.406756448930995</v>
      </c>
      <c r="AM90" s="1">
        <f t="shared" si="76"/>
        <v>0</v>
      </c>
      <c r="AN90" s="1">
        <f t="shared" si="76"/>
        <v>0</v>
      </c>
      <c r="AO90" s="1">
        <f t="shared" si="76"/>
        <v>0</v>
      </c>
      <c r="AP90" s="1"/>
      <c r="AQ90" s="1">
        <f>(H90/AG90)*100000</f>
        <v>1.8812304700105322</v>
      </c>
      <c r="AR90" s="1">
        <f>(SUM(D90:F90)/SUM(AC90:AE90))*100000</f>
        <v>0</v>
      </c>
    </row>
    <row r="91" spans="1:44" ht="12.75">
      <c r="A91" s="9">
        <v>1984</v>
      </c>
      <c r="B91">
        <v>33</v>
      </c>
      <c r="C91">
        <v>5</v>
      </c>
      <c r="D91">
        <v>0</v>
      </c>
      <c r="E91">
        <v>0</v>
      </c>
      <c r="F91">
        <v>0</v>
      </c>
      <c r="H91" s="2">
        <f t="shared" si="74"/>
        <v>38</v>
      </c>
      <c r="J91" s="9">
        <v>1984</v>
      </c>
      <c r="K91" s="2">
        <f aca="true" t="shared" si="77" ref="K91:K106">B91</f>
        <v>33</v>
      </c>
      <c r="L91" s="2">
        <f aca="true" t="shared" si="78" ref="L91:L106">C91</f>
        <v>5</v>
      </c>
      <c r="M91" s="2">
        <f aca="true" t="shared" si="79" ref="M91:M107">N91-K91-L91</f>
        <v>0</v>
      </c>
      <c r="N91" s="2">
        <f aca="true" t="shared" si="80" ref="N91:N106">H91</f>
        <v>38</v>
      </c>
      <c r="Z91" s="9">
        <v>1984</v>
      </c>
      <c r="AA91" s="2">
        <f aca="true" t="shared" si="81" ref="AA91:AG106">AA70</f>
        <v>9437934</v>
      </c>
      <c r="AB91" s="2">
        <f t="shared" si="81"/>
        <v>1091481</v>
      </c>
      <c r="AC91" s="1">
        <f t="shared" si="81"/>
        <v>14002</v>
      </c>
      <c r="AD91" s="1">
        <f t="shared" si="81"/>
        <v>68286</v>
      </c>
      <c r="AE91" s="1">
        <f t="shared" si="81"/>
        <v>126041</v>
      </c>
      <c r="AF91" s="1"/>
      <c r="AG91" s="2">
        <f t="shared" si="81"/>
        <v>10737744</v>
      </c>
      <c r="AJ91" s="9">
        <v>1984</v>
      </c>
      <c r="AK91" s="1">
        <f t="shared" si="76"/>
        <v>0.3496527947747886</v>
      </c>
      <c r="AL91" s="1">
        <f t="shared" si="76"/>
        <v>0.45809317798477484</v>
      </c>
      <c r="AM91" s="1">
        <f t="shared" si="76"/>
        <v>0</v>
      </c>
      <c r="AN91" s="1">
        <f t="shared" si="76"/>
        <v>0</v>
      </c>
      <c r="AO91" s="1">
        <f t="shared" si="76"/>
        <v>0</v>
      </c>
      <c r="AP91" s="1"/>
      <c r="AQ91" s="1">
        <f>(H91/AG91)*100000</f>
        <v>0.3538918417127471</v>
      </c>
      <c r="AR91" s="1">
        <f>(SUM(D91:F91)/SUM(AC91:AE91))*100000</f>
        <v>0</v>
      </c>
    </row>
    <row r="92" spans="1:44" ht="12.75">
      <c r="A92" s="9">
        <v>1985</v>
      </c>
      <c r="B92">
        <v>34</v>
      </c>
      <c r="C92">
        <v>5</v>
      </c>
      <c r="D92">
        <v>0</v>
      </c>
      <c r="E92">
        <v>0</v>
      </c>
      <c r="F92">
        <v>0</v>
      </c>
      <c r="H92" s="2">
        <f t="shared" si="74"/>
        <v>39</v>
      </c>
      <c r="J92" s="9">
        <v>1985</v>
      </c>
      <c r="K92" s="2">
        <f t="shared" si="77"/>
        <v>34</v>
      </c>
      <c r="L92" s="2">
        <f t="shared" si="78"/>
        <v>5</v>
      </c>
      <c r="M92" s="2">
        <f t="shared" si="79"/>
        <v>0</v>
      </c>
      <c r="N92" s="2">
        <f t="shared" si="80"/>
        <v>39</v>
      </c>
      <c r="Z92" s="9">
        <v>1985</v>
      </c>
      <c r="AA92" s="2">
        <f t="shared" si="81"/>
        <v>9423584</v>
      </c>
      <c r="AB92" s="2">
        <f t="shared" si="81"/>
        <v>1097359</v>
      </c>
      <c r="AC92" s="1">
        <f t="shared" si="81"/>
        <v>14724</v>
      </c>
      <c r="AD92" s="1">
        <f t="shared" si="81"/>
        <v>71644</v>
      </c>
      <c r="AE92" s="1">
        <f t="shared" si="81"/>
        <v>127633</v>
      </c>
      <c r="AF92" s="1"/>
      <c r="AG92" s="2">
        <f t="shared" si="81"/>
        <v>10734944</v>
      </c>
      <c r="AJ92" s="9">
        <v>1985</v>
      </c>
      <c r="AK92" s="1">
        <f t="shared" si="76"/>
        <v>0.3607969112388662</v>
      </c>
      <c r="AL92" s="1">
        <f t="shared" si="76"/>
        <v>0.45563940333108854</v>
      </c>
      <c r="AM92" s="1">
        <f t="shared" si="76"/>
        <v>0</v>
      </c>
      <c r="AN92" s="1">
        <f t="shared" si="76"/>
        <v>0</v>
      </c>
      <c r="AO92" s="1">
        <f t="shared" si="76"/>
        <v>0</v>
      </c>
      <c r="AP92" s="1"/>
      <c r="AQ92" s="1">
        <f>(H92/AG92)*100000</f>
        <v>0.3632995197739271</v>
      </c>
      <c r="AR92" s="1">
        <f>(SUM(D92:F92)/SUM(AC92:AE92))*100000</f>
        <v>0</v>
      </c>
    </row>
    <row r="93" spans="1:44" ht="12.75">
      <c r="A93" s="9">
        <v>1986</v>
      </c>
      <c r="B93">
        <v>15</v>
      </c>
      <c r="C93">
        <v>2</v>
      </c>
      <c r="D93">
        <v>0</v>
      </c>
      <c r="E93">
        <v>0</v>
      </c>
      <c r="F93">
        <v>0</v>
      </c>
      <c r="H93" s="2">
        <f t="shared" si="74"/>
        <v>17</v>
      </c>
      <c r="J93" s="9">
        <v>1986</v>
      </c>
      <c r="K93" s="2">
        <f aca="true" t="shared" si="82" ref="K93:K100">B93</f>
        <v>15</v>
      </c>
      <c r="L93" s="2">
        <f aca="true" t="shared" si="83" ref="L93:L100">C93</f>
        <v>2</v>
      </c>
      <c r="M93" s="2">
        <f aca="true" t="shared" si="84" ref="M93:M100">N93-K93-L93</f>
        <v>0</v>
      </c>
      <c r="N93" s="2">
        <f aca="true" t="shared" si="85" ref="N93:N100">H93</f>
        <v>17</v>
      </c>
      <c r="Z93" s="9">
        <v>1986</v>
      </c>
      <c r="AA93" s="2">
        <f t="shared" si="81"/>
        <v>9407573</v>
      </c>
      <c r="AB93" s="2">
        <f t="shared" si="81"/>
        <v>1102809</v>
      </c>
      <c r="AC93" s="1">
        <f t="shared" si="81"/>
        <v>15505</v>
      </c>
      <c r="AD93" s="1">
        <f t="shared" si="81"/>
        <v>75083</v>
      </c>
      <c r="AE93" s="1">
        <f t="shared" si="81"/>
        <v>129319</v>
      </c>
      <c r="AF93" s="1"/>
      <c r="AG93" s="2">
        <f t="shared" si="81"/>
        <v>10730289</v>
      </c>
      <c r="AJ93" s="9">
        <v>1986</v>
      </c>
      <c r="AK93" s="1">
        <f t="shared" si="76"/>
        <v>0.1594460122711777</v>
      </c>
      <c r="AL93" s="1">
        <f t="shared" si="76"/>
        <v>0.18135506692455358</v>
      </c>
      <c r="AM93" s="1">
        <f t="shared" si="76"/>
        <v>0</v>
      </c>
      <c r="AN93" s="1">
        <f t="shared" si="76"/>
        <v>0</v>
      </c>
      <c r="AO93" s="1">
        <f t="shared" si="76"/>
        <v>0</v>
      </c>
      <c r="AP93" s="1"/>
      <c r="AQ93" s="1">
        <f>(H93/AG93)*100000</f>
        <v>0.15843002923779592</v>
      </c>
      <c r="AR93" s="1">
        <f>(SUM(D93:F93)/SUM(AC93:AE93))*100000</f>
        <v>0</v>
      </c>
    </row>
    <row r="94" spans="1:44" ht="12.75">
      <c r="A94" s="9">
        <v>1987</v>
      </c>
      <c r="B94">
        <v>17</v>
      </c>
      <c r="C94">
        <v>3</v>
      </c>
      <c r="D94">
        <v>0</v>
      </c>
      <c r="E94">
        <v>0</v>
      </c>
      <c r="F94">
        <v>1</v>
      </c>
      <c r="H94" s="2">
        <f t="shared" si="74"/>
        <v>21</v>
      </c>
      <c r="J94" s="9">
        <v>1987</v>
      </c>
      <c r="K94" s="2">
        <f t="shared" si="82"/>
        <v>17</v>
      </c>
      <c r="L94" s="2">
        <f t="shared" si="83"/>
        <v>3</v>
      </c>
      <c r="M94" s="2">
        <f t="shared" si="84"/>
        <v>1</v>
      </c>
      <c r="N94" s="2">
        <f t="shared" si="85"/>
        <v>21</v>
      </c>
      <c r="Z94" s="9">
        <v>1987</v>
      </c>
      <c r="AA94" s="2">
        <f t="shared" si="81"/>
        <v>9419979</v>
      </c>
      <c r="AB94" s="2">
        <f t="shared" si="81"/>
        <v>1113401</v>
      </c>
      <c r="AC94" s="1">
        <f t="shared" si="81"/>
        <v>16387</v>
      </c>
      <c r="AD94" s="1">
        <f t="shared" si="81"/>
        <v>78529</v>
      </c>
      <c r="AE94" s="1">
        <f t="shared" si="81"/>
        <v>131801</v>
      </c>
      <c r="AF94" s="1"/>
      <c r="AG94" s="2">
        <f t="shared" si="81"/>
        <v>10760097</v>
      </c>
      <c r="AJ94" s="9">
        <v>1987</v>
      </c>
      <c r="AK94" s="1">
        <f t="shared" si="76"/>
        <v>0.18046749361118533</v>
      </c>
      <c r="AL94" s="1">
        <f t="shared" si="76"/>
        <v>0.2694447014148541</v>
      </c>
      <c r="AM94" s="1">
        <f t="shared" si="76"/>
        <v>0</v>
      </c>
      <c r="AN94" s="1">
        <f t="shared" si="76"/>
        <v>0</v>
      </c>
      <c r="AO94" s="1">
        <f t="shared" si="76"/>
        <v>0.7587195848286432</v>
      </c>
      <c r="AP94" s="1"/>
      <c r="AQ94" s="1">
        <f>(H94/AG94)*100000</f>
        <v>0.19516552685352187</v>
      </c>
      <c r="AR94" s="1">
        <f>(SUM(D94:F94)/SUM(AC94:AE94))*100000</f>
        <v>0.4410785252098431</v>
      </c>
    </row>
    <row r="95" spans="1:44" ht="12.75">
      <c r="A95" s="9">
        <v>1988</v>
      </c>
      <c r="B95">
        <v>24</v>
      </c>
      <c r="C95">
        <v>1</v>
      </c>
      <c r="D95">
        <v>0</v>
      </c>
      <c r="E95">
        <v>0</v>
      </c>
      <c r="F95">
        <v>0</v>
      </c>
      <c r="H95" s="2">
        <f t="shared" si="74"/>
        <v>25</v>
      </c>
      <c r="J95" s="9">
        <v>1988</v>
      </c>
      <c r="K95" s="2">
        <f t="shared" si="82"/>
        <v>24</v>
      </c>
      <c r="L95" s="2">
        <f t="shared" si="83"/>
        <v>1</v>
      </c>
      <c r="M95" s="2">
        <f t="shared" si="84"/>
        <v>0</v>
      </c>
      <c r="N95" s="2">
        <f t="shared" si="85"/>
        <v>25</v>
      </c>
      <c r="Z95" s="9">
        <v>1988</v>
      </c>
      <c r="AA95" s="2">
        <f t="shared" si="81"/>
        <v>9438421</v>
      </c>
      <c r="AB95" s="2">
        <f t="shared" si="81"/>
        <v>1125765</v>
      </c>
      <c r="AC95" s="1">
        <f t="shared" si="81"/>
        <v>17360</v>
      </c>
      <c r="AD95" s="1">
        <f t="shared" si="81"/>
        <v>82266</v>
      </c>
      <c r="AE95" s="1">
        <f t="shared" si="81"/>
        <v>134770</v>
      </c>
      <c r="AF95" s="1"/>
      <c r="AG95" s="2">
        <f t="shared" si="81"/>
        <v>10798582</v>
      </c>
      <c r="AJ95" s="9">
        <v>1988</v>
      </c>
      <c r="AK95" s="1">
        <f aca="true" t="shared" si="86" ref="AK95:AK106">(B95/AA95)*100000</f>
        <v>0.25427982074544037</v>
      </c>
      <c r="AL95" s="1">
        <f aca="true" t="shared" si="87" ref="AL95:AL105">(C95/AB95)*100000</f>
        <v>0.08882848551873615</v>
      </c>
      <c r="AM95" s="1">
        <f aca="true" t="shared" si="88" ref="AM95:AM105">(D95/AC95)*100000</f>
        <v>0</v>
      </c>
      <c r="AN95" s="1">
        <f aca="true" t="shared" si="89" ref="AN95:AN105">(E95/AD95)*100000</f>
        <v>0</v>
      </c>
      <c r="AO95" s="1">
        <f aca="true" t="shared" si="90" ref="AO95:AO105">(F95/AE95)*100000</f>
        <v>0</v>
      </c>
      <c r="AP95" s="1"/>
      <c r="AQ95" s="1">
        <f aca="true" t="shared" si="91" ref="AQ95:AQ106">(H95/AG95)*100000</f>
        <v>0.23151187813362903</v>
      </c>
      <c r="AR95" s="1">
        <f aca="true" t="shared" si="92" ref="AR95:AR106">(SUM(D95:F95)/SUM(AC95:AE95))*100000</f>
        <v>0</v>
      </c>
    </row>
    <row r="96" spans="1:44" ht="12.75">
      <c r="A96" s="9">
        <v>1989</v>
      </c>
      <c r="B96">
        <v>16</v>
      </c>
      <c r="C96">
        <v>2</v>
      </c>
      <c r="D96">
        <v>0</v>
      </c>
      <c r="E96">
        <v>0</v>
      </c>
      <c r="F96">
        <v>0</v>
      </c>
      <c r="H96" s="2">
        <f t="shared" si="74"/>
        <v>18</v>
      </c>
      <c r="J96" s="9">
        <v>1989</v>
      </c>
      <c r="K96" s="2">
        <f t="shared" si="82"/>
        <v>16</v>
      </c>
      <c r="L96" s="2">
        <f t="shared" si="83"/>
        <v>2</v>
      </c>
      <c r="M96" s="2">
        <f t="shared" si="84"/>
        <v>0</v>
      </c>
      <c r="N96" s="2">
        <f t="shared" si="85"/>
        <v>18</v>
      </c>
      <c r="Z96" s="9">
        <v>1989</v>
      </c>
      <c r="AA96" s="2">
        <f t="shared" si="81"/>
        <v>9448246</v>
      </c>
      <c r="AB96" s="2">
        <f t="shared" si="81"/>
        <v>1138809</v>
      </c>
      <c r="AC96" s="1">
        <f t="shared" si="81"/>
        <v>18359</v>
      </c>
      <c r="AD96" s="1">
        <f t="shared" si="81"/>
        <v>86268</v>
      </c>
      <c r="AE96" s="1">
        <f t="shared" si="81"/>
        <v>137547</v>
      </c>
      <c r="AF96" s="1"/>
      <c r="AG96" s="2">
        <f t="shared" si="81"/>
        <v>10829229</v>
      </c>
      <c r="AJ96" s="9">
        <v>1989</v>
      </c>
      <c r="AK96" s="1">
        <f aca="true" t="shared" si="93" ref="AK96:AO97">(B96/AA96)*100000</f>
        <v>0.16934360091809633</v>
      </c>
      <c r="AL96" s="1">
        <f t="shared" si="93"/>
        <v>0.17562207534362653</v>
      </c>
      <c r="AM96" s="1">
        <f t="shared" si="93"/>
        <v>0</v>
      </c>
      <c r="AN96" s="1">
        <f t="shared" si="93"/>
        <v>0</v>
      </c>
      <c r="AO96" s="1">
        <f t="shared" si="93"/>
        <v>0</v>
      </c>
      <c r="AP96" s="1"/>
      <c r="AQ96" s="1">
        <f>(H96/AG96)*100000</f>
        <v>0.16621681931372953</v>
      </c>
      <c r="AR96" s="1">
        <f>(SUM(D96:F96)/SUM(AC96:AE96))*100000</f>
        <v>0</v>
      </c>
    </row>
    <row r="97" spans="1:44" ht="12.75">
      <c r="A97" s="9">
        <v>1990</v>
      </c>
      <c r="B97">
        <v>11</v>
      </c>
      <c r="C97">
        <v>1</v>
      </c>
      <c r="D97">
        <v>0</v>
      </c>
      <c r="E97">
        <v>0</v>
      </c>
      <c r="F97">
        <v>0</v>
      </c>
      <c r="H97" s="2">
        <f t="shared" si="74"/>
        <v>12</v>
      </c>
      <c r="J97" s="9">
        <v>1990</v>
      </c>
      <c r="K97" s="2">
        <f t="shared" si="82"/>
        <v>11</v>
      </c>
      <c r="L97" s="2">
        <f t="shared" si="83"/>
        <v>1</v>
      </c>
      <c r="M97" s="2">
        <f t="shared" si="84"/>
        <v>0</v>
      </c>
      <c r="N97" s="2">
        <f t="shared" si="85"/>
        <v>12</v>
      </c>
      <c r="Z97" s="9">
        <v>1990</v>
      </c>
      <c r="AA97" s="2">
        <f t="shared" si="81"/>
        <v>9459753</v>
      </c>
      <c r="AB97" s="2">
        <f t="shared" si="81"/>
        <v>1151958</v>
      </c>
      <c r="AC97" s="1">
        <f t="shared" si="81"/>
        <v>19235</v>
      </c>
      <c r="AD97" s="1">
        <f t="shared" si="81"/>
        <v>90430</v>
      </c>
      <c r="AE97" s="1">
        <f t="shared" si="81"/>
        <v>140461</v>
      </c>
      <c r="AF97" s="1"/>
      <c r="AG97" s="2">
        <f t="shared" si="81"/>
        <v>10861837</v>
      </c>
      <c r="AJ97" s="9">
        <v>1990</v>
      </c>
      <c r="AK97" s="1">
        <f t="shared" si="93"/>
        <v>0.11628210588585135</v>
      </c>
      <c r="AL97" s="1">
        <f t="shared" si="93"/>
        <v>0.08680872045682221</v>
      </c>
      <c r="AM97" s="1">
        <f t="shared" si="93"/>
        <v>0</v>
      </c>
      <c r="AN97" s="1">
        <f t="shared" si="93"/>
        <v>0</v>
      </c>
      <c r="AO97" s="1">
        <f t="shared" si="93"/>
        <v>0</v>
      </c>
      <c r="AP97" s="1"/>
      <c r="AQ97" s="1">
        <f>(H97/AG97)*100000</f>
        <v>0.11047854980699857</v>
      </c>
      <c r="AR97" s="1">
        <f>(SUM(D97:F97)/SUM(AC97:AE97))*100000</f>
        <v>0</v>
      </c>
    </row>
    <row r="98" spans="1:44" ht="12.75">
      <c r="A98" s="9">
        <v>1991</v>
      </c>
      <c r="B98">
        <v>5</v>
      </c>
      <c r="C98">
        <v>3</v>
      </c>
      <c r="D98">
        <v>0</v>
      </c>
      <c r="E98">
        <v>0</v>
      </c>
      <c r="F98">
        <v>0</v>
      </c>
      <c r="H98" s="2">
        <f t="shared" si="74"/>
        <v>8</v>
      </c>
      <c r="J98" s="9">
        <v>1991</v>
      </c>
      <c r="K98" s="2">
        <f t="shared" si="82"/>
        <v>5</v>
      </c>
      <c r="L98" s="2">
        <f t="shared" si="83"/>
        <v>3</v>
      </c>
      <c r="M98" s="2">
        <f t="shared" si="84"/>
        <v>0</v>
      </c>
      <c r="N98" s="2">
        <f t="shared" si="85"/>
        <v>8</v>
      </c>
      <c r="Z98" s="9">
        <v>1991</v>
      </c>
      <c r="AA98" s="2">
        <f t="shared" si="81"/>
        <v>9503043</v>
      </c>
      <c r="AB98" s="2">
        <f t="shared" si="81"/>
        <v>1171449</v>
      </c>
      <c r="AC98" s="1">
        <f t="shared" si="81"/>
        <v>19409</v>
      </c>
      <c r="AD98" s="1">
        <f t="shared" si="81"/>
        <v>95179</v>
      </c>
      <c r="AE98" s="1">
        <f t="shared" si="81"/>
        <v>144603</v>
      </c>
      <c r="AF98" s="1"/>
      <c r="AG98" s="2">
        <f t="shared" si="81"/>
        <v>10933683</v>
      </c>
      <c r="AJ98" s="9">
        <v>1991</v>
      </c>
      <c r="AK98" s="1">
        <f t="shared" si="86"/>
        <v>0.05261472561999351</v>
      </c>
      <c r="AL98" s="1">
        <f t="shared" si="87"/>
        <v>0.25609309496188054</v>
      </c>
      <c r="AM98" s="1">
        <f t="shared" si="88"/>
        <v>0</v>
      </c>
      <c r="AN98" s="1">
        <f t="shared" si="89"/>
        <v>0</v>
      </c>
      <c r="AO98" s="1">
        <f t="shared" si="90"/>
        <v>0</v>
      </c>
      <c r="AP98" s="1"/>
      <c r="AQ98" s="1">
        <f t="shared" si="91"/>
        <v>0.07316839165723023</v>
      </c>
      <c r="AR98" s="1">
        <f t="shared" si="92"/>
        <v>0</v>
      </c>
    </row>
    <row r="99" spans="1:44" ht="12.75">
      <c r="A99" s="9">
        <v>1992</v>
      </c>
      <c r="B99">
        <v>11</v>
      </c>
      <c r="C99">
        <v>3</v>
      </c>
      <c r="D99">
        <v>0</v>
      </c>
      <c r="E99">
        <v>0</v>
      </c>
      <c r="F99">
        <v>0</v>
      </c>
      <c r="H99" s="2">
        <f t="shared" si="74"/>
        <v>14</v>
      </c>
      <c r="J99" s="9">
        <v>1992</v>
      </c>
      <c r="K99" s="2">
        <f t="shared" si="82"/>
        <v>11</v>
      </c>
      <c r="L99" s="2">
        <f t="shared" si="83"/>
        <v>3</v>
      </c>
      <c r="M99" s="2">
        <f t="shared" si="84"/>
        <v>0</v>
      </c>
      <c r="N99" s="2">
        <f t="shared" si="85"/>
        <v>14</v>
      </c>
      <c r="Z99" s="9">
        <v>1992</v>
      </c>
      <c r="AA99" s="2">
        <f t="shared" si="81"/>
        <v>9546181</v>
      </c>
      <c r="AB99" s="2">
        <f t="shared" si="81"/>
        <v>1193357</v>
      </c>
      <c r="AC99" s="1">
        <f t="shared" si="81"/>
        <v>19599</v>
      </c>
      <c r="AD99" s="1">
        <f t="shared" si="81"/>
        <v>99132</v>
      </c>
      <c r="AE99" s="1">
        <f t="shared" si="81"/>
        <v>149340</v>
      </c>
      <c r="AF99" s="1"/>
      <c r="AG99" s="2">
        <f t="shared" si="81"/>
        <v>11007609</v>
      </c>
      <c r="AJ99" s="9">
        <v>1992</v>
      </c>
      <c r="AK99" s="1">
        <f t="shared" si="86"/>
        <v>0.11522932573769552</v>
      </c>
      <c r="AL99" s="1">
        <f t="shared" si="87"/>
        <v>0.2513916623441267</v>
      </c>
      <c r="AM99" s="1">
        <f t="shared" si="88"/>
        <v>0</v>
      </c>
      <c r="AN99" s="1">
        <f t="shared" si="89"/>
        <v>0</v>
      </c>
      <c r="AO99" s="1">
        <f t="shared" si="90"/>
        <v>0</v>
      </c>
      <c r="AP99" s="1"/>
      <c r="AQ99" s="1">
        <f t="shared" si="91"/>
        <v>0.12718475011239952</v>
      </c>
      <c r="AR99" s="1">
        <f t="shared" si="92"/>
        <v>0</v>
      </c>
    </row>
    <row r="100" spans="1:44" ht="12.75">
      <c r="A100" s="9">
        <v>1993</v>
      </c>
      <c r="B100">
        <v>4</v>
      </c>
      <c r="C100">
        <v>3</v>
      </c>
      <c r="D100">
        <v>0</v>
      </c>
      <c r="E100">
        <v>0</v>
      </c>
      <c r="F100">
        <v>0</v>
      </c>
      <c r="H100" s="2">
        <f t="shared" si="74"/>
        <v>7</v>
      </c>
      <c r="J100" s="9">
        <v>1993</v>
      </c>
      <c r="K100" s="2">
        <f t="shared" si="82"/>
        <v>4</v>
      </c>
      <c r="L100" s="2">
        <f t="shared" si="83"/>
        <v>3</v>
      </c>
      <c r="M100" s="2">
        <f t="shared" si="84"/>
        <v>0</v>
      </c>
      <c r="N100" s="2">
        <f t="shared" si="85"/>
        <v>7</v>
      </c>
      <c r="Z100" s="9">
        <v>1993</v>
      </c>
      <c r="AA100" s="2">
        <f t="shared" si="81"/>
        <v>9581154</v>
      </c>
      <c r="AB100" s="2">
        <f t="shared" si="81"/>
        <v>1212328</v>
      </c>
      <c r="AC100" s="1">
        <f t="shared" si="81"/>
        <v>19789</v>
      </c>
      <c r="AD100" s="1">
        <f t="shared" si="81"/>
        <v>103034</v>
      </c>
      <c r="AE100" s="1">
        <f t="shared" si="81"/>
        <v>154080</v>
      </c>
      <c r="AF100" s="1"/>
      <c r="AG100" s="2">
        <f t="shared" si="81"/>
        <v>11070385</v>
      </c>
      <c r="AJ100" s="9">
        <v>1993</v>
      </c>
      <c r="AK100" s="1">
        <f t="shared" si="86"/>
        <v>0.041748624435010644</v>
      </c>
      <c r="AL100" s="1">
        <f t="shared" si="87"/>
        <v>0.24745778370210042</v>
      </c>
      <c r="AM100" s="1">
        <f t="shared" si="88"/>
        <v>0</v>
      </c>
      <c r="AN100" s="1">
        <f t="shared" si="89"/>
        <v>0</v>
      </c>
      <c r="AO100" s="1">
        <f t="shared" si="90"/>
        <v>0</v>
      </c>
      <c r="AP100" s="1"/>
      <c r="AQ100" s="1">
        <f t="shared" si="91"/>
        <v>0.06323176655554437</v>
      </c>
      <c r="AR100" s="1">
        <f t="shared" si="92"/>
        <v>0</v>
      </c>
    </row>
    <row r="101" spans="1:44" ht="12.75">
      <c r="A101" s="9">
        <v>1994</v>
      </c>
      <c r="B101">
        <v>6</v>
      </c>
      <c r="C101">
        <v>4</v>
      </c>
      <c r="D101">
        <v>0</v>
      </c>
      <c r="E101">
        <v>0</v>
      </c>
      <c r="F101">
        <v>0</v>
      </c>
      <c r="H101" s="2">
        <f t="shared" si="74"/>
        <v>10</v>
      </c>
      <c r="J101" s="9">
        <v>1994</v>
      </c>
      <c r="K101" s="2">
        <f t="shared" si="77"/>
        <v>6</v>
      </c>
      <c r="L101" s="2">
        <f t="shared" si="78"/>
        <v>4</v>
      </c>
      <c r="M101" s="2">
        <f t="shared" si="79"/>
        <v>0</v>
      </c>
      <c r="N101" s="2">
        <f t="shared" si="80"/>
        <v>10</v>
      </c>
      <c r="Z101" s="9">
        <v>1994</v>
      </c>
      <c r="AA101" s="2">
        <f t="shared" si="81"/>
        <v>9598266</v>
      </c>
      <c r="AB101" s="2">
        <f t="shared" si="81"/>
        <v>1227815</v>
      </c>
      <c r="AC101" s="1">
        <f t="shared" si="81"/>
        <v>20035</v>
      </c>
      <c r="AD101" s="1">
        <f t="shared" si="81"/>
        <v>106917</v>
      </c>
      <c r="AE101" s="1">
        <f t="shared" si="81"/>
        <v>158418</v>
      </c>
      <c r="AF101" s="1"/>
      <c r="AG101" s="2">
        <f t="shared" si="81"/>
        <v>11111451</v>
      </c>
      <c r="AJ101" s="9">
        <v>1994</v>
      </c>
      <c r="AK101" s="1">
        <f t="shared" si="86"/>
        <v>0.06251129110195529</v>
      </c>
      <c r="AL101" s="1">
        <f t="shared" si="87"/>
        <v>0.32578197855540125</v>
      </c>
      <c r="AM101" s="1">
        <f t="shared" si="88"/>
        <v>0</v>
      </c>
      <c r="AN101" s="1">
        <f t="shared" si="89"/>
        <v>0</v>
      </c>
      <c r="AO101" s="1">
        <f t="shared" si="90"/>
        <v>0</v>
      </c>
      <c r="AP101" s="1"/>
      <c r="AQ101" s="1">
        <f t="shared" si="91"/>
        <v>0.08999724698421475</v>
      </c>
      <c r="AR101" s="1">
        <f t="shared" si="92"/>
        <v>0</v>
      </c>
    </row>
    <row r="102" spans="1:44" ht="12.75">
      <c r="A102" s="9">
        <v>1995</v>
      </c>
      <c r="B102">
        <v>9</v>
      </c>
      <c r="C102">
        <v>0</v>
      </c>
      <c r="D102">
        <v>0</v>
      </c>
      <c r="E102">
        <v>0</v>
      </c>
      <c r="F102">
        <v>0</v>
      </c>
      <c r="H102" s="2">
        <f t="shared" si="74"/>
        <v>9</v>
      </c>
      <c r="J102" s="9">
        <v>1995</v>
      </c>
      <c r="K102" s="2">
        <f t="shared" si="77"/>
        <v>9</v>
      </c>
      <c r="L102" s="2">
        <f t="shared" si="78"/>
        <v>0</v>
      </c>
      <c r="M102" s="2">
        <f t="shared" si="79"/>
        <v>0</v>
      </c>
      <c r="N102" s="2">
        <f t="shared" si="80"/>
        <v>9</v>
      </c>
      <c r="Z102" s="9">
        <v>1995</v>
      </c>
      <c r="AA102" s="2">
        <f t="shared" si="81"/>
        <v>9618062</v>
      </c>
      <c r="AB102" s="2">
        <f t="shared" si="81"/>
        <v>1242666</v>
      </c>
      <c r="AC102" s="1">
        <f t="shared" si="81"/>
        <v>20147</v>
      </c>
      <c r="AD102" s="1">
        <f t="shared" si="81"/>
        <v>110631</v>
      </c>
      <c r="AE102" s="1">
        <f t="shared" si="81"/>
        <v>163987</v>
      </c>
      <c r="AF102" s="1"/>
      <c r="AG102" s="2">
        <f t="shared" si="81"/>
        <v>11155493</v>
      </c>
      <c r="AJ102" s="9">
        <v>1995</v>
      </c>
      <c r="AK102" s="1">
        <f t="shared" si="86"/>
        <v>0.09357394452229566</v>
      </c>
      <c r="AL102" s="1">
        <f t="shared" si="87"/>
        <v>0</v>
      </c>
      <c r="AM102" s="1">
        <f t="shared" si="88"/>
        <v>0</v>
      </c>
      <c r="AN102" s="1">
        <f t="shared" si="89"/>
        <v>0</v>
      </c>
      <c r="AO102" s="1">
        <f t="shared" si="90"/>
        <v>0</v>
      </c>
      <c r="AP102" s="1"/>
      <c r="AQ102" s="1">
        <f t="shared" si="91"/>
        <v>0.08067774324272356</v>
      </c>
      <c r="AR102" s="1">
        <f t="shared" si="92"/>
        <v>0</v>
      </c>
    </row>
    <row r="103" spans="1:44" ht="12.75">
      <c r="A103" s="9">
        <v>1996</v>
      </c>
      <c r="B103">
        <v>5</v>
      </c>
      <c r="C103">
        <v>2</v>
      </c>
      <c r="D103">
        <v>0</v>
      </c>
      <c r="E103">
        <v>0</v>
      </c>
      <c r="F103">
        <v>0</v>
      </c>
      <c r="H103" s="2">
        <f t="shared" si="74"/>
        <v>7</v>
      </c>
      <c r="J103" s="9">
        <v>1996</v>
      </c>
      <c r="K103" s="2">
        <f t="shared" si="77"/>
        <v>5</v>
      </c>
      <c r="L103" s="2">
        <f t="shared" si="78"/>
        <v>2</v>
      </c>
      <c r="M103" s="2">
        <f t="shared" si="79"/>
        <v>0</v>
      </c>
      <c r="N103" s="2">
        <f t="shared" si="80"/>
        <v>7</v>
      </c>
      <c r="Z103" s="9">
        <v>1996</v>
      </c>
      <c r="AA103" s="2">
        <f t="shared" si="81"/>
        <v>9625574</v>
      </c>
      <c r="AB103" s="2">
        <f t="shared" si="81"/>
        <v>1256575</v>
      </c>
      <c r="AC103" s="1">
        <f t="shared" si="81"/>
        <v>20281</v>
      </c>
      <c r="AD103" s="1">
        <f t="shared" si="81"/>
        <v>115580</v>
      </c>
      <c r="AE103" s="1">
        <f t="shared" si="81"/>
        <v>169022</v>
      </c>
      <c r="AF103" s="1"/>
      <c r="AG103" s="2">
        <f t="shared" si="81"/>
        <v>11187032</v>
      </c>
      <c r="AJ103" s="9">
        <v>1996</v>
      </c>
      <c r="AK103" s="1">
        <f t="shared" si="86"/>
        <v>0.05194495413987779</v>
      </c>
      <c r="AL103" s="1">
        <f t="shared" si="87"/>
        <v>0.15916280365278634</v>
      </c>
      <c r="AM103" s="1">
        <f t="shared" si="88"/>
        <v>0</v>
      </c>
      <c r="AN103" s="1">
        <f t="shared" si="89"/>
        <v>0</v>
      </c>
      <c r="AO103" s="1">
        <f t="shared" si="90"/>
        <v>0</v>
      </c>
      <c r="AP103" s="1"/>
      <c r="AQ103" s="1">
        <f t="shared" si="91"/>
        <v>0.06257244995813009</v>
      </c>
      <c r="AR103" s="1">
        <f t="shared" si="92"/>
        <v>0</v>
      </c>
    </row>
    <row r="104" spans="1:44" ht="12.75">
      <c r="A104" s="9">
        <v>1997</v>
      </c>
      <c r="B104">
        <v>3</v>
      </c>
      <c r="C104">
        <v>0</v>
      </c>
      <c r="D104">
        <v>0</v>
      </c>
      <c r="E104">
        <v>0</v>
      </c>
      <c r="F104">
        <v>0</v>
      </c>
      <c r="H104" s="2">
        <f t="shared" si="74"/>
        <v>3</v>
      </c>
      <c r="J104" s="9">
        <v>1997</v>
      </c>
      <c r="K104" s="2">
        <f t="shared" si="77"/>
        <v>3</v>
      </c>
      <c r="L104" s="2">
        <f t="shared" si="78"/>
        <v>0</v>
      </c>
      <c r="M104" s="2">
        <f t="shared" si="79"/>
        <v>0</v>
      </c>
      <c r="N104" s="2">
        <f t="shared" si="80"/>
        <v>3</v>
      </c>
      <c r="Z104" s="9">
        <v>1997</v>
      </c>
      <c r="AA104" s="2">
        <f t="shared" si="81"/>
        <v>9628754</v>
      </c>
      <c r="AB104" s="2">
        <f t="shared" si="81"/>
        <v>1269076</v>
      </c>
      <c r="AC104" s="1">
        <f t="shared" si="81"/>
        <v>20418</v>
      </c>
      <c r="AD104" s="1">
        <f t="shared" si="81"/>
        <v>119950</v>
      </c>
      <c r="AE104" s="1">
        <f t="shared" si="81"/>
        <v>174300</v>
      </c>
      <c r="AF104" s="1"/>
      <c r="AG104" s="2">
        <f t="shared" si="81"/>
        <v>11212498</v>
      </c>
      <c r="AJ104" s="9">
        <v>1997</v>
      </c>
      <c r="AK104" s="1">
        <f t="shared" si="86"/>
        <v>0.031156679254657458</v>
      </c>
      <c r="AL104" s="1">
        <f t="shared" si="87"/>
        <v>0</v>
      </c>
      <c r="AM104" s="1">
        <f t="shared" si="88"/>
        <v>0</v>
      </c>
      <c r="AN104" s="1">
        <f t="shared" si="89"/>
        <v>0</v>
      </c>
      <c r="AO104" s="1">
        <f t="shared" si="90"/>
        <v>0</v>
      </c>
      <c r="AP104" s="1"/>
      <c r="AQ104" s="1">
        <f t="shared" si="91"/>
        <v>0.026755857615314627</v>
      </c>
      <c r="AR104" s="1">
        <f t="shared" si="92"/>
        <v>0</v>
      </c>
    </row>
    <row r="105" spans="1:44" ht="12.75">
      <c r="A105" s="9">
        <v>1998</v>
      </c>
      <c r="B105">
        <v>2</v>
      </c>
      <c r="C105">
        <v>1</v>
      </c>
      <c r="D105">
        <v>0</v>
      </c>
      <c r="E105">
        <v>0</v>
      </c>
      <c r="F105">
        <v>0</v>
      </c>
      <c r="H105" s="2">
        <f t="shared" si="74"/>
        <v>3</v>
      </c>
      <c r="J105" s="9">
        <v>1998</v>
      </c>
      <c r="K105" s="2">
        <f t="shared" si="77"/>
        <v>2</v>
      </c>
      <c r="L105" s="2">
        <f t="shared" si="78"/>
        <v>1</v>
      </c>
      <c r="M105" s="2">
        <f t="shared" si="79"/>
        <v>0</v>
      </c>
      <c r="N105" s="2">
        <f t="shared" si="80"/>
        <v>3</v>
      </c>
      <c r="Z105" s="9">
        <v>1998</v>
      </c>
      <c r="AA105" s="2">
        <f t="shared" si="81"/>
        <v>9634361</v>
      </c>
      <c r="AB105" s="2">
        <f t="shared" si="81"/>
        <v>1278802</v>
      </c>
      <c r="AC105" s="1">
        <f t="shared" si="81"/>
        <v>20705</v>
      </c>
      <c r="AD105" s="1">
        <f t="shared" si="81"/>
        <v>124198</v>
      </c>
      <c r="AE105" s="1">
        <f t="shared" si="81"/>
        <v>179686</v>
      </c>
      <c r="AF105" s="1"/>
      <c r="AG105" s="2">
        <f t="shared" si="81"/>
        <v>11237752</v>
      </c>
      <c r="AJ105" s="9">
        <v>1998</v>
      </c>
      <c r="AK105" s="1">
        <f t="shared" si="86"/>
        <v>0.020759031138650505</v>
      </c>
      <c r="AL105" s="1">
        <f t="shared" si="87"/>
        <v>0.07819818861715887</v>
      </c>
      <c r="AM105" s="1">
        <f t="shared" si="88"/>
        <v>0</v>
      </c>
      <c r="AN105" s="1">
        <f t="shared" si="89"/>
        <v>0</v>
      </c>
      <c r="AO105" s="1">
        <f t="shared" si="90"/>
        <v>0</v>
      </c>
      <c r="AP105" s="1"/>
      <c r="AQ105" s="1">
        <f t="shared" si="91"/>
        <v>0.026695730605195773</v>
      </c>
      <c r="AR105" s="1">
        <f t="shared" si="92"/>
        <v>0</v>
      </c>
    </row>
    <row r="106" spans="1:44" ht="12.75">
      <c r="A106" s="9">
        <v>1999</v>
      </c>
      <c r="B106">
        <v>3</v>
      </c>
      <c r="C106">
        <v>0</v>
      </c>
      <c r="D106">
        <v>0</v>
      </c>
      <c r="E106">
        <v>0</v>
      </c>
      <c r="F106">
        <v>0</v>
      </c>
      <c r="H106" s="2">
        <f t="shared" si="74"/>
        <v>3</v>
      </c>
      <c r="J106" s="9">
        <v>1999</v>
      </c>
      <c r="K106" s="2">
        <f t="shared" si="77"/>
        <v>3</v>
      </c>
      <c r="L106" s="2">
        <f t="shared" si="78"/>
        <v>0</v>
      </c>
      <c r="M106" s="2">
        <f t="shared" si="79"/>
        <v>0</v>
      </c>
      <c r="N106" s="2">
        <f t="shared" si="80"/>
        <v>3</v>
      </c>
      <c r="Z106" s="9">
        <v>1999</v>
      </c>
      <c r="AA106" s="2">
        <f t="shared" si="81"/>
        <v>9632946</v>
      </c>
      <c r="AB106" s="2">
        <f t="shared" si="81"/>
        <v>1288979</v>
      </c>
      <c r="AC106" s="1">
        <f t="shared" si="81"/>
        <v>20934</v>
      </c>
      <c r="AD106" s="1">
        <f t="shared" si="81"/>
        <v>128893</v>
      </c>
      <c r="AE106" s="1">
        <f t="shared" si="81"/>
        <v>184902</v>
      </c>
      <c r="AF106" s="1"/>
      <c r="AG106" s="2">
        <f t="shared" si="81"/>
        <v>11256654</v>
      </c>
      <c r="AJ106" s="9">
        <v>1999</v>
      </c>
      <c r="AK106" s="1">
        <f t="shared" si="86"/>
        <v>0.03114312070263863</v>
      </c>
      <c r="AL106" s="1">
        <f>(C106/AB106)*100000</f>
        <v>0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91"/>
        <v>0.026650903545582905</v>
      </c>
      <c r="AR106" s="1">
        <f t="shared" si="92"/>
        <v>0</v>
      </c>
    </row>
    <row r="107" spans="1:14" s="4" customFormat="1" ht="12.75">
      <c r="A107" s="13" t="s">
        <v>104</v>
      </c>
      <c r="B107" s="21">
        <f aca="true" t="shared" si="94" ref="B107:G107">SUM(B90:B106)</f>
        <v>298</v>
      </c>
      <c r="C107" s="21">
        <f t="shared" si="94"/>
        <v>137</v>
      </c>
      <c r="D107" s="4">
        <f t="shared" si="94"/>
        <v>0</v>
      </c>
      <c r="E107" s="4">
        <f t="shared" si="94"/>
        <v>0</v>
      </c>
      <c r="F107" s="4">
        <f t="shared" si="94"/>
        <v>1</v>
      </c>
      <c r="G107" s="4">
        <f t="shared" si="94"/>
        <v>0</v>
      </c>
      <c r="H107" s="21">
        <f t="shared" si="74"/>
        <v>436</v>
      </c>
      <c r="J107" s="13" t="s">
        <v>104</v>
      </c>
      <c r="K107" s="21">
        <f>B107</f>
        <v>298</v>
      </c>
      <c r="L107" s="21">
        <f>C107</f>
        <v>137</v>
      </c>
      <c r="M107" s="21">
        <f t="shared" si="79"/>
        <v>1</v>
      </c>
      <c r="N107" s="21">
        <f>H107</f>
        <v>436</v>
      </c>
    </row>
    <row r="109" spans="26:33" ht="12.75">
      <c r="Z109" s="30" t="str">
        <f>CONCATENATE("Percent of Total Population, By Race: ",$A$1)</f>
        <v>Percent of Total Population, By Race: OHIO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116</v>
      </c>
      <c r="AA110" s="19" t="s">
        <v>102</v>
      </c>
      <c r="AB110" s="19" t="s">
        <v>103</v>
      </c>
      <c r="AC110" s="19" t="s">
        <v>119</v>
      </c>
      <c r="AD110" s="19" t="s">
        <v>120</v>
      </c>
      <c r="AE110" s="19" t="s">
        <v>117</v>
      </c>
      <c r="AF110" s="19" t="s">
        <v>121</v>
      </c>
      <c r="AG110" s="19" t="s">
        <v>124</v>
      </c>
    </row>
    <row r="111" spans="26:33" ht="12.75">
      <c r="Z111" s="9">
        <v>1983</v>
      </c>
      <c r="AA111" s="2">
        <f aca="true" t="shared" si="95" ref="AA111:AE120">(AA90/$AG90)*100</f>
        <v>88.01631045443543</v>
      </c>
      <c r="AB111" s="2">
        <f t="shared" si="95"/>
        <v>10.098361345817377</v>
      </c>
      <c r="AC111" s="1">
        <f t="shared" si="95"/>
        <v>0.12388182035683218</v>
      </c>
      <c r="AD111" s="1">
        <f t="shared" si="95"/>
        <v>0.6051788039714079</v>
      </c>
      <c r="AE111" s="1">
        <f t="shared" si="95"/>
        <v>1.1562675754189486</v>
      </c>
      <c r="AF111" s="1">
        <f>100-AA111-AB111</f>
        <v>1.885328199747196</v>
      </c>
      <c r="AG111" s="26">
        <f>AB111/AA111</f>
        <v>0.11473284092094646</v>
      </c>
    </row>
    <row r="112" spans="26:33" ht="12.75">
      <c r="Z112" s="9">
        <v>1984</v>
      </c>
      <c r="AA112" s="2">
        <f t="shared" si="95"/>
        <v>87.89494329535142</v>
      </c>
      <c r="AB112" s="2">
        <f t="shared" si="95"/>
        <v>10.164900560117655</v>
      </c>
      <c r="AC112" s="1">
        <f t="shared" si="95"/>
        <v>0.13039983072794434</v>
      </c>
      <c r="AD112" s="1">
        <f t="shared" si="95"/>
        <v>0.6359436395578065</v>
      </c>
      <c r="AE112" s="1">
        <f t="shared" si="95"/>
        <v>1.1738126742451673</v>
      </c>
      <c r="AF112" s="1">
        <f aca="true" t="shared" si="96" ref="AF112:AF127">100-AA112-AB112</f>
        <v>1.9401561445309206</v>
      </c>
      <c r="AG112" s="26">
        <f aca="true" t="shared" si="97" ref="AG112:AG127">AB112/AA112</f>
        <v>0.11564829760411546</v>
      </c>
    </row>
    <row r="113" spans="26:33" ht="12.75">
      <c r="Z113" s="9">
        <v>1985</v>
      </c>
      <c r="AA113" s="2">
        <f t="shared" si="95"/>
        <v>87.78419337818623</v>
      </c>
      <c r="AB113" s="2">
        <f t="shared" si="95"/>
        <v>10.222307633835817</v>
      </c>
      <c r="AC113" s="1">
        <f t="shared" si="95"/>
        <v>0.13715954177311032</v>
      </c>
      <c r="AD113" s="1">
        <f t="shared" si="95"/>
        <v>0.667390533197006</v>
      </c>
      <c r="AE113" s="1">
        <f t="shared" si="95"/>
        <v>1.1889489130078368</v>
      </c>
      <c r="AF113" s="1">
        <f t="shared" si="96"/>
        <v>1.9934989879779526</v>
      </c>
      <c r="AG113" s="26">
        <f t="shared" si="97"/>
        <v>0.11644815815299146</v>
      </c>
    </row>
    <row r="114" spans="26:33" ht="12.75">
      <c r="Z114" s="9">
        <v>1986</v>
      </c>
      <c r="AA114" s="2">
        <f t="shared" si="95"/>
        <v>87.67306267333527</v>
      </c>
      <c r="AB114" s="2">
        <f t="shared" si="95"/>
        <v>10.27753306551203</v>
      </c>
      <c r="AC114" s="1">
        <f t="shared" si="95"/>
        <v>0.14449750607835446</v>
      </c>
      <c r="AD114" s="1">
        <f t="shared" si="95"/>
        <v>0.6997295226624372</v>
      </c>
      <c r="AE114" s="1">
        <f t="shared" si="95"/>
        <v>1.2051772324119137</v>
      </c>
      <c r="AF114" s="1">
        <f t="shared" si="96"/>
        <v>2.049404261152704</v>
      </c>
      <c r="AG114" s="26">
        <f t="shared" si="97"/>
        <v>0.11722566489784349</v>
      </c>
    </row>
    <row r="115" spans="26:33" ht="12.75">
      <c r="Z115" s="9">
        <v>1987</v>
      </c>
      <c r="AA115" s="2">
        <f t="shared" si="95"/>
        <v>87.54548402305295</v>
      </c>
      <c r="AB115" s="2">
        <f t="shared" si="95"/>
        <v>10.34749965543991</v>
      </c>
      <c r="AC115" s="1">
        <f t="shared" si="95"/>
        <v>0.15229416612136487</v>
      </c>
      <c r="AD115" s="1">
        <f t="shared" si="95"/>
        <v>0.7298168408704866</v>
      </c>
      <c r="AE115" s="1">
        <f t="shared" si="95"/>
        <v>1.2249053145152873</v>
      </c>
      <c r="AF115" s="1">
        <f t="shared" si="96"/>
        <v>2.1070163215071407</v>
      </c>
      <c r="AG115" s="26">
        <f t="shared" si="97"/>
        <v>0.11819569873775727</v>
      </c>
    </row>
    <row r="116" spans="26:33" ht="12.75">
      <c r="Z116" s="9">
        <v>1988</v>
      </c>
      <c r="AA116" s="2">
        <f t="shared" si="95"/>
        <v>87.4042628930354</v>
      </c>
      <c r="AB116" s="2">
        <f t="shared" si="95"/>
        <v>10.425118779484196</v>
      </c>
      <c r="AC116" s="1">
        <f t="shared" si="95"/>
        <v>0.160761848175992</v>
      </c>
      <c r="AD116" s="1">
        <f t="shared" si="95"/>
        <v>0.761822246661645</v>
      </c>
      <c r="AE116" s="1">
        <f t="shared" si="95"/>
        <v>1.2480342326427674</v>
      </c>
      <c r="AF116" s="1">
        <f t="shared" si="96"/>
        <v>2.17061832748041</v>
      </c>
      <c r="AG116" s="26">
        <f t="shared" si="97"/>
        <v>0.1192747176672878</v>
      </c>
    </row>
    <row r="117" spans="26:33" ht="12.75">
      <c r="Z117" s="9">
        <v>1989</v>
      </c>
      <c r="AA117" s="2">
        <f t="shared" si="95"/>
        <v>87.24763323409266</v>
      </c>
      <c r="AB117" s="2">
        <f t="shared" si="95"/>
        <v>10.516067210324946</v>
      </c>
      <c r="AC117" s="1">
        <f t="shared" si="95"/>
        <v>0.16953192143226448</v>
      </c>
      <c r="AD117" s="1">
        <f t="shared" si="95"/>
        <v>0.7966218093642677</v>
      </c>
      <c r="AE117" s="1">
        <f t="shared" si="95"/>
        <v>1.2701458247858641</v>
      </c>
      <c r="AF117" s="1">
        <f t="shared" si="96"/>
        <v>2.2362995555823932</v>
      </c>
      <c r="AG117" s="26">
        <f t="shared" si="97"/>
        <v>0.12053126051121023</v>
      </c>
    </row>
    <row r="118" spans="26:33" ht="12.75">
      <c r="Z118" s="9">
        <v>1990</v>
      </c>
      <c r="AA118" s="2">
        <f t="shared" si="95"/>
        <v>87.09164941436703</v>
      </c>
      <c r="AB118" s="2">
        <f t="shared" si="95"/>
        <v>10.605554106547538</v>
      </c>
      <c r="AC118" s="1">
        <f t="shared" si="95"/>
        <v>0.17708790879480146</v>
      </c>
      <c r="AD118" s="1">
        <f t="shared" si="95"/>
        <v>0.8325479382539068</v>
      </c>
      <c r="AE118" s="1">
        <f t="shared" si="95"/>
        <v>1.2931606320367357</v>
      </c>
      <c r="AF118" s="1">
        <f t="shared" si="96"/>
        <v>2.302796479085435</v>
      </c>
      <c r="AG118" s="26">
        <f t="shared" si="97"/>
        <v>0.12177463830186686</v>
      </c>
    </row>
    <row r="119" spans="26:33" ht="12.75">
      <c r="Z119" s="9">
        <v>1991</v>
      </c>
      <c r="AA119" s="2">
        <f t="shared" si="95"/>
        <v>86.91529651993751</v>
      </c>
      <c r="AB119" s="2">
        <f t="shared" si="95"/>
        <v>10.714129904808837</v>
      </c>
      <c r="AC119" s="1">
        <f t="shared" si="95"/>
        <v>0.17751566420939768</v>
      </c>
      <c r="AD119" s="1">
        <f t="shared" si="95"/>
        <v>0.8705117936929395</v>
      </c>
      <c r="AE119" s="1">
        <f t="shared" si="95"/>
        <v>1.3225461173513078</v>
      </c>
      <c r="AF119" s="1">
        <f t="shared" si="96"/>
        <v>2.3705735752536494</v>
      </c>
      <c r="AG119" s="26">
        <f t="shared" si="97"/>
        <v>0.12327093542563157</v>
      </c>
    </row>
    <row r="120" spans="26:33" ht="12.75">
      <c r="Z120" s="9">
        <v>1992</v>
      </c>
      <c r="AA120" s="2">
        <f t="shared" si="95"/>
        <v>86.72347464376688</v>
      </c>
      <c r="AB120" s="2">
        <f t="shared" si="95"/>
        <v>10.841200845705911</v>
      </c>
      <c r="AC120" s="1">
        <f t="shared" si="95"/>
        <v>0.17804956553235132</v>
      </c>
      <c r="AD120" s="1">
        <f t="shared" si="95"/>
        <v>0.900577046295885</v>
      </c>
      <c r="AE120" s="1">
        <f t="shared" si="95"/>
        <v>1.356697898698982</v>
      </c>
      <c r="AF120" s="1">
        <f t="shared" si="96"/>
        <v>2.435324510527211</v>
      </c>
      <c r="AG120" s="26">
        <f t="shared" si="97"/>
        <v>0.12500883861305373</v>
      </c>
    </row>
    <row r="121" spans="26:33" ht="12.75">
      <c r="Z121" s="9">
        <v>1993</v>
      </c>
      <c r="AA121" s="2">
        <f aca="true" t="shared" si="98" ref="AA121:AE127">(AA100/$AG100)*100</f>
        <v>86.5476132943886</v>
      </c>
      <c r="AB121" s="2">
        <f t="shared" si="98"/>
        <v>10.951091583535714</v>
      </c>
      <c r="AC121" s="1">
        <f t="shared" si="98"/>
        <v>0.1787562040525239</v>
      </c>
      <c r="AD121" s="1">
        <f t="shared" si="98"/>
        <v>0.9307174050405655</v>
      </c>
      <c r="AE121" s="1">
        <f t="shared" si="98"/>
        <v>1.3918215129826108</v>
      </c>
      <c r="AF121" s="1">
        <f t="shared" si="96"/>
        <v>2.501295122075689</v>
      </c>
      <c r="AG121" s="26">
        <f t="shared" si="97"/>
        <v>0.12653256591011897</v>
      </c>
    </row>
    <row r="122" spans="26:33" ht="12.75">
      <c r="Z122" s="9">
        <v>1994</v>
      </c>
      <c r="AA122" s="2">
        <f t="shared" si="98"/>
        <v>86.3817515822191</v>
      </c>
      <c r="AB122" s="2">
        <f t="shared" si="98"/>
        <v>11.049996980592363</v>
      </c>
      <c r="AC122" s="1">
        <f t="shared" si="98"/>
        <v>0.18030948433287428</v>
      </c>
      <c r="AD122" s="1">
        <f t="shared" si="98"/>
        <v>0.9622235655811289</v>
      </c>
      <c r="AE122" s="1">
        <f t="shared" si="98"/>
        <v>1.4257183872745331</v>
      </c>
      <c r="AF122" s="1">
        <f t="shared" si="96"/>
        <v>2.5682514371885414</v>
      </c>
      <c r="AG122" s="26">
        <f t="shared" si="97"/>
        <v>0.12792050147391207</v>
      </c>
    </row>
    <row r="123" spans="26:33" ht="12.75">
      <c r="Z123" s="9">
        <v>1995</v>
      </c>
      <c r="AA123" s="2">
        <f t="shared" si="98"/>
        <v>86.21817072539959</v>
      </c>
      <c r="AB123" s="2">
        <f t="shared" si="98"/>
        <v>11.139498720495814</v>
      </c>
      <c r="AC123" s="1">
        <f t="shared" si="98"/>
        <v>0.1806016103456835</v>
      </c>
      <c r="AD123" s="1">
        <f t="shared" si="98"/>
        <v>0.991717712520639</v>
      </c>
      <c r="AE123" s="1">
        <f t="shared" si="98"/>
        <v>1.4700112312382787</v>
      </c>
      <c r="AF123" s="1">
        <f t="shared" si="96"/>
        <v>2.642330554104598</v>
      </c>
      <c r="AG123" s="26">
        <f t="shared" si="97"/>
        <v>0.12920128815971452</v>
      </c>
    </row>
    <row r="124" spans="26:33" ht="12.75">
      <c r="Z124" s="9">
        <v>1996</v>
      </c>
      <c r="AA124" s="2">
        <f t="shared" si="98"/>
        <v>86.04224963332544</v>
      </c>
      <c r="AB124" s="2">
        <f t="shared" si="98"/>
        <v>11.232425186591046</v>
      </c>
      <c r="AC124" s="1">
        <f t="shared" si="98"/>
        <v>0.18129026537154805</v>
      </c>
      <c r="AD124" s="1">
        <f t="shared" si="98"/>
        <v>1.0331605380229538</v>
      </c>
      <c r="AE124" s="1">
        <f t="shared" si="98"/>
        <v>1.5108743766890091</v>
      </c>
      <c r="AF124" s="1">
        <f t="shared" si="96"/>
        <v>2.725325180083514</v>
      </c>
      <c r="AG124" s="26">
        <f t="shared" si="97"/>
        <v>0.13054546149663387</v>
      </c>
    </row>
    <row r="125" spans="26:33" ht="12.75">
      <c r="Z125" s="9">
        <v>1997</v>
      </c>
      <c r="AA125" s="2">
        <f t="shared" si="98"/>
        <v>85.87519034563039</v>
      </c>
      <c r="AB125" s="2">
        <f t="shared" si="98"/>
        <v>11.318405586337674</v>
      </c>
      <c r="AC125" s="1">
        <f t="shared" si="98"/>
        <v>0.18210036692983134</v>
      </c>
      <c r="AD125" s="1">
        <f t="shared" si="98"/>
        <v>1.0697883736523297</v>
      </c>
      <c r="AE125" s="1">
        <f t="shared" si="98"/>
        <v>1.5545153274497796</v>
      </c>
      <c r="AF125" s="1">
        <f t="shared" si="96"/>
        <v>2.8064040680319398</v>
      </c>
      <c r="AG125" s="26">
        <f t="shared" si="97"/>
        <v>0.1318006462726122</v>
      </c>
    </row>
    <row r="126" spans="26:33" ht="12.75">
      <c r="Z126" s="9">
        <v>1998</v>
      </c>
      <c r="AA126" s="2">
        <f t="shared" si="98"/>
        <v>85.73210193640152</v>
      </c>
      <c r="AB126" s="2">
        <f t="shared" si="98"/>
        <v>11.379517896461856</v>
      </c>
      <c r="AC126" s="1">
        <f t="shared" si="98"/>
        <v>0.18424503406019282</v>
      </c>
      <c r="AD126" s="1">
        <f t="shared" si="98"/>
        <v>1.105185449901368</v>
      </c>
      <c r="AE126" s="1">
        <f t="shared" si="98"/>
        <v>1.5989496831750691</v>
      </c>
      <c r="AF126" s="1">
        <f t="shared" si="96"/>
        <v>2.8883801671366243</v>
      </c>
      <c r="AG126" s="26">
        <f t="shared" si="97"/>
        <v>0.13273345269084272</v>
      </c>
    </row>
    <row r="127" spans="26:33" ht="12.75">
      <c r="Z127" s="9">
        <v>1999</v>
      </c>
      <c r="AA127" s="2">
        <f t="shared" si="98"/>
        <v>85.5755715686029</v>
      </c>
      <c r="AB127" s="2">
        <f t="shared" si="98"/>
        <v>11.450818333760635</v>
      </c>
      <c r="AC127" s="1">
        <f t="shared" si="98"/>
        <v>0.18597000494107752</v>
      </c>
      <c r="AD127" s="1">
        <f t="shared" si="98"/>
        <v>1.1450383035669391</v>
      </c>
      <c r="AE127" s="1">
        <f t="shared" si="98"/>
        <v>1.6426017891284568</v>
      </c>
      <c r="AF127" s="1">
        <f t="shared" si="96"/>
        <v>2.9736100976364686</v>
      </c>
      <c r="AG127" s="26">
        <f t="shared" si="97"/>
        <v>0.13380942860055478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2</v>
      </c>
    </row>
    <row r="2" spans="1:14" ht="28.5" customHeight="1">
      <c r="A2" s="31" t="str">
        <f>CONCATENATE("New Admissions for Violent Offenses, BW Only: ",$A$1)</f>
        <v>New Admissions for Violent Offenses, BW Only: OHIO</v>
      </c>
      <c r="B2" s="31"/>
      <c r="C2" s="31"/>
      <c r="D2" s="31"/>
      <c r="F2" s="31" t="str">
        <f>CONCATENATE("Total Population, BW Only: ",$A$1)</f>
        <v>Total Population, BW Only: OHIO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OHIO</v>
      </c>
      <c r="L2" s="31"/>
      <c r="M2" s="31"/>
      <c r="N2" s="31"/>
    </row>
    <row r="3" spans="1:14" ht="12.75">
      <c r="A3" s="24" t="s">
        <v>116</v>
      </c>
      <c r="B3" s="25" t="s">
        <v>102</v>
      </c>
      <c r="C3" s="25" t="s">
        <v>103</v>
      </c>
      <c r="D3" s="25" t="s">
        <v>104</v>
      </c>
      <c r="F3" s="24" t="s">
        <v>116</v>
      </c>
      <c r="G3" s="25" t="s">
        <v>102</v>
      </c>
      <c r="H3" s="25" t="s">
        <v>103</v>
      </c>
      <c r="I3" s="25" t="s">
        <v>104</v>
      </c>
      <c r="K3" s="24" t="s">
        <v>116</v>
      </c>
      <c r="L3" s="25" t="s">
        <v>102</v>
      </c>
      <c r="M3" s="25" t="s">
        <v>103</v>
      </c>
      <c r="N3" s="25" t="s">
        <v>104</v>
      </c>
    </row>
    <row r="4" spans="1:19" ht="12.75">
      <c r="A4" s="9">
        <v>1983</v>
      </c>
      <c r="F4" s="9">
        <v>1983</v>
      </c>
      <c r="G4">
        <v>9450886</v>
      </c>
      <c r="H4">
        <v>1084327</v>
      </c>
      <c r="I4" s="1">
        <f>G4+H4</f>
        <v>10535213</v>
      </c>
      <c r="J4" s="1"/>
      <c r="K4" s="9">
        <f>F4</f>
        <v>1983</v>
      </c>
      <c r="L4" s="1">
        <f aca="true" t="shared" si="0" ref="L4:N7">(B4/G4)*100000</f>
        <v>0</v>
      </c>
      <c r="M4" s="1">
        <f t="shared" si="0"/>
        <v>0</v>
      </c>
      <c r="N4" s="1">
        <f t="shared" si="0"/>
        <v>0</v>
      </c>
      <c r="P4" s="6"/>
      <c r="Q4" s="6"/>
      <c r="R4" s="6"/>
      <c r="S4" s="6"/>
    </row>
    <row r="5" spans="1:19" ht="12.75">
      <c r="A5" s="9">
        <v>1984</v>
      </c>
      <c r="B5">
        <v>753</v>
      </c>
      <c r="C5">
        <v>564</v>
      </c>
      <c r="D5">
        <v>1317</v>
      </c>
      <c r="F5" s="9">
        <v>1984</v>
      </c>
      <c r="G5">
        <v>9437934</v>
      </c>
      <c r="H5">
        <v>1091481</v>
      </c>
      <c r="I5" s="1">
        <f aca="true" t="shared" si="1" ref="I5:I20">G5+H5</f>
        <v>10529415</v>
      </c>
      <c r="K5" s="9">
        <f aca="true" t="shared" si="2" ref="K5:K20">F5</f>
        <v>1984</v>
      </c>
      <c r="L5" s="1">
        <f t="shared" si="0"/>
        <v>7.978441044406541</v>
      </c>
      <c r="M5" s="1">
        <f t="shared" si="0"/>
        <v>51.6729104766826</v>
      </c>
      <c r="N5" s="1">
        <f t="shared" si="0"/>
        <v>12.507817385866167</v>
      </c>
      <c r="P5" s="6"/>
      <c r="Q5" s="6"/>
      <c r="R5" s="6"/>
      <c r="S5" s="6"/>
    </row>
    <row r="6" spans="1:19" ht="12.75">
      <c r="A6" s="9">
        <v>1985</v>
      </c>
      <c r="B6">
        <v>1001</v>
      </c>
      <c r="C6">
        <v>578</v>
      </c>
      <c r="D6">
        <v>1579</v>
      </c>
      <c r="F6" s="9">
        <v>1985</v>
      </c>
      <c r="G6">
        <v>9423584</v>
      </c>
      <c r="H6">
        <v>1097359</v>
      </c>
      <c r="I6" s="1">
        <f t="shared" si="1"/>
        <v>10520943</v>
      </c>
      <c r="K6" s="9">
        <f t="shared" si="2"/>
        <v>1985</v>
      </c>
      <c r="L6" s="1">
        <f t="shared" si="0"/>
        <v>10.622285533826622</v>
      </c>
      <c r="M6" s="1">
        <f t="shared" si="0"/>
        <v>52.67191502507383</v>
      </c>
      <c r="N6" s="1">
        <f t="shared" si="0"/>
        <v>15.008160390185557</v>
      </c>
      <c r="P6" s="6"/>
      <c r="Q6" s="6"/>
      <c r="R6" s="6"/>
      <c r="S6" s="6"/>
    </row>
    <row r="7" spans="1:19" ht="12.75">
      <c r="A7" s="9">
        <v>1986</v>
      </c>
      <c r="B7">
        <v>932</v>
      </c>
      <c r="C7">
        <v>652</v>
      </c>
      <c r="D7">
        <v>1584</v>
      </c>
      <c r="F7" s="9">
        <v>1986</v>
      </c>
      <c r="G7">
        <v>9407573</v>
      </c>
      <c r="H7">
        <v>1102809</v>
      </c>
      <c r="I7" s="1">
        <f t="shared" si="1"/>
        <v>10510382</v>
      </c>
      <c r="K7" s="9">
        <f t="shared" si="2"/>
        <v>1986</v>
      </c>
      <c r="L7" s="1">
        <f t="shared" si="0"/>
        <v>9.906912229115841</v>
      </c>
      <c r="M7" s="1">
        <f t="shared" si="0"/>
        <v>59.121751817404466</v>
      </c>
      <c r="N7" s="1">
        <f t="shared" si="0"/>
        <v>15.070812840104194</v>
      </c>
      <c r="P7" s="6"/>
      <c r="Q7" s="6"/>
      <c r="R7" s="6"/>
      <c r="S7" s="6"/>
    </row>
    <row r="8" spans="1:19" ht="12.75">
      <c r="A8" s="9">
        <v>1987</v>
      </c>
      <c r="B8">
        <v>1018</v>
      </c>
      <c r="C8">
        <v>707</v>
      </c>
      <c r="D8">
        <v>1725</v>
      </c>
      <c r="F8" s="9">
        <v>1987</v>
      </c>
      <c r="G8">
        <v>9419979</v>
      </c>
      <c r="H8">
        <v>1113401</v>
      </c>
      <c r="I8" s="1">
        <f t="shared" si="1"/>
        <v>10533380</v>
      </c>
      <c r="K8" s="9">
        <f t="shared" si="2"/>
        <v>1987</v>
      </c>
      <c r="L8" s="1">
        <f aca="true" t="shared" si="3" ref="L8:L20">(B8/G8)*100000</f>
        <v>10.806818146834509</v>
      </c>
      <c r="M8" s="1">
        <f aca="true" t="shared" si="4" ref="M8:N19">(C8/H8)*100000</f>
        <v>63.49913463343396</v>
      </c>
      <c r="N8" s="1">
        <f t="shared" si="4"/>
        <v>16.376509724324006</v>
      </c>
      <c r="P8" s="6"/>
      <c r="Q8" s="6"/>
      <c r="R8" s="6"/>
      <c r="S8" s="6"/>
    </row>
    <row r="9" spans="1:19" ht="12.75">
      <c r="A9" s="9">
        <v>1988</v>
      </c>
      <c r="B9">
        <v>1055</v>
      </c>
      <c r="C9">
        <v>809</v>
      </c>
      <c r="D9">
        <v>1864</v>
      </c>
      <c r="F9" s="9">
        <v>1988</v>
      </c>
      <c r="G9" s="2">
        <v>9438421</v>
      </c>
      <c r="H9">
        <v>1125765</v>
      </c>
      <c r="I9" s="1">
        <f t="shared" si="1"/>
        <v>10564186</v>
      </c>
      <c r="K9" s="9">
        <f t="shared" si="2"/>
        <v>1988</v>
      </c>
      <c r="L9" s="1">
        <f t="shared" si="3"/>
        <v>11.177717120268316</v>
      </c>
      <c r="M9" s="1">
        <f t="shared" si="4"/>
        <v>71.86224478465753</v>
      </c>
      <c r="N9" s="1">
        <f t="shared" si="4"/>
        <v>17.64452083672135</v>
      </c>
      <c r="P9" s="6"/>
      <c r="Q9" s="6"/>
      <c r="R9" s="6"/>
      <c r="S9" s="6"/>
    </row>
    <row r="10" spans="1:19" ht="12.75">
      <c r="A10" s="9">
        <v>1989</v>
      </c>
      <c r="B10">
        <v>1257</v>
      </c>
      <c r="C10">
        <v>994</v>
      </c>
      <c r="D10">
        <v>2251</v>
      </c>
      <c r="F10" s="9">
        <v>1989</v>
      </c>
      <c r="G10">
        <v>9448246</v>
      </c>
      <c r="H10">
        <v>1138809</v>
      </c>
      <c r="I10" s="1">
        <f t="shared" si="1"/>
        <v>10587055</v>
      </c>
      <c r="K10" s="9">
        <f t="shared" si="2"/>
        <v>1989</v>
      </c>
      <c r="L10" s="1">
        <f t="shared" si="3"/>
        <v>13.304056647127943</v>
      </c>
      <c r="M10" s="1">
        <f t="shared" si="4"/>
        <v>87.28417144578239</v>
      </c>
      <c r="N10" s="1">
        <f t="shared" si="4"/>
        <v>21.26181454616038</v>
      </c>
      <c r="P10" s="6"/>
      <c r="Q10" s="6"/>
      <c r="R10" s="6"/>
      <c r="S10" s="6"/>
    </row>
    <row r="11" spans="1:19" ht="12.75">
      <c r="A11" s="9">
        <v>1990</v>
      </c>
      <c r="B11">
        <v>1295</v>
      </c>
      <c r="C11">
        <v>1068</v>
      </c>
      <c r="D11">
        <v>2363</v>
      </c>
      <c r="F11" s="9">
        <v>1990</v>
      </c>
      <c r="G11">
        <v>9459753</v>
      </c>
      <c r="H11">
        <v>1151958</v>
      </c>
      <c r="I11" s="1">
        <f t="shared" si="1"/>
        <v>10611711</v>
      </c>
      <c r="K11" s="9">
        <f t="shared" si="2"/>
        <v>1990</v>
      </c>
      <c r="L11" s="1">
        <f t="shared" si="3"/>
        <v>13.68957519292523</v>
      </c>
      <c r="M11" s="1">
        <f t="shared" si="4"/>
        <v>92.71171344788611</v>
      </c>
      <c r="N11" s="1">
        <f t="shared" si="4"/>
        <v>22.26785105625285</v>
      </c>
      <c r="P11" s="6"/>
      <c r="Q11" s="6"/>
      <c r="R11" s="6"/>
      <c r="S11" s="6"/>
    </row>
    <row r="12" spans="1:19" ht="12.75">
      <c r="A12" s="9">
        <v>1991</v>
      </c>
      <c r="B12">
        <v>1473</v>
      </c>
      <c r="C12">
        <v>1221</v>
      </c>
      <c r="D12">
        <v>2694</v>
      </c>
      <c r="F12" s="9">
        <v>1991</v>
      </c>
      <c r="G12">
        <v>9503043</v>
      </c>
      <c r="H12">
        <v>1171449</v>
      </c>
      <c r="I12" s="1">
        <f t="shared" si="1"/>
        <v>10674492</v>
      </c>
      <c r="K12" s="9">
        <f t="shared" si="2"/>
        <v>1991</v>
      </c>
      <c r="L12" s="1">
        <f t="shared" si="3"/>
        <v>15.500298167650088</v>
      </c>
      <c r="M12" s="1">
        <f t="shared" si="4"/>
        <v>104.22988964948537</v>
      </c>
      <c r="N12" s="1">
        <f t="shared" si="4"/>
        <v>25.237734966685068</v>
      </c>
      <c r="P12" s="6"/>
      <c r="Q12" s="6"/>
      <c r="R12" s="6"/>
      <c r="S12" s="6"/>
    </row>
    <row r="13" spans="1:19" ht="12.75">
      <c r="A13" s="9">
        <v>1992</v>
      </c>
      <c r="B13">
        <v>1433</v>
      </c>
      <c r="C13">
        <v>1203</v>
      </c>
      <c r="D13">
        <v>2636</v>
      </c>
      <c r="F13" s="9">
        <v>1992</v>
      </c>
      <c r="G13">
        <v>9546181</v>
      </c>
      <c r="H13">
        <v>1193357</v>
      </c>
      <c r="I13" s="1">
        <f t="shared" si="1"/>
        <v>10739538</v>
      </c>
      <c r="K13" s="9">
        <f t="shared" si="2"/>
        <v>1992</v>
      </c>
      <c r="L13" s="1">
        <f t="shared" si="3"/>
        <v>15.011238525647062</v>
      </c>
      <c r="M13" s="1">
        <f t="shared" si="4"/>
        <v>100.8080565999948</v>
      </c>
      <c r="N13" s="1">
        <f t="shared" si="4"/>
        <v>24.544817477250884</v>
      </c>
      <c r="P13" s="6"/>
      <c r="Q13" s="6"/>
      <c r="R13" s="6"/>
      <c r="S13" s="6"/>
    </row>
    <row r="14" spans="1:19" ht="12.75">
      <c r="A14" s="9">
        <v>1993</v>
      </c>
      <c r="B14">
        <v>1522</v>
      </c>
      <c r="C14">
        <v>1411</v>
      </c>
      <c r="D14">
        <v>2933</v>
      </c>
      <c r="F14" s="9">
        <v>1993</v>
      </c>
      <c r="G14">
        <v>9581154</v>
      </c>
      <c r="H14">
        <v>1212328</v>
      </c>
      <c r="I14" s="1">
        <f t="shared" si="1"/>
        <v>10793482</v>
      </c>
      <c r="K14" s="9">
        <f t="shared" si="2"/>
        <v>1993</v>
      </c>
      <c r="L14" s="1">
        <f t="shared" si="3"/>
        <v>15.885351597521552</v>
      </c>
      <c r="M14" s="1">
        <f t="shared" si="4"/>
        <v>116.3876442678879</v>
      </c>
      <c r="N14" s="1">
        <f t="shared" si="4"/>
        <v>27.17380730333362</v>
      </c>
      <c r="P14" s="6"/>
      <c r="Q14" s="6"/>
      <c r="R14" s="6"/>
      <c r="S14" s="6"/>
    </row>
    <row r="15" spans="1:19" ht="12.75">
      <c r="A15" s="9">
        <v>1994</v>
      </c>
      <c r="B15">
        <v>1383</v>
      </c>
      <c r="C15">
        <v>1255</v>
      </c>
      <c r="D15">
        <v>2638</v>
      </c>
      <c r="F15" s="9">
        <v>1994</v>
      </c>
      <c r="G15">
        <v>9598266</v>
      </c>
      <c r="H15">
        <v>1227815</v>
      </c>
      <c r="I15" s="1">
        <f t="shared" si="1"/>
        <v>10826081</v>
      </c>
      <c r="K15" s="9">
        <f t="shared" si="2"/>
        <v>1994</v>
      </c>
      <c r="L15" s="1">
        <f t="shared" si="3"/>
        <v>14.408852599000696</v>
      </c>
      <c r="M15" s="1">
        <f t="shared" si="4"/>
        <v>102.21409577175714</v>
      </c>
      <c r="N15" s="1">
        <f t="shared" si="4"/>
        <v>24.36708167988028</v>
      </c>
      <c r="P15" s="6"/>
      <c r="Q15" s="6"/>
      <c r="R15" s="6"/>
      <c r="S15" s="6"/>
    </row>
    <row r="16" spans="1:19" ht="12.75">
      <c r="A16" s="9">
        <v>1995</v>
      </c>
      <c r="B16">
        <v>1490</v>
      </c>
      <c r="C16">
        <v>1369</v>
      </c>
      <c r="D16">
        <v>2859</v>
      </c>
      <c r="F16" s="9">
        <v>1995</v>
      </c>
      <c r="G16">
        <v>9618062</v>
      </c>
      <c r="H16">
        <v>1242666</v>
      </c>
      <c r="I16" s="1">
        <f t="shared" si="1"/>
        <v>10860728</v>
      </c>
      <c r="K16" s="9">
        <f t="shared" si="2"/>
        <v>1995</v>
      </c>
      <c r="L16" s="1">
        <f t="shared" si="3"/>
        <v>15.491686370913392</v>
      </c>
      <c r="M16" s="1">
        <f t="shared" si="4"/>
        <v>110.16636811500436</v>
      </c>
      <c r="N16" s="1">
        <f t="shared" si="4"/>
        <v>26.324202208176104</v>
      </c>
      <c r="P16" s="6"/>
      <c r="Q16" s="6"/>
      <c r="R16" s="6"/>
      <c r="S16" s="6"/>
    </row>
    <row r="17" spans="1:19" ht="12.75">
      <c r="A17" s="9">
        <v>1996</v>
      </c>
      <c r="B17">
        <v>1485</v>
      </c>
      <c r="C17">
        <v>1290</v>
      </c>
      <c r="D17">
        <v>2775</v>
      </c>
      <c r="F17" s="9">
        <v>1996</v>
      </c>
      <c r="G17">
        <v>9625574</v>
      </c>
      <c r="H17">
        <v>1256575</v>
      </c>
      <c r="I17" s="1">
        <f t="shared" si="1"/>
        <v>10882149</v>
      </c>
      <c r="K17" s="9">
        <f t="shared" si="2"/>
        <v>1996</v>
      </c>
      <c r="L17" s="1">
        <f t="shared" si="3"/>
        <v>15.427651379543704</v>
      </c>
      <c r="M17" s="1">
        <f t="shared" si="4"/>
        <v>102.66000835604719</v>
      </c>
      <c r="N17" s="1">
        <f t="shared" si="4"/>
        <v>25.500477892739756</v>
      </c>
      <c r="P17" s="6"/>
      <c r="Q17" s="6"/>
      <c r="R17" s="6"/>
      <c r="S17" s="6"/>
    </row>
    <row r="18" spans="1:19" ht="12.75">
      <c r="A18" s="9">
        <v>1997</v>
      </c>
      <c r="B18">
        <v>1354</v>
      </c>
      <c r="C18">
        <v>1093</v>
      </c>
      <c r="D18">
        <v>2447</v>
      </c>
      <c r="F18" s="9">
        <v>1997</v>
      </c>
      <c r="G18">
        <v>9628754</v>
      </c>
      <c r="H18">
        <v>1269076</v>
      </c>
      <c r="I18" s="1">
        <f t="shared" si="1"/>
        <v>10897830</v>
      </c>
      <c r="K18" s="9">
        <f t="shared" si="2"/>
        <v>1997</v>
      </c>
      <c r="L18" s="1">
        <f t="shared" si="3"/>
        <v>14.062047903602064</v>
      </c>
      <c r="M18" s="1">
        <f t="shared" si="4"/>
        <v>86.1256536251572</v>
      </c>
      <c r="N18" s="1">
        <f t="shared" si="4"/>
        <v>22.45401148669047</v>
      </c>
      <c r="P18" s="6"/>
      <c r="Q18" s="6"/>
      <c r="R18" s="6"/>
      <c r="S18" s="6"/>
    </row>
    <row r="19" spans="1:19" ht="12.75">
      <c r="A19" s="9">
        <v>1998</v>
      </c>
      <c r="B19">
        <v>1329</v>
      </c>
      <c r="C19">
        <v>1075</v>
      </c>
      <c r="D19">
        <v>2404</v>
      </c>
      <c r="F19" s="9">
        <v>1998</v>
      </c>
      <c r="G19">
        <v>9634361</v>
      </c>
      <c r="H19">
        <v>1278802</v>
      </c>
      <c r="I19" s="1">
        <f t="shared" si="1"/>
        <v>10913163</v>
      </c>
      <c r="K19" s="9">
        <f t="shared" si="2"/>
        <v>1998</v>
      </c>
      <c r="L19" s="1">
        <f t="shared" si="3"/>
        <v>13.794376191633258</v>
      </c>
      <c r="M19" s="1">
        <f t="shared" si="4"/>
        <v>84.0630527634458</v>
      </c>
      <c r="N19" s="1">
        <f t="shared" si="4"/>
        <v>22.028443999232852</v>
      </c>
      <c r="P19" s="6"/>
      <c r="Q19" s="6"/>
      <c r="R19" s="6"/>
      <c r="S19" s="6"/>
    </row>
    <row r="20" spans="1:14" ht="12.75">
      <c r="A20" s="9">
        <v>1999</v>
      </c>
      <c r="B20">
        <v>1321</v>
      </c>
      <c r="C20">
        <v>1038</v>
      </c>
      <c r="D20">
        <v>2359</v>
      </c>
      <c r="F20" s="9">
        <v>1999</v>
      </c>
      <c r="G20">
        <v>9632946</v>
      </c>
      <c r="H20">
        <v>1288979</v>
      </c>
      <c r="I20" s="1">
        <f t="shared" si="1"/>
        <v>10921925</v>
      </c>
      <c r="K20" s="9">
        <f t="shared" si="2"/>
        <v>1999</v>
      </c>
      <c r="L20" s="1">
        <f t="shared" si="3"/>
        <v>13.713354149395212</v>
      </c>
      <c r="M20" s="1">
        <f>(C20/H20)*100000</f>
        <v>80.52885268107549</v>
      </c>
      <c r="N20" s="1">
        <f>(D20/I20)*100000</f>
        <v>21.598756629440324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OHIO</v>
      </c>
      <c r="B22" s="31"/>
      <c r="C22" s="31"/>
      <c r="D22" s="31"/>
      <c r="F22" s="31" t="str">
        <f>CONCATENATE("Total Population, BW Only: ",$A$1)</f>
        <v>Total Population, BW Only: OHIO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OHIO</v>
      </c>
      <c r="L22" s="31"/>
      <c r="M22" s="31"/>
      <c r="N22" s="31"/>
    </row>
    <row r="23" spans="1:14" ht="12.75">
      <c r="A23" s="24" t="s">
        <v>116</v>
      </c>
      <c r="B23" s="25" t="s">
        <v>102</v>
      </c>
      <c r="C23" s="25" t="s">
        <v>103</v>
      </c>
      <c r="D23" s="25" t="s">
        <v>104</v>
      </c>
      <c r="F23" s="24" t="s">
        <v>116</v>
      </c>
      <c r="G23" s="25" t="s">
        <v>102</v>
      </c>
      <c r="H23" s="25" t="s">
        <v>103</v>
      </c>
      <c r="I23" s="25" t="s">
        <v>104</v>
      </c>
      <c r="K23" s="24" t="s">
        <v>116</v>
      </c>
      <c r="L23" s="25" t="s">
        <v>102</v>
      </c>
      <c r="M23" s="25" t="s">
        <v>103</v>
      </c>
      <c r="N23" s="25" t="s">
        <v>104</v>
      </c>
    </row>
    <row r="24" spans="1:14" ht="12.75">
      <c r="A24" s="9">
        <v>1983</v>
      </c>
      <c r="F24" s="9">
        <f>F4</f>
        <v>1983</v>
      </c>
      <c r="G24" s="1">
        <f>G4</f>
        <v>9450886</v>
      </c>
      <c r="H24" s="1">
        <f>H4</f>
        <v>1084327</v>
      </c>
      <c r="I24" s="1">
        <f>I4</f>
        <v>10535213</v>
      </c>
      <c r="K24" s="9">
        <f>F24</f>
        <v>1983</v>
      </c>
      <c r="L24" s="1">
        <f aca="true" t="shared" si="5" ref="L24:N27">(B24/G24)*100000</f>
        <v>0</v>
      </c>
      <c r="M24" s="1">
        <f t="shared" si="5"/>
        <v>0</v>
      </c>
      <c r="N24" s="1">
        <f t="shared" si="5"/>
        <v>0</v>
      </c>
    </row>
    <row r="25" spans="1:14" ht="12.75">
      <c r="A25" s="9">
        <v>1984</v>
      </c>
      <c r="B25">
        <v>1142</v>
      </c>
      <c r="C25">
        <v>981</v>
      </c>
      <c r="D25">
        <v>2123</v>
      </c>
      <c r="F25" s="9">
        <f aca="true" t="shared" si="6" ref="F25:F40">F5</f>
        <v>1984</v>
      </c>
      <c r="G25" s="1">
        <f aca="true" t="shared" si="7" ref="G25:I40">G5</f>
        <v>9437934</v>
      </c>
      <c r="H25" s="1">
        <f t="shared" si="7"/>
        <v>1091481</v>
      </c>
      <c r="I25" s="1">
        <f t="shared" si="7"/>
        <v>10529415</v>
      </c>
      <c r="K25" s="9">
        <f aca="true" t="shared" si="8" ref="K25:K40">F25</f>
        <v>1984</v>
      </c>
      <c r="L25" s="1">
        <f t="shared" si="5"/>
        <v>12.100105807054806</v>
      </c>
      <c r="M25" s="1">
        <f t="shared" si="5"/>
        <v>89.87788152061282</v>
      </c>
      <c r="N25" s="1">
        <f t="shared" si="5"/>
        <v>20.162563637201117</v>
      </c>
    </row>
    <row r="26" spans="1:14" ht="12.75">
      <c r="A26" s="9">
        <v>1985</v>
      </c>
      <c r="B26">
        <v>1183</v>
      </c>
      <c r="C26">
        <v>983</v>
      </c>
      <c r="D26">
        <v>2166</v>
      </c>
      <c r="F26" s="9">
        <f t="shared" si="6"/>
        <v>1985</v>
      </c>
      <c r="G26" s="1">
        <f t="shared" si="7"/>
        <v>9423584</v>
      </c>
      <c r="H26" s="1">
        <f t="shared" si="7"/>
        <v>1097359</v>
      </c>
      <c r="I26" s="1">
        <f t="shared" si="7"/>
        <v>10520943</v>
      </c>
      <c r="K26" s="9">
        <f t="shared" si="8"/>
        <v>1985</v>
      </c>
      <c r="L26" s="1">
        <f t="shared" si="5"/>
        <v>12.553610176340552</v>
      </c>
      <c r="M26" s="1">
        <f t="shared" si="5"/>
        <v>89.57870669489202</v>
      </c>
      <c r="N26" s="1">
        <f t="shared" si="5"/>
        <v>20.587508172984112</v>
      </c>
    </row>
    <row r="27" spans="1:14" ht="12.75">
      <c r="A27" s="9">
        <v>1986</v>
      </c>
      <c r="B27">
        <v>1116</v>
      </c>
      <c r="C27">
        <v>910</v>
      </c>
      <c r="D27">
        <v>2026</v>
      </c>
      <c r="F27" s="9">
        <f t="shared" si="6"/>
        <v>1986</v>
      </c>
      <c r="G27" s="1">
        <f t="shared" si="7"/>
        <v>9407573</v>
      </c>
      <c r="H27" s="1">
        <f t="shared" si="7"/>
        <v>1102809</v>
      </c>
      <c r="I27" s="1">
        <f t="shared" si="7"/>
        <v>10510382</v>
      </c>
      <c r="K27" s="9">
        <f t="shared" si="8"/>
        <v>1986</v>
      </c>
      <c r="L27" s="1">
        <f t="shared" si="5"/>
        <v>11.86278331297562</v>
      </c>
      <c r="M27" s="1">
        <f t="shared" si="5"/>
        <v>82.51655545067187</v>
      </c>
      <c r="N27" s="1">
        <f t="shared" si="5"/>
        <v>19.276178544224177</v>
      </c>
    </row>
    <row r="28" spans="1:14" ht="12.75">
      <c r="A28" s="9">
        <v>1987</v>
      </c>
      <c r="B28">
        <v>1126</v>
      </c>
      <c r="C28">
        <v>964</v>
      </c>
      <c r="D28">
        <v>2090</v>
      </c>
      <c r="F28" s="9">
        <f t="shared" si="6"/>
        <v>1987</v>
      </c>
      <c r="G28" s="1">
        <f t="shared" si="7"/>
        <v>9419979</v>
      </c>
      <c r="H28" s="1">
        <f t="shared" si="7"/>
        <v>1113401</v>
      </c>
      <c r="I28" s="1">
        <f t="shared" si="7"/>
        <v>10533380</v>
      </c>
      <c r="K28" s="9">
        <f t="shared" si="8"/>
        <v>1987</v>
      </c>
      <c r="L28" s="1">
        <f aca="true" t="shared" si="9" ref="L28:L40">(B28/G28)*100000</f>
        <v>11.953317518011453</v>
      </c>
      <c r="M28" s="1">
        <f aca="true" t="shared" si="10" ref="M28:M40">(C28/H28)*100000</f>
        <v>86.5815640546398</v>
      </c>
      <c r="N28" s="1">
        <f aca="true" t="shared" si="11" ref="N28:N40">(D28/I28)*100000</f>
        <v>19.84168424570271</v>
      </c>
    </row>
    <row r="29" spans="1:14" ht="12.75">
      <c r="A29" s="9">
        <v>1988</v>
      </c>
      <c r="B29">
        <v>1282</v>
      </c>
      <c r="C29">
        <v>1238</v>
      </c>
      <c r="D29">
        <v>2520</v>
      </c>
      <c r="F29" s="9">
        <f t="shared" si="6"/>
        <v>1988</v>
      </c>
      <c r="G29" s="1">
        <f t="shared" si="7"/>
        <v>9438421</v>
      </c>
      <c r="H29" s="1">
        <f t="shared" si="7"/>
        <v>1125765</v>
      </c>
      <c r="I29" s="1">
        <f t="shared" si="7"/>
        <v>10564186</v>
      </c>
      <c r="K29" s="9">
        <f t="shared" si="8"/>
        <v>1988</v>
      </c>
      <c r="L29" s="1">
        <f t="shared" si="9"/>
        <v>13.58278042481894</v>
      </c>
      <c r="M29" s="1">
        <f t="shared" si="10"/>
        <v>109.96966507219535</v>
      </c>
      <c r="N29" s="1">
        <f t="shared" si="11"/>
        <v>23.85418053033144</v>
      </c>
    </row>
    <row r="30" spans="1:14" ht="12.75">
      <c r="A30" s="9">
        <v>1989</v>
      </c>
      <c r="B30">
        <v>1547</v>
      </c>
      <c r="C30">
        <v>1553</v>
      </c>
      <c r="D30">
        <v>3100</v>
      </c>
      <c r="F30" s="9">
        <f t="shared" si="6"/>
        <v>1989</v>
      </c>
      <c r="G30" s="1">
        <f t="shared" si="7"/>
        <v>9448246</v>
      </c>
      <c r="H30" s="1">
        <f t="shared" si="7"/>
        <v>1138809</v>
      </c>
      <c r="I30" s="1">
        <f t="shared" si="7"/>
        <v>10587055</v>
      </c>
      <c r="K30" s="9">
        <f t="shared" si="8"/>
        <v>1989</v>
      </c>
      <c r="L30" s="1">
        <f t="shared" si="9"/>
        <v>16.37340941376844</v>
      </c>
      <c r="M30" s="1">
        <f t="shared" si="10"/>
        <v>136.370541504326</v>
      </c>
      <c r="N30" s="1">
        <f t="shared" si="11"/>
        <v>29.281041800576272</v>
      </c>
    </row>
    <row r="31" spans="1:14" ht="12.75">
      <c r="A31" s="9">
        <v>1990</v>
      </c>
      <c r="B31">
        <v>1348</v>
      </c>
      <c r="C31">
        <v>1430</v>
      </c>
      <c r="D31">
        <v>2778</v>
      </c>
      <c r="F31" s="9">
        <f t="shared" si="6"/>
        <v>1990</v>
      </c>
      <c r="G31" s="1">
        <f t="shared" si="7"/>
        <v>9459753</v>
      </c>
      <c r="H31" s="1">
        <f t="shared" si="7"/>
        <v>1151958</v>
      </c>
      <c r="I31" s="1">
        <f t="shared" si="7"/>
        <v>10611711</v>
      </c>
      <c r="K31" s="9">
        <f t="shared" si="8"/>
        <v>1990</v>
      </c>
      <c r="L31" s="1">
        <f t="shared" si="9"/>
        <v>14.24984352128433</v>
      </c>
      <c r="M31" s="1">
        <f t="shared" si="10"/>
        <v>124.13647025325575</v>
      </c>
      <c r="N31" s="1">
        <f t="shared" si="11"/>
        <v>26.178624728849098</v>
      </c>
    </row>
    <row r="32" spans="1:14" ht="12.75">
      <c r="A32" s="9">
        <v>1991</v>
      </c>
      <c r="B32">
        <v>1530</v>
      </c>
      <c r="C32">
        <v>1594</v>
      </c>
      <c r="D32">
        <v>3124</v>
      </c>
      <c r="F32" s="9">
        <f t="shared" si="6"/>
        <v>1991</v>
      </c>
      <c r="G32" s="1">
        <f t="shared" si="7"/>
        <v>9503043</v>
      </c>
      <c r="H32" s="1">
        <f t="shared" si="7"/>
        <v>1171449</v>
      </c>
      <c r="I32" s="1">
        <f t="shared" si="7"/>
        <v>10674492</v>
      </c>
      <c r="K32" s="9">
        <f t="shared" si="8"/>
        <v>1991</v>
      </c>
      <c r="L32" s="1">
        <f t="shared" si="9"/>
        <v>16.100106039718014</v>
      </c>
      <c r="M32" s="1">
        <f t="shared" si="10"/>
        <v>136.07079778974585</v>
      </c>
      <c r="N32" s="1">
        <f t="shared" si="11"/>
        <v>29.266029708954765</v>
      </c>
    </row>
    <row r="33" spans="1:14" ht="12.75">
      <c r="A33" s="9">
        <v>1992</v>
      </c>
      <c r="B33">
        <v>1472</v>
      </c>
      <c r="C33">
        <v>1435</v>
      </c>
      <c r="D33">
        <v>2907</v>
      </c>
      <c r="F33" s="9">
        <f t="shared" si="6"/>
        <v>1992</v>
      </c>
      <c r="G33" s="1">
        <f t="shared" si="7"/>
        <v>9546181</v>
      </c>
      <c r="H33" s="1">
        <f t="shared" si="7"/>
        <v>1193357</v>
      </c>
      <c r="I33" s="1">
        <f t="shared" si="7"/>
        <v>10739538</v>
      </c>
      <c r="K33" s="9">
        <f t="shared" si="8"/>
        <v>1992</v>
      </c>
      <c r="L33" s="1">
        <f t="shared" si="9"/>
        <v>15.419778862353438</v>
      </c>
      <c r="M33" s="1">
        <f t="shared" si="10"/>
        <v>120.24901182127394</v>
      </c>
      <c r="N33" s="1">
        <f t="shared" si="11"/>
        <v>27.06820349255247</v>
      </c>
    </row>
    <row r="34" spans="1:14" ht="12.75">
      <c r="A34" s="9">
        <v>1993</v>
      </c>
      <c r="B34">
        <v>1494</v>
      </c>
      <c r="C34">
        <v>1731</v>
      </c>
      <c r="D34">
        <v>3225</v>
      </c>
      <c r="F34" s="9">
        <f t="shared" si="6"/>
        <v>1993</v>
      </c>
      <c r="G34" s="1">
        <f t="shared" si="7"/>
        <v>9581154</v>
      </c>
      <c r="H34" s="1">
        <f t="shared" si="7"/>
        <v>1212328</v>
      </c>
      <c r="I34" s="1">
        <f t="shared" si="7"/>
        <v>10793482</v>
      </c>
      <c r="K34" s="9">
        <f t="shared" si="8"/>
        <v>1993</v>
      </c>
      <c r="L34" s="1">
        <f t="shared" si="9"/>
        <v>15.593111226476475</v>
      </c>
      <c r="M34" s="1">
        <f t="shared" si="10"/>
        <v>142.78314119611193</v>
      </c>
      <c r="N34" s="1">
        <f t="shared" si="11"/>
        <v>29.879143727668232</v>
      </c>
    </row>
    <row r="35" spans="1:14" ht="12.75">
      <c r="A35" s="9">
        <v>1994</v>
      </c>
      <c r="B35">
        <v>1391</v>
      </c>
      <c r="C35">
        <v>1473</v>
      </c>
      <c r="D35">
        <v>2864</v>
      </c>
      <c r="F35" s="9">
        <f t="shared" si="6"/>
        <v>1994</v>
      </c>
      <c r="G35" s="1">
        <f t="shared" si="7"/>
        <v>9598266</v>
      </c>
      <c r="H35" s="1">
        <f t="shared" si="7"/>
        <v>1227815</v>
      </c>
      <c r="I35" s="1">
        <f t="shared" si="7"/>
        <v>10826081</v>
      </c>
      <c r="K35" s="9">
        <f t="shared" si="8"/>
        <v>1994</v>
      </c>
      <c r="L35" s="1">
        <f t="shared" si="9"/>
        <v>14.492200987136636</v>
      </c>
      <c r="M35" s="1">
        <f t="shared" si="10"/>
        <v>119.96921360302652</v>
      </c>
      <c r="N35" s="1">
        <f t="shared" si="11"/>
        <v>26.454633029255927</v>
      </c>
    </row>
    <row r="36" spans="1:14" ht="12.75">
      <c r="A36" s="9">
        <v>1995</v>
      </c>
      <c r="B36">
        <v>1378</v>
      </c>
      <c r="C36">
        <v>1323</v>
      </c>
      <c r="D36">
        <v>2701</v>
      </c>
      <c r="F36" s="9">
        <f t="shared" si="6"/>
        <v>1995</v>
      </c>
      <c r="G36" s="1">
        <f t="shared" si="7"/>
        <v>9618062</v>
      </c>
      <c r="H36" s="1">
        <f t="shared" si="7"/>
        <v>1242666</v>
      </c>
      <c r="I36" s="1">
        <f t="shared" si="7"/>
        <v>10860728</v>
      </c>
      <c r="K36" s="9">
        <f t="shared" si="8"/>
        <v>1995</v>
      </c>
      <c r="L36" s="1">
        <f t="shared" si="9"/>
        <v>14.327210616858158</v>
      </c>
      <c r="M36" s="1">
        <f t="shared" si="10"/>
        <v>106.46464939090632</v>
      </c>
      <c r="N36" s="1">
        <f t="shared" si="11"/>
        <v>24.86941943486661</v>
      </c>
    </row>
    <row r="37" spans="1:14" ht="12.75">
      <c r="A37" s="9">
        <v>1996</v>
      </c>
      <c r="B37">
        <v>1303</v>
      </c>
      <c r="C37">
        <v>1353</v>
      </c>
      <c r="D37">
        <v>2656</v>
      </c>
      <c r="F37" s="9">
        <f t="shared" si="6"/>
        <v>1996</v>
      </c>
      <c r="G37" s="1">
        <f t="shared" si="7"/>
        <v>9625574</v>
      </c>
      <c r="H37" s="1">
        <f t="shared" si="7"/>
        <v>1256575</v>
      </c>
      <c r="I37" s="1">
        <f t="shared" si="7"/>
        <v>10882149</v>
      </c>
      <c r="K37" s="9">
        <f t="shared" si="8"/>
        <v>1996</v>
      </c>
      <c r="L37" s="1">
        <f t="shared" si="9"/>
        <v>13.536855048852152</v>
      </c>
      <c r="M37" s="1">
        <f t="shared" si="10"/>
        <v>107.67363667110996</v>
      </c>
      <c r="N37" s="1">
        <f t="shared" si="11"/>
        <v>24.40694388580785</v>
      </c>
    </row>
    <row r="38" spans="1:14" ht="12.75">
      <c r="A38" s="9">
        <v>1997</v>
      </c>
      <c r="B38">
        <v>1284</v>
      </c>
      <c r="C38">
        <v>1282</v>
      </c>
      <c r="D38">
        <v>2566</v>
      </c>
      <c r="F38" s="9">
        <f t="shared" si="6"/>
        <v>1997</v>
      </c>
      <c r="G38" s="1">
        <f t="shared" si="7"/>
        <v>9628754</v>
      </c>
      <c r="H38" s="1">
        <f t="shared" si="7"/>
        <v>1269076</v>
      </c>
      <c r="I38" s="1">
        <f t="shared" si="7"/>
        <v>10897830</v>
      </c>
      <c r="K38" s="9">
        <f t="shared" si="8"/>
        <v>1997</v>
      </c>
      <c r="L38" s="1">
        <f t="shared" si="9"/>
        <v>13.335058720993391</v>
      </c>
      <c r="M38" s="1">
        <f t="shared" si="10"/>
        <v>101.01837872593919</v>
      </c>
      <c r="N38" s="1">
        <f t="shared" si="11"/>
        <v>23.545971996259805</v>
      </c>
    </row>
    <row r="39" spans="1:14" ht="12.75">
      <c r="A39" s="9">
        <v>1998</v>
      </c>
      <c r="B39">
        <v>1267</v>
      </c>
      <c r="C39">
        <v>1192</v>
      </c>
      <c r="D39">
        <v>2459</v>
      </c>
      <c r="F39" s="9">
        <f t="shared" si="6"/>
        <v>1998</v>
      </c>
      <c r="G39" s="1">
        <f t="shared" si="7"/>
        <v>9634361</v>
      </c>
      <c r="H39" s="1">
        <f t="shared" si="7"/>
        <v>1278802</v>
      </c>
      <c r="I39" s="1">
        <f t="shared" si="7"/>
        <v>10913163</v>
      </c>
      <c r="K39" s="9">
        <f t="shared" si="8"/>
        <v>1998</v>
      </c>
      <c r="L39" s="1">
        <f t="shared" si="9"/>
        <v>13.150846226335092</v>
      </c>
      <c r="M39" s="1">
        <f t="shared" si="10"/>
        <v>93.21224083165338</v>
      </c>
      <c r="N39" s="1">
        <f t="shared" si="11"/>
        <v>22.53242254330848</v>
      </c>
    </row>
    <row r="40" spans="1:14" ht="12.75">
      <c r="A40" s="9">
        <v>1999</v>
      </c>
      <c r="B40">
        <v>1220</v>
      </c>
      <c r="C40">
        <v>1178</v>
      </c>
      <c r="D40">
        <v>2398</v>
      </c>
      <c r="F40" s="9">
        <f t="shared" si="6"/>
        <v>1999</v>
      </c>
      <c r="G40" s="1">
        <f t="shared" si="7"/>
        <v>9632946</v>
      </c>
      <c r="H40" s="1">
        <f t="shared" si="7"/>
        <v>1288979</v>
      </c>
      <c r="I40" s="1">
        <f t="shared" si="7"/>
        <v>10921925</v>
      </c>
      <c r="K40" s="9">
        <f t="shared" si="8"/>
        <v>1999</v>
      </c>
      <c r="L40" s="1">
        <f t="shared" si="9"/>
        <v>12.66486908573971</v>
      </c>
      <c r="M40" s="1">
        <f t="shared" si="10"/>
        <v>91.39016229123982</v>
      </c>
      <c r="N40" s="1">
        <f t="shared" si="11"/>
        <v>21.95583653980411</v>
      </c>
    </row>
    <row r="42" spans="1:14" ht="29.25" customHeight="1">
      <c r="A42" s="31" t="str">
        <f>CONCATENATE("New Admissions for Larceny / Theft Offenses, BW Only: ",$A$1)</f>
        <v>New Admissions for Larceny / Theft Offenses, BW Only: OHIO</v>
      </c>
      <c r="B42" s="31"/>
      <c r="C42" s="31"/>
      <c r="D42" s="31"/>
      <c r="F42" s="31" t="str">
        <f>CONCATENATE("Total Population, BW Only: ",$A$1)</f>
        <v>Total Population, BW Only: OHIO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OHIO</v>
      </c>
      <c r="L42" s="31"/>
      <c r="M42" s="31"/>
      <c r="N42" s="31"/>
    </row>
    <row r="43" spans="1:14" ht="12.75">
      <c r="A43" s="24" t="s">
        <v>116</v>
      </c>
      <c r="B43" s="25" t="s">
        <v>102</v>
      </c>
      <c r="C43" s="25" t="s">
        <v>103</v>
      </c>
      <c r="D43" s="25" t="s">
        <v>104</v>
      </c>
      <c r="F43" s="24" t="s">
        <v>116</v>
      </c>
      <c r="G43" s="25" t="s">
        <v>102</v>
      </c>
      <c r="H43" s="25" t="s">
        <v>103</v>
      </c>
      <c r="I43" s="25" t="s">
        <v>104</v>
      </c>
      <c r="K43" s="24" t="s">
        <v>116</v>
      </c>
      <c r="L43" s="25" t="s">
        <v>102</v>
      </c>
      <c r="M43" s="25" t="s">
        <v>103</v>
      </c>
      <c r="N43" s="25" t="s">
        <v>104</v>
      </c>
    </row>
    <row r="44" spans="1:14" ht="12.75">
      <c r="A44" s="9">
        <v>1983</v>
      </c>
      <c r="F44" s="9">
        <f>F4</f>
        <v>1983</v>
      </c>
      <c r="G44" s="1">
        <f>G4</f>
        <v>9450886</v>
      </c>
      <c r="H44" s="1">
        <f>H4</f>
        <v>1084327</v>
      </c>
      <c r="I44" s="1">
        <f>I4</f>
        <v>10535213</v>
      </c>
      <c r="K44" s="9">
        <f>F44</f>
        <v>1983</v>
      </c>
      <c r="L44" s="1">
        <f aca="true" t="shared" si="12" ref="L44:N47">(B44/G44)*100000</f>
        <v>0</v>
      </c>
      <c r="M44" s="1">
        <f t="shared" si="12"/>
        <v>0</v>
      </c>
      <c r="N44" s="1">
        <f t="shared" si="12"/>
        <v>0</v>
      </c>
    </row>
    <row r="45" spans="1:14" ht="12.75">
      <c r="A45" s="9">
        <v>1984</v>
      </c>
      <c r="B45">
        <v>423</v>
      </c>
      <c r="C45">
        <v>410</v>
      </c>
      <c r="D45">
        <v>833</v>
      </c>
      <c r="F45" s="9">
        <f aca="true" t="shared" si="13" ref="F45:F60">F5</f>
        <v>1984</v>
      </c>
      <c r="G45" s="1">
        <f aca="true" t="shared" si="14" ref="G45:I60">G5</f>
        <v>9437934</v>
      </c>
      <c r="H45" s="1">
        <f t="shared" si="14"/>
        <v>1091481</v>
      </c>
      <c r="I45" s="1">
        <f t="shared" si="14"/>
        <v>10529415</v>
      </c>
      <c r="K45" s="9">
        <f aca="true" t="shared" si="15" ref="K45:K60">F45</f>
        <v>1984</v>
      </c>
      <c r="L45" s="1">
        <f t="shared" si="12"/>
        <v>4.481913096658655</v>
      </c>
      <c r="M45" s="1">
        <f t="shared" si="12"/>
        <v>37.56364059475153</v>
      </c>
      <c r="N45" s="1">
        <f t="shared" si="12"/>
        <v>7.911170753550886</v>
      </c>
    </row>
    <row r="46" spans="1:14" ht="12.75">
      <c r="A46" s="9">
        <v>1985</v>
      </c>
      <c r="B46">
        <v>448</v>
      </c>
      <c r="C46">
        <v>455</v>
      </c>
      <c r="D46">
        <v>903</v>
      </c>
      <c r="F46" s="9">
        <f t="shared" si="13"/>
        <v>1985</v>
      </c>
      <c r="G46" s="1">
        <f t="shared" si="14"/>
        <v>9423584</v>
      </c>
      <c r="H46" s="1">
        <f t="shared" si="14"/>
        <v>1097359</v>
      </c>
      <c r="I46" s="1">
        <f t="shared" si="14"/>
        <v>10520943</v>
      </c>
      <c r="K46" s="9">
        <f t="shared" si="15"/>
        <v>1985</v>
      </c>
      <c r="L46" s="1">
        <f t="shared" si="12"/>
        <v>4.754029889265061</v>
      </c>
      <c r="M46" s="1">
        <f t="shared" si="12"/>
        <v>41.463185703129064</v>
      </c>
      <c r="N46" s="1">
        <f t="shared" si="12"/>
        <v>8.582880831119416</v>
      </c>
    </row>
    <row r="47" spans="1:14" ht="12.75">
      <c r="A47" s="9">
        <v>1986</v>
      </c>
      <c r="B47">
        <v>470</v>
      </c>
      <c r="C47">
        <v>432</v>
      </c>
      <c r="D47">
        <v>902</v>
      </c>
      <c r="F47" s="9">
        <f t="shared" si="13"/>
        <v>1986</v>
      </c>
      <c r="G47" s="1">
        <f t="shared" si="14"/>
        <v>9407573</v>
      </c>
      <c r="H47" s="1">
        <f t="shared" si="14"/>
        <v>1102809</v>
      </c>
      <c r="I47" s="1">
        <f t="shared" si="14"/>
        <v>10510382</v>
      </c>
      <c r="K47" s="9">
        <f t="shared" si="15"/>
        <v>1986</v>
      </c>
      <c r="L47" s="1">
        <f t="shared" si="12"/>
        <v>4.995975051163568</v>
      </c>
      <c r="M47" s="1">
        <f t="shared" si="12"/>
        <v>39.17269445570357</v>
      </c>
      <c r="N47" s="1">
        <f t="shared" si="12"/>
        <v>8.581990645059332</v>
      </c>
    </row>
    <row r="48" spans="1:14" ht="12.75">
      <c r="A48" s="9">
        <v>1987</v>
      </c>
      <c r="B48">
        <v>531</v>
      </c>
      <c r="C48">
        <v>506</v>
      </c>
      <c r="D48">
        <v>1037</v>
      </c>
      <c r="F48" s="9">
        <f t="shared" si="13"/>
        <v>1987</v>
      </c>
      <c r="G48" s="1">
        <f t="shared" si="14"/>
        <v>9419979</v>
      </c>
      <c r="H48" s="1">
        <f t="shared" si="14"/>
        <v>1113401</v>
      </c>
      <c r="I48" s="1">
        <f t="shared" si="14"/>
        <v>10533380</v>
      </c>
      <c r="K48" s="9">
        <f t="shared" si="15"/>
        <v>1987</v>
      </c>
      <c r="L48" s="1">
        <f aca="true" t="shared" si="16" ref="L48:L60">(B48/G48)*100000</f>
        <v>5.636955241619965</v>
      </c>
      <c r="M48" s="1">
        <f aca="true" t="shared" si="17" ref="M48:M60">(C48/H48)*100000</f>
        <v>45.44633963863873</v>
      </c>
      <c r="N48" s="1">
        <f aca="true" t="shared" si="18" ref="N48:N60">(D48/I48)*100000</f>
        <v>9.844893092245794</v>
      </c>
    </row>
    <row r="49" spans="1:14" ht="12.75">
      <c r="A49" s="9">
        <v>1988</v>
      </c>
      <c r="B49">
        <v>742</v>
      </c>
      <c r="C49">
        <v>733</v>
      </c>
      <c r="D49">
        <v>1475</v>
      </c>
      <c r="F49" s="9">
        <f t="shared" si="13"/>
        <v>1988</v>
      </c>
      <c r="G49" s="1">
        <f t="shared" si="14"/>
        <v>9438421</v>
      </c>
      <c r="H49" s="1">
        <f t="shared" si="14"/>
        <v>1125765</v>
      </c>
      <c r="I49" s="1">
        <f t="shared" si="14"/>
        <v>10564186</v>
      </c>
      <c r="K49" s="9">
        <f t="shared" si="15"/>
        <v>1988</v>
      </c>
      <c r="L49" s="1">
        <f t="shared" si="16"/>
        <v>7.861484458046531</v>
      </c>
      <c r="M49" s="1">
        <f t="shared" si="17"/>
        <v>65.1112798852336</v>
      </c>
      <c r="N49" s="1">
        <f t="shared" si="18"/>
        <v>13.962268365967807</v>
      </c>
    </row>
    <row r="50" spans="1:14" ht="12.75">
      <c r="A50" s="9">
        <v>1989</v>
      </c>
      <c r="B50">
        <v>884</v>
      </c>
      <c r="C50">
        <v>976</v>
      </c>
      <c r="D50">
        <v>1860</v>
      </c>
      <c r="F50" s="9">
        <f t="shared" si="13"/>
        <v>1989</v>
      </c>
      <c r="G50" s="1">
        <f t="shared" si="14"/>
        <v>9448246</v>
      </c>
      <c r="H50" s="1">
        <f t="shared" si="14"/>
        <v>1138809</v>
      </c>
      <c r="I50" s="1">
        <f t="shared" si="14"/>
        <v>10587055</v>
      </c>
      <c r="K50" s="9">
        <f t="shared" si="15"/>
        <v>1989</v>
      </c>
      <c r="L50" s="1">
        <f t="shared" si="16"/>
        <v>9.356233950724823</v>
      </c>
      <c r="M50" s="1">
        <f t="shared" si="17"/>
        <v>85.70357276768975</v>
      </c>
      <c r="N50" s="1">
        <f t="shared" si="18"/>
        <v>17.568625080345765</v>
      </c>
    </row>
    <row r="51" spans="1:14" ht="12.75">
      <c r="A51" s="9">
        <v>1990</v>
      </c>
      <c r="B51">
        <v>978</v>
      </c>
      <c r="C51">
        <v>980</v>
      </c>
      <c r="D51">
        <v>1958</v>
      </c>
      <c r="F51" s="9">
        <f t="shared" si="13"/>
        <v>1990</v>
      </c>
      <c r="G51" s="1">
        <f t="shared" si="14"/>
        <v>9459753</v>
      </c>
      <c r="H51" s="1">
        <f t="shared" si="14"/>
        <v>1151958</v>
      </c>
      <c r="I51" s="1">
        <f t="shared" si="14"/>
        <v>10611711</v>
      </c>
      <c r="K51" s="9">
        <f t="shared" si="15"/>
        <v>1990</v>
      </c>
      <c r="L51" s="1">
        <f t="shared" si="16"/>
        <v>10.338536323305693</v>
      </c>
      <c r="M51" s="1">
        <f t="shared" si="17"/>
        <v>85.07254604768578</v>
      </c>
      <c r="N51" s="1">
        <f t="shared" si="18"/>
        <v>18.451312893839646</v>
      </c>
    </row>
    <row r="52" spans="1:14" ht="12.75">
      <c r="A52" s="9">
        <v>1991</v>
      </c>
      <c r="B52">
        <v>1066</v>
      </c>
      <c r="C52">
        <v>1101</v>
      </c>
      <c r="D52">
        <v>2167</v>
      </c>
      <c r="F52" s="9">
        <f t="shared" si="13"/>
        <v>1991</v>
      </c>
      <c r="G52" s="1">
        <f t="shared" si="14"/>
        <v>9503043</v>
      </c>
      <c r="H52" s="1">
        <f t="shared" si="14"/>
        <v>1171449</v>
      </c>
      <c r="I52" s="1">
        <f t="shared" si="14"/>
        <v>10674492</v>
      </c>
      <c r="K52" s="9">
        <f t="shared" si="15"/>
        <v>1991</v>
      </c>
      <c r="L52" s="1">
        <f t="shared" si="16"/>
        <v>11.217459502182617</v>
      </c>
      <c r="M52" s="1">
        <f t="shared" si="17"/>
        <v>93.98616585101016</v>
      </c>
      <c r="N52" s="1">
        <f t="shared" si="18"/>
        <v>20.300731875577778</v>
      </c>
    </row>
    <row r="53" spans="1:14" ht="12.75">
      <c r="A53" s="9">
        <v>1992</v>
      </c>
      <c r="B53">
        <v>814</v>
      </c>
      <c r="C53">
        <v>725</v>
      </c>
      <c r="D53">
        <v>1539</v>
      </c>
      <c r="F53" s="9">
        <f t="shared" si="13"/>
        <v>1992</v>
      </c>
      <c r="G53" s="1">
        <f t="shared" si="14"/>
        <v>9546181</v>
      </c>
      <c r="H53" s="1">
        <f t="shared" si="14"/>
        <v>1193357</v>
      </c>
      <c r="I53" s="1">
        <f t="shared" si="14"/>
        <v>10739538</v>
      </c>
      <c r="K53" s="9">
        <f t="shared" si="15"/>
        <v>1992</v>
      </c>
      <c r="L53" s="1">
        <f t="shared" si="16"/>
        <v>8.526970104589468</v>
      </c>
      <c r="M53" s="1">
        <f t="shared" si="17"/>
        <v>60.75298506649728</v>
      </c>
      <c r="N53" s="1">
        <f t="shared" si="18"/>
        <v>14.330225378410134</v>
      </c>
    </row>
    <row r="54" spans="1:14" ht="12.75">
      <c r="A54" s="9">
        <v>1993</v>
      </c>
      <c r="B54">
        <v>1126</v>
      </c>
      <c r="C54">
        <v>1111</v>
      </c>
      <c r="D54">
        <v>2237</v>
      </c>
      <c r="F54" s="9">
        <f t="shared" si="13"/>
        <v>1993</v>
      </c>
      <c r="G54" s="1">
        <f t="shared" si="14"/>
        <v>9581154</v>
      </c>
      <c r="H54" s="1">
        <f t="shared" si="14"/>
        <v>1212328</v>
      </c>
      <c r="I54" s="1">
        <f t="shared" si="14"/>
        <v>10793482</v>
      </c>
      <c r="K54" s="9">
        <f t="shared" si="15"/>
        <v>1993</v>
      </c>
      <c r="L54" s="1">
        <f t="shared" si="16"/>
        <v>11.752237778455497</v>
      </c>
      <c r="M54" s="1">
        <f t="shared" si="17"/>
        <v>91.64186589767786</v>
      </c>
      <c r="N54" s="1">
        <f t="shared" si="18"/>
        <v>20.725471168618245</v>
      </c>
    </row>
    <row r="55" spans="1:14" ht="12.75">
      <c r="A55" s="9">
        <v>1994</v>
      </c>
      <c r="B55">
        <v>875</v>
      </c>
      <c r="C55">
        <v>743</v>
      </c>
      <c r="D55">
        <v>1618</v>
      </c>
      <c r="F55" s="9">
        <f t="shared" si="13"/>
        <v>1994</v>
      </c>
      <c r="G55" s="1">
        <f t="shared" si="14"/>
        <v>9598266</v>
      </c>
      <c r="H55" s="1">
        <f t="shared" si="14"/>
        <v>1227815</v>
      </c>
      <c r="I55" s="1">
        <f t="shared" si="14"/>
        <v>10826081</v>
      </c>
      <c r="K55" s="9">
        <f t="shared" si="15"/>
        <v>1994</v>
      </c>
      <c r="L55" s="1">
        <f t="shared" si="16"/>
        <v>9.11622995236848</v>
      </c>
      <c r="M55" s="1">
        <f t="shared" si="17"/>
        <v>60.514002516665784</v>
      </c>
      <c r="N55" s="1">
        <f t="shared" si="18"/>
        <v>14.94538974906986</v>
      </c>
    </row>
    <row r="56" spans="1:14" ht="12.75">
      <c r="A56" s="9">
        <v>1995</v>
      </c>
      <c r="B56">
        <v>929</v>
      </c>
      <c r="C56">
        <v>795</v>
      </c>
      <c r="D56">
        <v>1724</v>
      </c>
      <c r="F56" s="9">
        <f t="shared" si="13"/>
        <v>1995</v>
      </c>
      <c r="G56" s="1">
        <f t="shared" si="14"/>
        <v>9618062</v>
      </c>
      <c r="H56" s="1">
        <f t="shared" si="14"/>
        <v>1242666</v>
      </c>
      <c r="I56" s="1">
        <f t="shared" si="14"/>
        <v>10860728</v>
      </c>
      <c r="K56" s="9">
        <f t="shared" si="15"/>
        <v>1995</v>
      </c>
      <c r="L56" s="1">
        <f t="shared" si="16"/>
        <v>9.658910495690296</v>
      </c>
      <c r="M56" s="1">
        <f t="shared" si="17"/>
        <v>63.975356209955045</v>
      </c>
      <c r="N56" s="1">
        <f t="shared" si="18"/>
        <v>15.873705703706051</v>
      </c>
    </row>
    <row r="57" spans="1:14" ht="12.75">
      <c r="A57" s="9">
        <v>1996</v>
      </c>
      <c r="B57">
        <v>862</v>
      </c>
      <c r="C57">
        <v>654</v>
      </c>
      <c r="D57">
        <v>1516</v>
      </c>
      <c r="F57" s="9">
        <f t="shared" si="13"/>
        <v>1996</v>
      </c>
      <c r="G57" s="1">
        <f t="shared" si="14"/>
        <v>9625574</v>
      </c>
      <c r="H57" s="1">
        <f t="shared" si="14"/>
        <v>1256575</v>
      </c>
      <c r="I57" s="1">
        <f t="shared" si="14"/>
        <v>10882149</v>
      </c>
      <c r="K57" s="9">
        <f t="shared" si="15"/>
        <v>1996</v>
      </c>
      <c r="L57" s="1">
        <f t="shared" si="16"/>
        <v>8.95531009371493</v>
      </c>
      <c r="M57" s="1">
        <f t="shared" si="17"/>
        <v>52.04623679446114</v>
      </c>
      <c r="N57" s="1">
        <f t="shared" si="18"/>
        <v>13.931071886628276</v>
      </c>
    </row>
    <row r="58" spans="1:14" ht="12.75">
      <c r="A58" s="9">
        <v>1997</v>
      </c>
      <c r="B58">
        <v>431</v>
      </c>
      <c r="C58">
        <v>344</v>
      </c>
      <c r="D58">
        <v>775</v>
      </c>
      <c r="F58" s="9">
        <f t="shared" si="13"/>
        <v>1997</v>
      </c>
      <c r="G58" s="1">
        <f t="shared" si="14"/>
        <v>9628754</v>
      </c>
      <c r="H58" s="1">
        <f t="shared" si="14"/>
        <v>1269076</v>
      </c>
      <c r="I58" s="1">
        <f t="shared" si="14"/>
        <v>10897830</v>
      </c>
      <c r="K58" s="9">
        <f t="shared" si="15"/>
        <v>1997</v>
      </c>
      <c r="L58" s="1">
        <f t="shared" si="16"/>
        <v>4.476176252919121</v>
      </c>
      <c r="M58" s="1">
        <f t="shared" si="17"/>
        <v>27.10633563316933</v>
      </c>
      <c r="N58" s="1">
        <f t="shared" si="18"/>
        <v>7.1115075203045</v>
      </c>
    </row>
    <row r="59" spans="1:14" ht="12.75">
      <c r="A59" s="9">
        <v>1998</v>
      </c>
      <c r="B59">
        <v>309</v>
      </c>
      <c r="C59">
        <v>163</v>
      </c>
      <c r="D59">
        <v>472</v>
      </c>
      <c r="F59" s="9">
        <f t="shared" si="13"/>
        <v>1998</v>
      </c>
      <c r="G59" s="1">
        <f t="shared" si="14"/>
        <v>9634361</v>
      </c>
      <c r="H59" s="1">
        <f t="shared" si="14"/>
        <v>1278802</v>
      </c>
      <c r="I59" s="1">
        <f t="shared" si="14"/>
        <v>10913163</v>
      </c>
      <c r="K59" s="9">
        <f t="shared" si="15"/>
        <v>1998</v>
      </c>
      <c r="L59" s="1">
        <f t="shared" si="16"/>
        <v>3.207270310921503</v>
      </c>
      <c r="M59" s="1">
        <f t="shared" si="17"/>
        <v>12.746304744596896</v>
      </c>
      <c r="N59" s="1">
        <f t="shared" si="18"/>
        <v>4.32505223279447</v>
      </c>
    </row>
    <row r="60" spans="1:14" ht="12.75">
      <c r="A60" s="9">
        <v>1999</v>
      </c>
      <c r="B60">
        <v>252</v>
      </c>
      <c r="C60">
        <v>122</v>
      </c>
      <c r="D60">
        <v>374</v>
      </c>
      <c r="F60" s="9">
        <f t="shared" si="13"/>
        <v>1999</v>
      </c>
      <c r="G60" s="1">
        <f t="shared" si="14"/>
        <v>9632946</v>
      </c>
      <c r="H60" s="1">
        <f t="shared" si="14"/>
        <v>1288979</v>
      </c>
      <c r="I60" s="1">
        <f t="shared" si="14"/>
        <v>10921925</v>
      </c>
      <c r="K60" s="9">
        <f t="shared" si="15"/>
        <v>1999</v>
      </c>
      <c r="L60" s="1">
        <f t="shared" si="16"/>
        <v>2.6160221390216454</v>
      </c>
      <c r="M60" s="1">
        <f t="shared" si="17"/>
        <v>9.46485551742891</v>
      </c>
      <c r="N60" s="1">
        <f t="shared" si="18"/>
        <v>3.424304781437338</v>
      </c>
    </row>
    <row r="63" spans="1:14" ht="30.75" customHeight="1">
      <c r="A63" s="31" t="str">
        <f>CONCATENATE("New Admissions for Drug Offenses, BW Only: ",$A$1)</f>
        <v>New Admissions for Drug Offenses, BW Only: OHIO</v>
      </c>
      <c r="B63" s="31"/>
      <c r="C63" s="31"/>
      <c r="D63" s="31"/>
      <c r="F63" s="31" t="str">
        <f>CONCATENATE("Total Population, BW Only: ",$A$1)</f>
        <v>Total Population, BW Only: OHIO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OHIO</v>
      </c>
      <c r="L63" s="31"/>
      <c r="M63" s="31"/>
      <c r="N63" s="31"/>
    </row>
    <row r="64" spans="1:14" ht="12.75">
      <c r="A64" s="24" t="s">
        <v>116</v>
      </c>
      <c r="B64" s="25" t="s">
        <v>102</v>
      </c>
      <c r="C64" s="25" t="s">
        <v>103</v>
      </c>
      <c r="D64" s="25" t="s">
        <v>104</v>
      </c>
      <c r="F64" s="24" t="s">
        <v>116</v>
      </c>
      <c r="G64" s="25" t="s">
        <v>102</v>
      </c>
      <c r="H64" s="25" t="s">
        <v>103</v>
      </c>
      <c r="I64" s="25" t="s">
        <v>104</v>
      </c>
      <c r="K64" s="24" t="s">
        <v>116</v>
      </c>
      <c r="L64" s="25" t="s">
        <v>102</v>
      </c>
      <c r="M64" s="25" t="s">
        <v>103</v>
      </c>
      <c r="N64" s="25" t="s">
        <v>104</v>
      </c>
    </row>
    <row r="65" spans="1:14" ht="12.75">
      <c r="A65" s="9">
        <v>1983</v>
      </c>
      <c r="F65" s="9">
        <f>F4</f>
        <v>1983</v>
      </c>
      <c r="G65" s="1">
        <f>G4</f>
        <v>9450886</v>
      </c>
      <c r="H65" s="1">
        <f>H4</f>
        <v>1084327</v>
      </c>
      <c r="I65" s="1">
        <f>I4</f>
        <v>10535213</v>
      </c>
      <c r="K65" s="9">
        <f>F65</f>
        <v>1983</v>
      </c>
      <c r="L65" s="1">
        <f aca="true" t="shared" si="19" ref="L65:N68">(B65/G65)*100000</f>
        <v>0</v>
      </c>
      <c r="M65" s="1">
        <f t="shared" si="19"/>
        <v>0</v>
      </c>
      <c r="N65" s="1">
        <f t="shared" si="19"/>
        <v>0</v>
      </c>
    </row>
    <row r="66" spans="1:14" ht="12.75">
      <c r="A66" s="9">
        <v>1984</v>
      </c>
      <c r="B66">
        <v>490</v>
      </c>
      <c r="C66">
        <v>161</v>
      </c>
      <c r="D66">
        <v>651</v>
      </c>
      <c r="F66" s="9">
        <f aca="true" t="shared" si="20" ref="F66:I81">F5</f>
        <v>1984</v>
      </c>
      <c r="G66" s="1">
        <f t="shared" si="20"/>
        <v>9437934</v>
      </c>
      <c r="H66" s="1">
        <f t="shared" si="20"/>
        <v>1091481</v>
      </c>
      <c r="I66" s="1">
        <f t="shared" si="20"/>
        <v>10529415</v>
      </c>
      <c r="K66" s="9">
        <f aca="true" t="shared" si="21" ref="K66:K81">F66</f>
        <v>1984</v>
      </c>
      <c r="L66" s="1">
        <f t="shared" si="19"/>
        <v>5.1918142254438315</v>
      </c>
      <c r="M66" s="1">
        <f t="shared" si="19"/>
        <v>14.750600331109748</v>
      </c>
      <c r="N66" s="1">
        <f t="shared" si="19"/>
        <v>6.182679664539768</v>
      </c>
    </row>
    <row r="67" spans="1:14" ht="12.75">
      <c r="A67" s="9">
        <v>1985</v>
      </c>
      <c r="B67">
        <v>430</v>
      </c>
      <c r="C67">
        <v>219</v>
      </c>
      <c r="D67">
        <v>649</v>
      </c>
      <c r="F67" s="9">
        <f t="shared" si="20"/>
        <v>1985</v>
      </c>
      <c r="G67" s="1">
        <f t="shared" si="20"/>
        <v>9423584</v>
      </c>
      <c r="H67" s="1">
        <f t="shared" si="20"/>
        <v>1097359</v>
      </c>
      <c r="I67" s="1">
        <f t="shared" si="20"/>
        <v>10520943</v>
      </c>
      <c r="K67" s="9">
        <f t="shared" si="21"/>
        <v>1985</v>
      </c>
      <c r="L67" s="1">
        <f t="shared" si="19"/>
        <v>4.563019759785661</v>
      </c>
      <c r="M67" s="1">
        <f t="shared" si="19"/>
        <v>19.957005865901678</v>
      </c>
      <c r="N67" s="1">
        <f t="shared" si="19"/>
        <v>6.168648570760245</v>
      </c>
    </row>
    <row r="68" spans="1:14" ht="12.75">
      <c r="A68" s="9">
        <v>1986</v>
      </c>
      <c r="B68">
        <v>507</v>
      </c>
      <c r="C68">
        <v>311</v>
      </c>
      <c r="D68">
        <v>818</v>
      </c>
      <c r="F68" s="9">
        <f t="shared" si="20"/>
        <v>1986</v>
      </c>
      <c r="G68" s="1">
        <f t="shared" si="20"/>
        <v>9407573</v>
      </c>
      <c r="H68" s="1">
        <f t="shared" si="20"/>
        <v>1102809</v>
      </c>
      <c r="I68" s="1">
        <f t="shared" si="20"/>
        <v>10510382</v>
      </c>
      <c r="K68" s="9">
        <f t="shared" si="21"/>
        <v>1986</v>
      </c>
      <c r="L68" s="1">
        <f t="shared" si="19"/>
        <v>5.3892752147658065</v>
      </c>
      <c r="M68" s="1">
        <f t="shared" si="19"/>
        <v>28.200712906768082</v>
      </c>
      <c r="N68" s="1">
        <f t="shared" si="19"/>
        <v>7.782780873235626</v>
      </c>
    </row>
    <row r="69" spans="1:14" ht="12.75">
      <c r="A69" s="9">
        <v>1987</v>
      </c>
      <c r="B69">
        <v>511</v>
      </c>
      <c r="C69">
        <v>361</v>
      </c>
      <c r="D69">
        <v>872</v>
      </c>
      <c r="F69" s="9">
        <f t="shared" si="20"/>
        <v>1987</v>
      </c>
      <c r="G69" s="1">
        <f t="shared" si="20"/>
        <v>9419979</v>
      </c>
      <c r="H69" s="1">
        <f t="shared" si="20"/>
        <v>1113401</v>
      </c>
      <c r="I69" s="1">
        <f t="shared" si="20"/>
        <v>10533380</v>
      </c>
      <c r="K69" s="9">
        <f t="shared" si="21"/>
        <v>1987</v>
      </c>
      <c r="L69" s="1">
        <f aca="true" t="shared" si="22" ref="L69:L81">(B69/G69)*100000</f>
        <v>5.424640543253865</v>
      </c>
      <c r="M69" s="1">
        <f aca="true" t="shared" si="23" ref="M69:M81">(C69/H69)*100000</f>
        <v>32.423179070254115</v>
      </c>
      <c r="N69" s="1">
        <f aca="true" t="shared" si="24" ref="N69:N81">(D69/I69)*100000</f>
        <v>8.278444336006107</v>
      </c>
    </row>
    <row r="70" spans="1:14" ht="12.75">
      <c r="A70" s="9">
        <v>1988</v>
      </c>
      <c r="B70">
        <v>708</v>
      </c>
      <c r="C70">
        <v>652</v>
      </c>
      <c r="D70">
        <v>1360</v>
      </c>
      <c r="F70" s="9">
        <f t="shared" si="20"/>
        <v>1988</v>
      </c>
      <c r="G70" s="1">
        <f t="shared" si="20"/>
        <v>9438421</v>
      </c>
      <c r="H70" s="1">
        <f t="shared" si="20"/>
        <v>1125765</v>
      </c>
      <c r="I70" s="1">
        <f t="shared" si="20"/>
        <v>10564186</v>
      </c>
      <c r="K70" s="9">
        <f t="shared" si="21"/>
        <v>1988</v>
      </c>
      <c r="L70" s="1">
        <f t="shared" si="22"/>
        <v>7.50125471199049</v>
      </c>
      <c r="M70" s="1">
        <f t="shared" si="23"/>
        <v>57.91617255821597</v>
      </c>
      <c r="N70" s="1">
        <f t="shared" si="24"/>
        <v>12.873684730655064</v>
      </c>
    </row>
    <row r="71" spans="1:14" ht="12.75">
      <c r="A71" s="9">
        <v>1989</v>
      </c>
      <c r="B71">
        <v>996</v>
      </c>
      <c r="C71">
        <v>1662</v>
      </c>
      <c r="D71">
        <v>2658</v>
      </c>
      <c r="F71" s="9">
        <f t="shared" si="20"/>
        <v>1989</v>
      </c>
      <c r="G71" s="1">
        <f t="shared" si="20"/>
        <v>9448246</v>
      </c>
      <c r="H71" s="1">
        <f t="shared" si="20"/>
        <v>1138809</v>
      </c>
      <c r="I71" s="1">
        <f t="shared" si="20"/>
        <v>10587055</v>
      </c>
      <c r="K71" s="9">
        <f t="shared" si="21"/>
        <v>1989</v>
      </c>
      <c r="L71" s="1">
        <f t="shared" si="22"/>
        <v>10.541639157151497</v>
      </c>
      <c r="M71" s="1">
        <f t="shared" si="23"/>
        <v>145.94194461055366</v>
      </c>
      <c r="N71" s="1">
        <f t="shared" si="24"/>
        <v>25.106131969655397</v>
      </c>
    </row>
    <row r="72" spans="1:14" ht="12.75">
      <c r="A72" s="9">
        <v>1990</v>
      </c>
      <c r="B72">
        <v>950</v>
      </c>
      <c r="C72">
        <v>1943</v>
      </c>
      <c r="D72">
        <v>2893</v>
      </c>
      <c r="F72" s="9">
        <f t="shared" si="20"/>
        <v>1990</v>
      </c>
      <c r="G72" s="1">
        <f t="shared" si="20"/>
        <v>9459753</v>
      </c>
      <c r="H72" s="1">
        <f t="shared" si="20"/>
        <v>1151958</v>
      </c>
      <c r="I72" s="1">
        <f t="shared" si="20"/>
        <v>10611711</v>
      </c>
      <c r="K72" s="9">
        <f t="shared" si="21"/>
        <v>1990</v>
      </c>
      <c r="L72" s="1">
        <f t="shared" si="22"/>
        <v>10.042545508323526</v>
      </c>
      <c r="M72" s="1">
        <f t="shared" si="23"/>
        <v>168.66934384760555</v>
      </c>
      <c r="N72" s="1">
        <f t="shared" si="24"/>
        <v>27.262333095954087</v>
      </c>
    </row>
    <row r="73" spans="1:14" ht="12.75">
      <c r="A73" s="9">
        <v>1991</v>
      </c>
      <c r="B73">
        <v>934</v>
      </c>
      <c r="C73">
        <v>2252</v>
      </c>
      <c r="D73">
        <v>3186</v>
      </c>
      <c r="F73" s="9">
        <f t="shared" si="20"/>
        <v>1991</v>
      </c>
      <c r="G73" s="1">
        <f t="shared" si="20"/>
        <v>9503043</v>
      </c>
      <c r="H73" s="1">
        <f t="shared" si="20"/>
        <v>1171449</v>
      </c>
      <c r="I73" s="1">
        <f t="shared" si="20"/>
        <v>10674492</v>
      </c>
      <c r="K73" s="9">
        <f t="shared" si="21"/>
        <v>1991</v>
      </c>
      <c r="L73" s="1">
        <f t="shared" si="22"/>
        <v>9.828430745814789</v>
      </c>
      <c r="M73" s="1">
        <f t="shared" si="23"/>
        <v>192.240549951385</v>
      </c>
      <c r="N73" s="1">
        <f t="shared" si="24"/>
        <v>29.84685360202621</v>
      </c>
    </row>
    <row r="74" spans="1:14" ht="12.75">
      <c r="A74" s="9">
        <v>1992</v>
      </c>
      <c r="B74">
        <v>971</v>
      </c>
      <c r="C74">
        <v>2103</v>
      </c>
      <c r="D74">
        <v>3074</v>
      </c>
      <c r="F74" s="9">
        <f t="shared" si="20"/>
        <v>1992</v>
      </c>
      <c r="G74" s="1">
        <f t="shared" si="20"/>
        <v>9546181</v>
      </c>
      <c r="H74" s="1">
        <f t="shared" si="20"/>
        <v>1193357</v>
      </c>
      <c r="I74" s="1">
        <f t="shared" si="20"/>
        <v>10739538</v>
      </c>
      <c r="K74" s="9">
        <f t="shared" si="21"/>
        <v>1992</v>
      </c>
      <c r="L74" s="1">
        <f t="shared" si="22"/>
        <v>10.17160684466385</v>
      </c>
      <c r="M74" s="1">
        <f t="shared" si="23"/>
        <v>176.22555530323282</v>
      </c>
      <c r="N74" s="1">
        <f t="shared" si="24"/>
        <v>28.623205206778913</v>
      </c>
    </row>
    <row r="75" spans="1:14" ht="12.75">
      <c r="A75" s="9">
        <v>1993</v>
      </c>
      <c r="B75">
        <v>984</v>
      </c>
      <c r="C75">
        <v>2957</v>
      </c>
      <c r="D75">
        <v>3941</v>
      </c>
      <c r="F75" s="9">
        <f t="shared" si="20"/>
        <v>1993</v>
      </c>
      <c r="G75" s="1">
        <f t="shared" si="20"/>
        <v>9581154</v>
      </c>
      <c r="H75" s="1">
        <f t="shared" si="20"/>
        <v>1212328</v>
      </c>
      <c r="I75" s="1">
        <f t="shared" si="20"/>
        <v>10793482</v>
      </c>
      <c r="K75" s="9">
        <f t="shared" si="21"/>
        <v>1993</v>
      </c>
      <c r="L75" s="1">
        <f t="shared" si="22"/>
        <v>10.27016161101262</v>
      </c>
      <c r="M75" s="1">
        <f t="shared" si="23"/>
        <v>243.91088880237032</v>
      </c>
      <c r="N75" s="1">
        <f t="shared" si="24"/>
        <v>36.512776877749</v>
      </c>
    </row>
    <row r="76" spans="1:14" ht="12.75">
      <c r="A76" s="9">
        <v>1994</v>
      </c>
      <c r="B76">
        <v>747</v>
      </c>
      <c r="C76">
        <v>2104</v>
      </c>
      <c r="D76">
        <v>2851</v>
      </c>
      <c r="F76" s="9">
        <f t="shared" si="20"/>
        <v>1994</v>
      </c>
      <c r="G76" s="1">
        <f t="shared" si="20"/>
        <v>9598266</v>
      </c>
      <c r="H76" s="1">
        <f t="shared" si="20"/>
        <v>1227815</v>
      </c>
      <c r="I76" s="1">
        <f t="shared" si="20"/>
        <v>10826081</v>
      </c>
      <c r="K76" s="9">
        <f t="shared" si="21"/>
        <v>1994</v>
      </c>
      <c r="L76" s="1">
        <f t="shared" si="22"/>
        <v>7.782655742193433</v>
      </c>
      <c r="M76" s="1">
        <f t="shared" si="23"/>
        <v>171.36132072014107</v>
      </c>
      <c r="N76" s="1">
        <f t="shared" si="24"/>
        <v>26.33455264190246</v>
      </c>
    </row>
    <row r="77" spans="1:14" ht="12.75">
      <c r="A77" s="9">
        <v>1995</v>
      </c>
      <c r="B77">
        <v>850</v>
      </c>
      <c r="C77">
        <v>2235</v>
      </c>
      <c r="D77">
        <v>3085</v>
      </c>
      <c r="F77" s="9">
        <f t="shared" si="20"/>
        <v>1995</v>
      </c>
      <c r="G77" s="1">
        <f t="shared" si="20"/>
        <v>9618062</v>
      </c>
      <c r="H77" s="1">
        <f t="shared" si="20"/>
        <v>1242666</v>
      </c>
      <c r="I77" s="1">
        <f t="shared" si="20"/>
        <v>10860728</v>
      </c>
      <c r="K77" s="9">
        <f t="shared" si="21"/>
        <v>1995</v>
      </c>
      <c r="L77" s="1">
        <f t="shared" si="22"/>
        <v>8.837539204883479</v>
      </c>
      <c r="M77" s="1">
        <f t="shared" si="23"/>
        <v>179.85524670345853</v>
      </c>
      <c r="N77" s="1">
        <f t="shared" si="24"/>
        <v>28.405094023163088</v>
      </c>
    </row>
    <row r="78" spans="1:14" ht="12.75">
      <c r="A78" s="9">
        <v>1996</v>
      </c>
      <c r="B78">
        <v>830</v>
      </c>
      <c r="C78">
        <v>2064</v>
      </c>
      <c r="D78">
        <v>2894</v>
      </c>
      <c r="F78" s="9">
        <f t="shared" si="20"/>
        <v>1996</v>
      </c>
      <c r="G78" s="1">
        <f t="shared" si="20"/>
        <v>9625574</v>
      </c>
      <c r="H78" s="1">
        <f t="shared" si="20"/>
        <v>1256575</v>
      </c>
      <c r="I78" s="1">
        <f t="shared" si="20"/>
        <v>10882149</v>
      </c>
      <c r="K78" s="9">
        <f t="shared" si="21"/>
        <v>1996</v>
      </c>
      <c r="L78" s="1">
        <f t="shared" si="22"/>
        <v>8.622862387219712</v>
      </c>
      <c r="M78" s="1">
        <f t="shared" si="23"/>
        <v>164.2560133696755</v>
      </c>
      <c r="N78" s="1">
        <f t="shared" si="24"/>
        <v>26.594011899671656</v>
      </c>
    </row>
    <row r="79" spans="1:14" ht="12.75">
      <c r="A79" s="9">
        <v>1997</v>
      </c>
      <c r="B79">
        <v>604</v>
      </c>
      <c r="C79">
        <v>1323</v>
      </c>
      <c r="D79">
        <v>1927</v>
      </c>
      <c r="F79" s="9">
        <f t="shared" si="20"/>
        <v>1997</v>
      </c>
      <c r="G79" s="1">
        <f t="shared" si="20"/>
        <v>9628754</v>
      </c>
      <c r="H79" s="1">
        <f t="shared" si="20"/>
        <v>1269076</v>
      </c>
      <c r="I79" s="1">
        <f t="shared" si="20"/>
        <v>10897830</v>
      </c>
      <c r="K79" s="9">
        <f t="shared" si="21"/>
        <v>1997</v>
      </c>
      <c r="L79" s="1">
        <f t="shared" si="22"/>
        <v>6.272878089937701</v>
      </c>
      <c r="M79" s="1">
        <f t="shared" si="23"/>
        <v>104.24907570547391</v>
      </c>
      <c r="N79" s="1">
        <f t="shared" si="24"/>
        <v>17.682419344034546</v>
      </c>
    </row>
    <row r="80" spans="1:14" ht="12.75">
      <c r="A80" s="9">
        <v>1998</v>
      </c>
      <c r="B80">
        <v>396</v>
      </c>
      <c r="C80">
        <v>985</v>
      </c>
      <c r="D80">
        <v>1381</v>
      </c>
      <c r="F80" s="9">
        <f t="shared" si="20"/>
        <v>1998</v>
      </c>
      <c r="G80" s="1">
        <f t="shared" si="20"/>
        <v>9634361</v>
      </c>
      <c r="H80" s="1">
        <f t="shared" si="20"/>
        <v>1278802</v>
      </c>
      <c r="I80" s="1">
        <f t="shared" si="20"/>
        <v>10913163</v>
      </c>
      <c r="K80" s="9">
        <f t="shared" si="21"/>
        <v>1998</v>
      </c>
      <c r="L80" s="1">
        <f t="shared" si="22"/>
        <v>4.1102881654528</v>
      </c>
      <c r="M80" s="1">
        <f t="shared" si="23"/>
        <v>77.02521578790149</v>
      </c>
      <c r="N80" s="1">
        <f t="shared" si="24"/>
        <v>12.654443079426194</v>
      </c>
    </row>
    <row r="81" spans="1:14" ht="12.75">
      <c r="A81" s="9">
        <v>1999</v>
      </c>
      <c r="B81">
        <v>385</v>
      </c>
      <c r="C81">
        <v>908</v>
      </c>
      <c r="D81">
        <v>1293</v>
      </c>
      <c r="F81" s="9">
        <f t="shared" si="20"/>
        <v>1999</v>
      </c>
      <c r="G81" s="1">
        <f t="shared" si="20"/>
        <v>9632946</v>
      </c>
      <c r="H81" s="1">
        <f t="shared" si="20"/>
        <v>1288979</v>
      </c>
      <c r="I81" s="1">
        <f t="shared" si="20"/>
        <v>10921925</v>
      </c>
      <c r="K81" s="9">
        <f t="shared" si="21"/>
        <v>1999</v>
      </c>
      <c r="L81" s="1">
        <f t="shared" si="22"/>
        <v>3.996700490171958</v>
      </c>
      <c r="M81" s="1">
        <f t="shared" si="23"/>
        <v>70.44335090020861</v>
      </c>
      <c r="N81" s="1">
        <f t="shared" si="24"/>
        <v>11.838572412830157</v>
      </c>
    </row>
    <row r="83" spans="1:14" ht="27" customHeight="1">
      <c r="A83" s="31" t="str">
        <f>CONCATENATE("New Admissions for Other / Unknown Offenses, BW Only: ",$A$1)</f>
        <v>New Admissions for Other / Unknown Offenses, BW Only: OHIO</v>
      </c>
      <c r="B83" s="31"/>
      <c r="C83" s="31"/>
      <c r="D83" s="31"/>
      <c r="F83" s="31" t="str">
        <f>CONCATENATE("Total Population, BW Only: ",$A$1)</f>
        <v>Total Population, BW Only: OHIO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OHIO</v>
      </c>
      <c r="L83" s="31"/>
      <c r="M83" s="31"/>
      <c r="N83" s="31"/>
    </row>
    <row r="84" spans="1:14" ht="12.75">
      <c r="A84" s="24" t="s">
        <v>116</v>
      </c>
      <c r="B84" s="25" t="s">
        <v>102</v>
      </c>
      <c r="C84" s="25" t="s">
        <v>103</v>
      </c>
      <c r="D84" s="25" t="s">
        <v>104</v>
      </c>
      <c r="F84" s="24" t="s">
        <v>116</v>
      </c>
      <c r="G84" s="25" t="s">
        <v>102</v>
      </c>
      <c r="H84" s="25" t="s">
        <v>103</v>
      </c>
      <c r="I84" s="25" t="s">
        <v>104</v>
      </c>
      <c r="K84" s="24" t="s">
        <v>116</v>
      </c>
      <c r="L84" s="25" t="s">
        <v>102</v>
      </c>
      <c r="M84" s="25" t="s">
        <v>103</v>
      </c>
      <c r="N84" s="25" t="s">
        <v>104</v>
      </c>
    </row>
    <row r="85" spans="1:14" ht="12.75">
      <c r="A85" s="9">
        <v>1983</v>
      </c>
      <c r="B85">
        <v>4243</v>
      </c>
      <c r="C85">
        <v>5526</v>
      </c>
      <c r="D85">
        <v>9769</v>
      </c>
      <c r="F85" s="9">
        <f aca="true" t="shared" si="25" ref="F85:I99">F4</f>
        <v>1983</v>
      </c>
      <c r="G85" s="1">
        <f t="shared" si="25"/>
        <v>9450886</v>
      </c>
      <c r="H85" s="1">
        <f t="shared" si="25"/>
        <v>1084327</v>
      </c>
      <c r="I85" s="1">
        <f t="shared" si="25"/>
        <v>10535213</v>
      </c>
      <c r="K85" s="9">
        <f>F85</f>
        <v>1983</v>
      </c>
      <c r="L85" s="1">
        <f aca="true" t="shared" si="26" ref="L85:N88">(B85/G85)*100000</f>
        <v>44.89526167176284</v>
      </c>
      <c r="M85" s="1">
        <f t="shared" si="26"/>
        <v>509.62486408620276</v>
      </c>
      <c r="N85" s="1">
        <f t="shared" si="26"/>
        <v>92.72712378952376</v>
      </c>
    </row>
    <row r="86" spans="1:14" ht="12.75">
      <c r="A86" s="9">
        <v>1984</v>
      </c>
      <c r="B86">
        <v>592</v>
      </c>
      <c r="C86">
        <v>527</v>
      </c>
      <c r="D86">
        <v>1119</v>
      </c>
      <c r="F86" s="9">
        <f t="shared" si="25"/>
        <v>1984</v>
      </c>
      <c r="G86" s="1">
        <f t="shared" si="25"/>
        <v>9437934</v>
      </c>
      <c r="H86" s="1">
        <f t="shared" si="25"/>
        <v>1091481</v>
      </c>
      <c r="I86" s="1">
        <f t="shared" si="25"/>
        <v>10529415</v>
      </c>
      <c r="K86" s="9">
        <f aca="true" t="shared" si="27" ref="K86:K101">F86</f>
        <v>1984</v>
      </c>
      <c r="L86" s="1">
        <f t="shared" si="26"/>
        <v>6.272559227474996</v>
      </c>
      <c r="M86" s="1">
        <f t="shared" si="26"/>
        <v>48.28302095959526</v>
      </c>
      <c r="N86" s="1">
        <f t="shared" si="26"/>
        <v>10.627371036282643</v>
      </c>
    </row>
    <row r="87" spans="1:14" ht="12.75">
      <c r="A87" s="9">
        <v>1985</v>
      </c>
      <c r="B87">
        <v>641</v>
      </c>
      <c r="C87">
        <v>540</v>
      </c>
      <c r="D87">
        <v>1181</v>
      </c>
      <c r="F87" s="9">
        <f t="shared" si="25"/>
        <v>1985</v>
      </c>
      <c r="G87" s="1">
        <f t="shared" si="25"/>
        <v>9423584</v>
      </c>
      <c r="H87" s="1">
        <f t="shared" si="25"/>
        <v>1097359</v>
      </c>
      <c r="I87" s="1">
        <f t="shared" si="25"/>
        <v>10520943</v>
      </c>
      <c r="K87" s="9">
        <f t="shared" si="27"/>
        <v>1985</v>
      </c>
      <c r="L87" s="1">
        <f t="shared" si="26"/>
        <v>6.8020829442386255</v>
      </c>
      <c r="M87" s="1">
        <f t="shared" si="26"/>
        <v>49.20905555975756</v>
      </c>
      <c r="N87" s="1">
        <f t="shared" si="26"/>
        <v>11.225229525528272</v>
      </c>
    </row>
    <row r="88" spans="1:14" ht="12.75">
      <c r="A88" s="9">
        <v>1986</v>
      </c>
      <c r="B88">
        <v>741</v>
      </c>
      <c r="C88">
        <v>570</v>
      </c>
      <c r="D88">
        <v>1311</v>
      </c>
      <c r="F88" s="9">
        <f t="shared" si="25"/>
        <v>1986</v>
      </c>
      <c r="G88" s="1">
        <f t="shared" si="25"/>
        <v>9407573</v>
      </c>
      <c r="H88" s="1">
        <f t="shared" si="25"/>
        <v>1102809</v>
      </c>
      <c r="I88" s="1">
        <f t="shared" si="25"/>
        <v>10510382</v>
      </c>
      <c r="K88" s="9">
        <f t="shared" si="27"/>
        <v>1986</v>
      </c>
      <c r="L88" s="1">
        <f t="shared" si="26"/>
        <v>7.876633006196178</v>
      </c>
      <c r="M88" s="1">
        <f t="shared" si="26"/>
        <v>51.686194073497774</v>
      </c>
      <c r="N88" s="1">
        <f t="shared" si="26"/>
        <v>12.473381081677145</v>
      </c>
    </row>
    <row r="89" spans="1:14" ht="12.75">
      <c r="A89" s="9">
        <v>1987</v>
      </c>
      <c r="B89">
        <v>735</v>
      </c>
      <c r="C89">
        <v>552</v>
      </c>
      <c r="D89">
        <v>1287</v>
      </c>
      <c r="F89" s="9">
        <f t="shared" si="25"/>
        <v>1987</v>
      </c>
      <c r="G89" s="1">
        <f t="shared" si="25"/>
        <v>9419979</v>
      </c>
      <c r="H89" s="1">
        <f t="shared" si="25"/>
        <v>1113401</v>
      </c>
      <c r="I89" s="1">
        <f t="shared" si="25"/>
        <v>10533380</v>
      </c>
      <c r="K89" s="9">
        <f t="shared" si="27"/>
        <v>1987</v>
      </c>
      <c r="L89" s="1">
        <f aca="true" t="shared" si="28" ref="L89:L101">(B89/G89)*100000</f>
        <v>7.8025651649541885</v>
      </c>
      <c r="M89" s="1">
        <f aca="true" t="shared" si="29" ref="M89:M101">(C89/H89)*100000</f>
        <v>49.57782506033316</v>
      </c>
      <c r="N89" s="1">
        <f aca="true" t="shared" si="30" ref="N89:N101">(D89/I89)*100000</f>
        <v>12.218300298669563</v>
      </c>
    </row>
    <row r="90" spans="1:14" ht="12.75">
      <c r="A90" s="9">
        <v>1988</v>
      </c>
      <c r="B90">
        <v>651</v>
      </c>
      <c r="C90">
        <v>594</v>
      </c>
      <c r="D90">
        <v>1245</v>
      </c>
      <c r="F90" s="9">
        <f t="shared" si="25"/>
        <v>1988</v>
      </c>
      <c r="G90" s="1">
        <f t="shared" si="25"/>
        <v>9438421</v>
      </c>
      <c r="H90" s="1">
        <f t="shared" si="25"/>
        <v>1125765</v>
      </c>
      <c r="I90" s="1">
        <f t="shared" si="25"/>
        <v>10564186</v>
      </c>
      <c r="K90" s="9">
        <f t="shared" si="27"/>
        <v>1988</v>
      </c>
      <c r="L90" s="1">
        <f t="shared" si="28"/>
        <v>6.89734013772007</v>
      </c>
      <c r="M90" s="1">
        <f t="shared" si="29"/>
        <v>52.76412039812927</v>
      </c>
      <c r="N90" s="1">
        <f t="shared" si="30"/>
        <v>11.78510109534232</v>
      </c>
    </row>
    <row r="91" spans="1:14" ht="12.75">
      <c r="A91" s="9">
        <v>1989</v>
      </c>
      <c r="B91">
        <v>715</v>
      </c>
      <c r="C91">
        <v>723</v>
      </c>
      <c r="D91">
        <v>1438</v>
      </c>
      <c r="F91" s="9">
        <f t="shared" si="25"/>
        <v>1989</v>
      </c>
      <c r="G91" s="1">
        <f t="shared" si="25"/>
        <v>9448246</v>
      </c>
      <c r="H91" s="1">
        <f t="shared" si="25"/>
        <v>1138809</v>
      </c>
      <c r="I91" s="1">
        <f t="shared" si="25"/>
        <v>10587055</v>
      </c>
      <c r="K91" s="9">
        <f t="shared" si="27"/>
        <v>1989</v>
      </c>
      <c r="L91" s="1">
        <f t="shared" si="28"/>
        <v>7.56754216602743</v>
      </c>
      <c r="M91" s="1">
        <f t="shared" si="29"/>
        <v>63.487380236721</v>
      </c>
      <c r="N91" s="1">
        <f t="shared" si="30"/>
        <v>13.582625196525381</v>
      </c>
    </row>
    <row r="92" spans="1:14" ht="12.75">
      <c r="A92" s="9">
        <v>1990</v>
      </c>
      <c r="B92">
        <v>798</v>
      </c>
      <c r="C92">
        <v>804</v>
      </c>
      <c r="D92">
        <v>1602</v>
      </c>
      <c r="F92" s="9">
        <f t="shared" si="25"/>
        <v>1990</v>
      </c>
      <c r="G92" s="1">
        <f t="shared" si="25"/>
        <v>9459753</v>
      </c>
      <c r="H92" s="1">
        <f t="shared" si="25"/>
        <v>1151958</v>
      </c>
      <c r="I92" s="1">
        <f t="shared" si="25"/>
        <v>10611711</v>
      </c>
      <c r="K92" s="9">
        <f t="shared" si="27"/>
        <v>1990</v>
      </c>
      <c r="L92" s="1">
        <f t="shared" si="28"/>
        <v>8.435738226991761</v>
      </c>
      <c r="M92" s="1">
        <f t="shared" si="29"/>
        <v>69.79421124728506</v>
      </c>
      <c r="N92" s="1">
        <f t="shared" si="30"/>
        <v>15.096528731323346</v>
      </c>
    </row>
    <row r="93" spans="1:14" ht="12.75">
      <c r="A93" s="9">
        <v>1991</v>
      </c>
      <c r="B93">
        <v>906</v>
      </c>
      <c r="C93">
        <v>933</v>
      </c>
      <c r="D93">
        <v>1839</v>
      </c>
      <c r="F93" s="9">
        <f t="shared" si="25"/>
        <v>1991</v>
      </c>
      <c r="G93" s="1">
        <f t="shared" si="25"/>
        <v>9503043</v>
      </c>
      <c r="H93" s="1">
        <f t="shared" si="25"/>
        <v>1171449</v>
      </c>
      <c r="I93" s="1">
        <f t="shared" si="25"/>
        <v>10674492</v>
      </c>
      <c r="K93" s="9">
        <f t="shared" si="27"/>
        <v>1991</v>
      </c>
      <c r="L93" s="1">
        <f t="shared" si="28"/>
        <v>9.533788282342824</v>
      </c>
      <c r="M93" s="1">
        <f t="shared" si="29"/>
        <v>79.64495253314485</v>
      </c>
      <c r="N93" s="1">
        <f t="shared" si="30"/>
        <v>17.22798611868368</v>
      </c>
    </row>
    <row r="94" spans="1:14" ht="12.75">
      <c r="A94" s="9">
        <v>1992</v>
      </c>
      <c r="B94">
        <v>777</v>
      </c>
      <c r="C94">
        <v>683</v>
      </c>
      <c r="D94">
        <v>1460</v>
      </c>
      <c r="F94" s="9">
        <f t="shared" si="25"/>
        <v>1992</v>
      </c>
      <c r="G94" s="1">
        <f t="shared" si="25"/>
        <v>9546181</v>
      </c>
      <c r="H94" s="1">
        <f t="shared" si="25"/>
        <v>1193357</v>
      </c>
      <c r="I94" s="1">
        <f t="shared" si="25"/>
        <v>10739538</v>
      </c>
      <c r="K94" s="9">
        <f t="shared" si="27"/>
        <v>1992</v>
      </c>
      <c r="L94" s="1">
        <f t="shared" si="28"/>
        <v>8.139380554380857</v>
      </c>
      <c r="M94" s="1">
        <f t="shared" si="29"/>
        <v>57.233501793679515</v>
      </c>
      <c r="N94" s="1">
        <f t="shared" si="30"/>
        <v>13.594625765093433</v>
      </c>
    </row>
    <row r="95" spans="1:14" ht="12.75">
      <c r="A95" s="9">
        <v>1993</v>
      </c>
      <c r="B95">
        <v>1011</v>
      </c>
      <c r="C95">
        <v>1057</v>
      </c>
      <c r="D95">
        <v>2068</v>
      </c>
      <c r="F95" s="9">
        <f t="shared" si="25"/>
        <v>1993</v>
      </c>
      <c r="G95" s="1">
        <f t="shared" si="25"/>
        <v>9581154</v>
      </c>
      <c r="H95" s="1">
        <f t="shared" si="25"/>
        <v>1212328</v>
      </c>
      <c r="I95" s="1">
        <f t="shared" si="25"/>
        <v>10793482</v>
      </c>
      <c r="K95" s="9">
        <f t="shared" si="27"/>
        <v>1993</v>
      </c>
      <c r="L95" s="1">
        <f t="shared" si="28"/>
        <v>10.551964825948941</v>
      </c>
      <c r="M95" s="1">
        <f t="shared" si="29"/>
        <v>87.18762579104005</v>
      </c>
      <c r="N95" s="1">
        <f t="shared" si="30"/>
        <v>19.159711388780746</v>
      </c>
    </row>
    <row r="96" spans="1:14" ht="12.75">
      <c r="A96" s="9">
        <v>1994</v>
      </c>
      <c r="B96">
        <v>774</v>
      </c>
      <c r="C96">
        <v>808</v>
      </c>
      <c r="D96">
        <v>1582</v>
      </c>
      <c r="F96" s="9">
        <f t="shared" si="25"/>
        <v>1994</v>
      </c>
      <c r="G96" s="1">
        <f t="shared" si="25"/>
        <v>9598266</v>
      </c>
      <c r="H96" s="1">
        <f t="shared" si="25"/>
        <v>1227815</v>
      </c>
      <c r="I96" s="1">
        <f t="shared" si="25"/>
        <v>10826081</v>
      </c>
      <c r="K96" s="9">
        <f t="shared" si="27"/>
        <v>1994</v>
      </c>
      <c r="L96" s="1">
        <f t="shared" si="28"/>
        <v>8.063956552152233</v>
      </c>
      <c r="M96" s="1">
        <f t="shared" si="29"/>
        <v>65.80795966819106</v>
      </c>
      <c r="N96" s="1">
        <f t="shared" si="30"/>
        <v>14.612859445629493</v>
      </c>
    </row>
    <row r="97" spans="1:14" ht="12.75">
      <c r="A97" s="9">
        <v>1995</v>
      </c>
      <c r="B97">
        <v>867</v>
      </c>
      <c r="C97">
        <v>766</v>
      </c>
      <c r="D97">
        <v>1633</v>
      </c>
      <c r="F97" s="9">
        <f t="shared" si="25"/>
        <v>1995</v>
      </c>
      <c r="G97" s="1">
        <f t="shared" si="25"/>
        <v>9618062</v>
      </c>
      <c r="H97" s="1">
        <f t="shared" si="25"/>
        <v>1242666</v>
      </c>
      <c r="I97" s="1">
        <f t="shared" si="25"/>
        <v>10860728</v>
      </c>
      <c r="K97" s="9">
        <f t="shared" si="27"/>
        <v>1995</v>
      </c>
      <c r="L97" s="1">
        <f t="shared" si="28"/>
        <v>9.014289988981147</v>
      </c>
      <c r="M97" s="1">
        <f t="shared" si="29"/>
        <v>61.64166397084977</v>
      </c>
      <c r="N97" s="1">
        <f t="shared" si="30"/>
        <v>15.035824486167042</v>
      </c>
    </row>
    <row r="98" spans="1:14" ht="12.75">
      <c r="A98" s="9">
        <v>1996</v>
      </c>
      <c r="B98">
        <v>795</v>
      </c>
      <c r="C98">
        <v>752</v>
      </c>
      <c r="D98">
        <v>1547</v>
      </c>
      <c r="F98" s="9">
        <f t="shared" si="25"/>
        <v>1996</v>
      </c>
      <c r="G98" s="1">
        <f t="shared" si="25"/>
        <v>9625574</v>
      </c>
      <c r="H98" s="1">
        <f t="shared" si="25"/>
        <v>1256575</v>
      </c>
      <c r="I98" s="1">
        <f t="shared" si="25"/>
        <v>10882149</v>
      </c>
      <c r="K98" s="9">
        <f t="shared" si="27"/>
        <v>1996</v>
      </c>
      <c r="L98" s="1">
        <f t="shared" si="28"/>
        <v>8.259247708240569</v>
      </c>
      <c r="M98" s="1">
        <f t="shared" si="29"/>
        <v>59.845214173447665</v>
      </c>
      <c r="N98" s="1">
        <f t="shared" si="30"/>
        <v>14.215942090114737</v>
      </c>
    </row>
    <row r="99" spans="1:14" ht="12.75">
      <c r="A99" s="9">
        <v>1997</v>
      </c>
      <c r="B99">
        <v>694</v>
      </c>
      <c r="C99">
        <v>445</v>
      </c>
      <c r="D99">
        <v>1139</v>
      </c>
      <c r="F99" s="9">
        <f t="shared" si="25"/>
        <v>1997</v>
      </c>
      <c r="G99" s="1">
        <f t="shared" si="25"/>
        <v>9628754</v>
      </c>
      <c r="H99" s="1">
        <f t="shared" si="25"/>
        <v>1269076</v>
      </c>
      <c r="I99" s="1">
        <f t="shared" si="25"/>
        <v>10897830</v>
      </c>
      <c r="K99" s="9">
        <f t="shared" si="27"/>
        <v>1997</v>
      </c>
      <c r="L99" s="1">
        <f t="shared" si="28"/>
        <v>7.207578467577425</v>
      </c>
      <c r="M99" s="1">
        <f t="shared" si="29"/>
        <v>35.06488185104753</v>
      </c>
      <c r="N99" s="1">
        <f t="shared" si="30"/>
        <v>10.451622020163647</v>
      </c>
    </row>
    <row r="100" spans="1:14" ht="12.75">
      <c r="A100" s="9">
        <v>1998</v>
      </c>
      <c r="B100">
        <v>611</v>
      </c>
      <c r="C100">
        <v>356</v>
      </c>
      <c r="D100">
        <v>967</v>
      </c>
      <c r="F100" s="9">
        <f aca="true" t="shared" si="31" ref="F100:I101">F19</f>
        <v>1998</v>
      </c>
      <c r="G100" s="1">
        <f t="shared" si="31"/>
        <v>9634361</v>
      </c>
      <c r="H100" s="1">
        <f t="shared" si="31"/>
        <v>1278802</v>
      </c>
      <c r="I100" s="1">
        <f t="shared" si="31"/>
        <v>10913163</v>
      </c>
      <c r="K100" s="9">
        <f t="shared" si="27"/>
        <v>1998</v>
      </c>
      <c r="L100" s="1">
        <f t="shared" si="28"/>
        <v>6.3418840128577285</v>
      </c>
      <c r="M100" s="1">
        <f t="shared" si="29"/>
        <v>27.838555147708558</v>
      </c>
      <c r="N100" s="1">
        <f t="shared" si="30"/>
        <v>8.860859129475113</v>
      </c>
    </row>
    <row r="101" spans="1:14" ht="12.75">
      <c r="A101" s="9">
        <v>1999</v>
      </c>
      <c r="B101">
        <v>642</v>
      </c>
      <c r="C101">
        <v>368</v>
      </c>
      <c r="D101">
        <v>1010</v>
      </c>
      <c r="F101" s="9">
        <f t="shared" si="31"/>
        <v>1999</v>
      </c>
      <c r="G101" s="1">
        <f t="shared" si="31"/>
        <v>9632946</v>
      </c>
      <c r="H101" s="1">
        <f t="shared" si="31"/>
        <v>1288979</v>
      </c>
      <c r="I101" s="1">
        <f t="shared" si="31"/>
        <v>10921925</v>
      </c>
      <c r="K101" s="9">
        <f t="shared" si="27"/>
        <v>1999</v>
      </c>
      <c r="L101" s="1">
        <f t="shared" si="28"/>
        <v>6.664627830364667</v>
      </c>
      <c r="M101" s="1">
        <f t="shared" si="29"/>
        <v>28.549728118146223</v>
      </c>
      <c r="N101" s="1">
        <f t="shared" si="30"/>
        <v>9.24745408890832</v>
      </c>
    </row>
    <row r="103" spans="1:14" ht="31.5" customHeight="1">
      <c r="A103" s="31" t="str">
        <f>CONCATENATE("New Admissions for All Offenses, BW Only: ",$A$1)</f>
        <v>New Admissions for All Offenses, BW Only: OHIO</v>
      </c>
      <c r="B103" s="31"/>
      <c r="C103" s="31"/>
      <c r="D103" s="31"/>
      <c r="F103" s="31" t="str">
        <f>CONCATENATE("Total Population, BW Only: ",$A$1)</f>
        <v>Total Population, BW Only: OHIO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OHIO</v>
      </c>
      <c r="L103" s="31"/>
      <c r="M103" s="31"/>
      <c r="N103" s="31"/>
    </row>
    <row r="104" spans="1:14" ht="12.75">
      <c r="A104" s="24" t="s">
        <v>116</v>
      </c>
      <c r="B104" s="25" t="s">
        <v>102</v>
      </c>
      <c r="C104" s="25" t="s">
        <v>103</v>
      </c>
      <c r="D104" s="25" t="s">
        <v>104</v>
      </c>
      <c r="F104" s="24" t="s">
        <v>116</v>
      </c>
      <c r="G104" s="25" t="s">
        <v>102</v>
      </c>
      <c r="H104" s="25" t="s">
        <v>103</v>
      </c>
      <c r="I104" s="25" t="s">
        <v>104</v>
      </c>
      <c r="K104" s="24" t="s">
        <v>116</v>
      </c>
      <c r="L104" s="25" t="s">
        <v>102</v>
      </c>
      <c r="M104" s="25" t="s">
        <v>103</v>
      </c>
      <c r="N104" s="25" t="s">
        <v>104</v>
      </c>
    </row>
    <row r="105" spans="1:14" ht="12.75">
      <c r="A105" s="9">
        <v>1983</v>
      </c>
      <c r="B105">
        <v>4243</v>
      </c>
      <c r="C105">
        <v>5526</v>
      </c>
      <c r="D105">
        <v>9769</v>
      </c>
      <c r="E105" s="2"/>
      <c r="F105" s="9">
        <f>F4</f>
        <v>1983</v>
      </c>
      <c r="G105" s="1">
        <f>G4</f>
        <v>9450886</v>
      </c>
      <c r="H105" s="1">
        <f>H4</f>
        <v>1084327</v>
      </c>
      <c r="I105" s="1">
        <f>I4</f>
        <v>10535213</v>
      </c>
      <c r="K105" s="9">
        <f>F105</f>
        <v>1983</v>
      </c>
      <c r="L105" s="1">
        <f aca="true" t="shared" si="32" ref="L105:N108">(B105/G105)*100000</f>
        <v>44.89526167176284</v>
      </c>
      <c r="M105" s="1">
        <f t="shared" si="32"/>
        <v>509.62486408620276</v>
      </c>
      <c r="N105" s="1">
        <f t="shared" si="32"/>
        <v>92.72712378952376</v>
      </c>
    </row>
    <row r="106" spans="1:14" ht="12.75">
      <c r="A106" s="9">
        <v>1984</v>
      </c>
      <c r="B106">
        <v>3400</v>
      </c>
      <c r="C106">
        <v>2643</v>
      </c>
      <c r="D106">
        <v>6043</v>
      </c>
      <c r="F106" s="9">
        <f aca="true" t="shared" si="33" ref="F106:I121">F5</f>
        <v>1984</v>
      </c>
      <c r="G106" s="1">
        <f t="shared" si="33"/>
        <v>9437934</v>
      </c>
      <c r="H106" s="1">
        <f t="shared" si="33"/>
        <v>1091481</v>
      </c>
      <c r="I106" s="1">
        <f t="shared" si="33"/>
        <v>10529415</v>
      </c>
      <c r="K106" s="9">
        <f aca="true" t="shared" si="34" ref="K106:K121">F106</f>
        <v>1984</v>
      </c>
      <c r="L106" s="1">
        <f t="shared" si="32"/>
        <v>36.024833401038826</v>
      </c>
      <c r="M106" s="1">
        <f t="shared" si="32"/>
        <v>242.14805388275195</v>
      </c>
      <c r="N106" s="1">
        <f t="shared" si="32"/>
        <v>57.39160247744058</v>
      </c>
    </row>
    <row r="107" spans="1:14" ht="12.75">
      <c r="A107" s="9">
        <v>1985</v>
      </c>
      <c r="B107">
        <v>3703</v>
      </c>
      <c r="C107">
        <v>2775</v>
      </c>
      <c r="D107">
        <v>6478</v>
      </c>
      <c r="F107" s="9">
        <f t="shared" si="33"/>
        <v>1985</v>
      </c>
      <c r="G107" s="1">
        <f t="shared" si="33"/>
        <v>9423584</v>
      </c>
      <c r="H107" s="1">
        <f t="shared" si="33"/>
        <v>1097359</v>
      </c>
      <c r="I107" s="1">
        <f t="shared" si="33"/>
        <v>10520943</v>
      </c>
      <c r="K107" s="9">
        <f t="shared" si="34"/>
        <v>1985</v>
      </c>
      <c r="L107" s="1">
        <f t="shared" si="32"/>
        <v>39.29502830345652</v>
      </c>
      <c r="M107" s="1">
        <f t="shared" si="32"/>
        <v>252.87986884875414</v>
      </c>
      <c r="N107" s="1">
        <f t="shared" si="32"/>
        <v>61.572427490577596</v>
      </c>
    </row>
    <row r="108" spans="1:14" ht="12.75">
      <c r="A108" s="9">
        <v>1986</v>
      </c>
      <c r="B108">
        <v>3766</v>
      </c>
      <c r="C108">
        <v>2875</v>
      </c>
      <c r="D108">
        <v>6641</v>
      </c>
      <c r="F108" s="9">
        <f t="shared" si="33"/>
        <v>1986</v>
      </c>
      <c r="G108" s="1">
        <f t="shared" si="33"/>
        <v>9407573</v>
      </c>
      <c r="H108" s="1">
        <f t="shared" si="33"/>
        <v>1102809</v>
      </c>
      <c r="I108" s="1">
        <f t="shared" si="33"/>
        <v>10510382</v>
      </c>
      <c r="K108" s="9">
        <f t="shared" si="34"/>
        <v>1986</v>
      </c>
      <c r="L108" s="1">
        <f t="shared" si="32"/>
        <v>40.03157881421701</v>
      </c>
      <c r="M108" s="1">
        <f t="shared" si="32"/>
        <v>260.69790870404574</v>
      </c>
      <c r="N108" s="1">
        <f t="shared" si="32"/>
        <v>63.18514398430048</v>
      </c>
    </row>
    <row r="109" spans="1:14" ht="12.75">
      <c r="A109" s="9">
        <v>1987</v>
      </c>
      <c r="B109">
        <v>3921</v>
      </c>
      <c r="C109">
        <v>3090</v>
      </c>
      <c r="D109">
        <v>7011</v>
      </c>
      <c r="F109" s="9">
        <f t="shared" si="33"/>
        <v>1987</v>
      </c>
      <c r="G109" s="1">
        <f t="shared" si="33"/>
        <v>9419979</v>
      </c>
      <c r="H109" s="1">
        <f t="shared" si="33"/>
        <v>1113401</v>
      </c>
      <c r="I109" s="1">
        <f t="shared" si="33"/>
        <v>10533380</v>
      </c>
      <c r="K109" s="9">
        <f t="shared" si="34"/>
        <v>1987</v>
      </c>
      <c r="L109" s="1">
        <f aca="true" t="shared" si="35" ref="L109:L121">(B109/G109)*100000</f>
        <v>41.62429661467398</v>
      </c>
      <c r="M109" s="1">
        <f aca="true" t="shared" si="36" ref="M109:M121">(C109/H109)*100000</f>
        <v>277.52804245729976</v>
      </c>
      <c r="N109" s="1">
        <f aca="true" t="shared" si="37" ref="N109:N121">(D109/I109)*100000</f>
        <v>66.55983169694818</v>
      </c>
    </row>
    <row r="110" spans="1:14" ht="12.75">
      <c r="A110" s="9">
        <v>1988</v>
      </c>
      <c r="B110">
        <v>4438</v>
      </c>
      <c r="C110">
        <v>4026</v>
      </c>
      <c r="D110">
        <v>8464</v>
      </c>
      <c r="F110" s="9">
        <f t="shared" si="33"/>
        <v>1988</v>
      </c>
      <c r="G110" s="1">
        <f t="shared" si="33"/>
        <v>9438421</v>
      </c>
      <c r="H110" s="1">
        <f t="shared" si="33"/>
        <v>1125765</v>
      </c>
      <c r="I110" s="1">
        <f t="shared" si="33"/>
        <v>10564186</v>
      </c>
      <c r="K110" s="9">
        <f t="shared" si="34"/>
        <v>1988</v>
      </c>
      <c r="L110" s="1">
        <f t="shared" si="35"/>
        <v>47.02057685284435</v>
      </c>
      <c r="M110" s="1">
        <f t="shared" si="36"/>
        <v>357.6234826984317</v>
      </c>
      <c r="N110" s="1">
        <f t="shared" si="37"/>
        <v>80.11975555901799</v>
      </c>
    </row>
    <row r="111" spans="1:14" ht="12.75">
      <c r="A111" s="9">
        <v>1989</v>
      </c>
      <c r="B111">
        <v>5399</v>
      </c>
      <c r="C111">
        <v>5908</v>
      </c>
      <c r="D111">
        <v>11307</v>
      </c>
      <c r="F111" s="9">
        <f t="shared" si="33"/>
        <v>1989</v>
      </c>
      <c r="G111" s="1">
        <f t="shared" si="33"/>
        <v>9448246</v>
      </c>
      <c r="H111" s="1">
        <f t="shared" si="33"/>
        <v>1138809</v>
      </c>
      <c r="I111" s="1">
        <f t="shared" si="33"/>
        <v>10587055</v>
      </c>
      <c r="K111" s="9">
        <f t="shared" si="34"/>
        <v>1989</v>
      </c>
      <c r="L111" s="1">
        <f t="shared" si="35"/>
        <v>57.14288133480013</v>
      </c>
      <c r="M111" s="1">
        <f t="shared" si="36"/>
        <v>518.7876105650728</v>
      </c>
      <c r="N111" s="1">
        <f t="shared" si="37"/>
        <v>106.8002385932632</v>
      </c>
    </row>
    <row r="112" spans="1:14" ht="12.75">
      <c r="A112" s="9">
        <v>1990</v>
      </c>
      <c r="B112">
        <v>5369</v>
      </c>
      <c r="C112">
        <v>6225</v>
      </c>
      <c r="D112">
        <v>11594</v>
      </c>
      <c r="F112" s="9">
        <f t="shared" si="33"/>
        <v>1990</v>
      </c>
      <c r="G112" s="1">
        <f t="shared" si="33"/>
        <v>9459753</v>
      </c>
      <c r="H112" s="1">
        <f t="shared" si="33"/>
        <v>1151958</v>
      </c>
      <c r="I112" s="1">
        <f t="shared" si="33"/>
        <v>10611711</v>
      </c>
      <c r="K112" s="9">
        <f t="shared" si="34"/>
        <v>1990</v>
      </c>
      <c r="L112" s="1">
        <f t="shared" si="35"/>
        <v>56.756238772830535</v>
      </c>
      <c r="M112" s="1">
        <f t="shared" si="36"/>
        <v>540.3842848437182</v>
      </c>
      <c r="N112" s="1">
        <f t="shared" si="37"/>
        <v>109.25665050621903</v>
      </c>
    </row>
    <row r="113" spans="1:14" ht="12.75">
      <c r="A113" s="9">
        <v>1991</v>
      </c>
      <c r="B113">
        <v>5909</v>
      </c>
      <c r="C113">
        <v>7101</v>
      </c>
      <c r="D113">
        <v>13010</v>
      </c>
      <c r="F113" s="9">
        <f t="shared" si="33"/>
        <v>1991</v>
      </c>
      <c r="G113" s="1">
        <f t="shared" si="33"/>
        <v>9503043</v>
      </c>
      <c r="H113" s="1">
        <f t="shared" si="33"/>
        <v>1171449</v>
      </c>
      <c r="I113" s="1">
        <f t="shared" si="33"/>
        <v>10674492</v>
      </c>
      <c r="K113" s="9">
        <f t="shared" si="34"/>
        <v>1991</v>
      </c>
      <c r="L113" s="1">
        <f t="shared" si="35"/>
        <v>62.18008273770833</v>
      </c>
      <c r="M113" s="1">
        <f t="shared" si="36"/>
        <v>606.1723557747713</v>
      </c>
      <c r="N113" s="1">
        <f t="shared" si="37"/>
        <v>121.87933627192751</v>
      </c>
    </row>
    <row r="114" spans="1:14" ht="12.75">
      <c r="A114" s="9">
        <v>1992</v>
      </c>
      <c r="B114">
        <v>5467</v>
      </c>
      <c r="C114">
        <v>6149</v>
      </c>
      <c r="D114">
        <v>11616</v>
      </c>
      <c r="F114" s="9">
        <f t="shared" si="33"/>
        <v>1992</v>
      </c>
      <c r="G114" s="1">
        <f t="shared" si="33"/>
        <v>9546181</v>
      </c>
      <c r="H114" s="1">
        <f t="shared" si="33"/>
        <v>1193357</v>
      </c>
      <c r="I114" s="1">
        <f t="shared" si="33"/>
        <v>10739538</v>
      </c>
      <c r="K114" s="9">
        <f t="shared" si="34"/>
        <v>1992</v>
      </c>
      <c r="L114" s="1">
        <f t="shared" si="35"/>
        <v>57.26897489163467</v>
      </c>
      <c r="M114" s="1">
        <f t="shared" si="36"/>
        <v>515.2691105846784</v>
      </c>
      <c r="N114" s="1">
        <f t="shared" si="37"/>
        <v>108.16107732008584</v>
      </c>
    </row>
    <row r="115" spans="1:14" ht="12.75">
      <c r="A115" s="9">
        <v>1993</v>
      </c>
      <c r="B115">
        <v>6137</v>
      </c>
      <c r="C115">
        <v>8267</v>
      </c>
      <c r="D115">
        <v>14404</v>
      </c>
      <c r="F115" s="9">
        <f t="shared" si="33"/>
        <v>1993</v>
      </c>
      <c r="G115" s="1">
        <f t="shared" si="33"/>
        <v>9581154</v>
      </c>
      <c r="H115" s="1">
        <f t="shared" si="33"/>
        <v>1212328</v>
      </c>
      <c r="I115" s="1">
        <f t="shared" si="33"/>
        <v>10793482</v>
      </c>
      <c r="K115" s="9">
        <f t="shared" si="34"/>
        <v>1993</v>
      </c>
      <c r="L115" s="1">
        <f t="shared" si="35"/>
        <v>64.05282703941509</v>
      </c>
      <c r="M115" s="1">
        <f t="shared" si="36"/>
        <v>681.9111659550881</v>
      </c>
      <c r="N115" s="1">
        <f t="shared" si="37"/>
        <v>133.45091046614985</v>
      </c>
    </row>
    <row r="116" spans="1:14" ht="12.75">
      <c r="A116" s="9">
        <v>1994</v>
      </c>
      <c r="B116">
        <v>5170</v>
      </c>
      <c r="C116">
        <v>6383</v>
      </c>
      <c r="D116">
        <v>11553</v>
      </c>
      <c r="F116" s="9">
        <f t="shared" si="33"/>
        <v>1994</v>
      </c>
      <c r="G116" s="1">
        <f t="shared" si="33"/>
        <v>9598266</v>
      </c>
      <c r="H116" s="1">
        <f t="shared" si="33"/>
        <v>1227815</v>
      </c>
      <c r="I116" s="1">
        <f t="shared" si="33"/>
        <v>10826081</v>
      </c>
      <c r="K116" s="9">
        <f t="shared" si="34"/>
        <v>1994</v>
      </c>
      <c r="L116" s="1">
        <f t="shared" si="35"/>
        <v>53.863895832851476</v>
      </c>
      <c r="M116" s="1">
        <f t="shared" si="36"/>
        <v>519.8665922797816</v>
      </c>
      <c r="N116" s="1">
        <f t="shared" si="37"/>
        <v>106.71451654573802</v>
      </c>
    </row>
    <row r="117" spans="1:14" ht="12.75">
      <c r="A117" s="9">
        <v>1995</v>
      </c>
      <c r="B117">
        <v>5514</v>
      </c>
      <c r="C117">
        <v>6488</v>
      </c>
      <c r="D117">
        <v>12002</v>
      </c>
      <c r="F117" s="9">
        <f t="shared" si="33"/>
        <v>1995</v>
      </c>
      <c r="G117" s="1">
        <f t="shared" si="33"/>
        <v>9618062</v>
      </c>
      <c r="H117" s="1">
        <f t="shared" si="33"/>
        <v>1242666</v>
      </c>
      <c r="I117" s="1">
        <f t="shared" si="33"/>
        <v>10860728</v>
      </c>
      <c r="K117" s="9">
        <f t="shared" si="34"/>
        <v>1995</v>
      </c>
      <c r="L117" s="1">
        <f t="shared" si="35"/>
        <v>57.32963667732647</v>
      </c>
      <c r="M117" s="1">
        <f t="shared" si="36"/>
        <v>522.103284390174</v>
      </c>
      <c r="N117" s="1">
        <f t="shared" si="37"/>
        <v>110.5082458560789</v>
      </c>
    </row>
    <row r="118" spans="1:14" ht="12.75">
      <c r="A118" s="9">
        <v>1996</v>
      </c>
      <c r="B118">
        <v>5275</v>
      </c>
      <c r="C118">
        <v>6113</v>
      </c>
      <c r="D118">
        <v>11388</v>
      </c>
      <c r="F118" s="9">
        <f t="shared" si="33"/>
        <v>1996</v>
      </c>
      <c r="G118" s="1">
        <f t="shared" si="33"/>
        <v>9625574</v>
      </c>
      <c r="H118" s="1">
        <f t="shared" si="33"/>
        <v>1256575</v>
      </c>
      <c r="I118" s="1">
        <f t="shared" si="33"/>
        <v>10882149</v>
      </c>
      <c r="K118" s="9">
        <f t="shared" si="34"/>
        <v>1996</v>
      </c>
      <c r="L118" s="1">
        <f t="shared" si="35"/>
        <v>54.80192661757107</v>
      </c>
      <c r="M118" s="1">
        <f t="shared" si="36"/>
        <v>486.4811093647415</v>
      </c>
      <c r="N118" s="1">
        <f t="shared" si="37"/>
        <v>104.64844765496228</v>
      </c>
    </row>
    <row r="119" spans="1:14" ht="12.75">
      <c r="A119" s="9">
        <v>1997</v>
      </c>
      <c r="B119">
        <v>4367</v>
      </c>
      <c r="C119">
        <v>4487</v>
      </c>
      <c r="D119">
        <v>8854</v>
      </c>
      <c r="F119" s="9">
        <f t="shared" si="33"/>
        <v>1997</v>
      </c>
      <c r="G119" s="1">
        <f t="shared" si="33"/>
        <v>9628754</v>
      </c>
      <c r="H119" s="1">
        <f t="shared" si="33"/>
        <v>1269076</v>
      </c>
      <c r="I119" s="1">
        <f t="shared" si="33"/>
        <v>10897830</v>
      </c>
      <c r="K119" s="9">
        <f t="shared" si="34"/>
        <v>1997</v>
      </c>
      <c r="L119" s="1">
        <f t="shared" si="35"/>
        <v>45.3537394350297</v>
      </c>
      <c r="M119" s="1">
        <f t="shared" si="36"/>
        <v>353.5643255407872</v>
      </c>
      <c r="N119" s="1">
        <f t="shared" si="37"/>
        <v>81.24553236745297</v>
      </c>
    </row>
    <row r="120" spans="1:14" ht="12.75">
      <c r="A120" s="9">
        <v>1998</v>
      </c>
      <c r="B120">
        <v>3912</v>
      </c>
      <c r="C120">
        <v>3771</v>
      </c>
      <c r="D120">
        <v>7683</v>
      </c>
      <c r="F120" s="9">
        <f t="shared" si="33"/>
        <v>1998</v>
      </c>
      <c r="G120" s="1">
        <f t="shared" si="33"/>
        <v>9634361</v>
      </c>
      <c r="H120" s="1">
        <f t="shared" si="33"/>
        <v>1278802</v>
      </c>
      <c r="I120" s="1">
        <f t="shared" si="33"/>
        <v>10913163</v>
      </c>
      <c r="K120" s="9">
        <f t="shared" si="34"/>
        <v>1998</v>
      </c>
      <c r="L120" s="1">
        <f t="shared" si="35"/>
        <v>40.60466490720039</v>
      </c>
      <c r="M120" s="1">
        <f t="shared" si="36"/>
        <v>294.8853692753061</v>
      </c>
      <c r="N120" s="1">
        <f t="shared" si="37"/>
        <v>70.40122098423711</v>
      </c>
    </row>
    <row r="121" spans="1:14" ht="12.75">
      <c r="A121" s="9">
        <v>1999</v>
      </c>
      <c r="B121">
        <v>3820</v>
      </c>
      <c r="C121">
        <v>3614</v>
      </c>
      <c r="D121">
        <v>7434</v>
      </c>
      <c r="F121" s="9">
        <f t="shared" si="33"/>
        <v>1999</v>
      </c>
      <c r="G121" s="1">
        <f t="shared" si="33"/>
        <v>9632946</v>
      </c>
      <c r="H121" s="1">
        <f t="shared" si="33"/>
        <v>1288979</v>
      </c>
      <c r="I121" s="1">
        <f t="shared" si="33"/>
        <v>10921925</v>
      </c>
      <c r="K121" s="9">
        <f t="shared" si="34"/>
        <v>1999</v>
      </c>
      <c r="L121" s="1">
        <f t="shared" si="35"/>
        <v>39.65557369469319</v>
      </c>
      <c r="M121" s="1">
        <f t="shared" si="36"/>
        <v>280.376949508099</v>
      </c>
      <c r="N121" s="1">
        <f t="shared" si="37"/>
        <v>68.06492445242026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F1">
      <selection activeCell="AH88" sqref="AH88:AL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2</v>
      </c>
      <c r="B1" s="30" t="s">
        <v>94</v>
      </c>
      <c r="C1" s="30"/>
      <c r="D1" s="30"/>
      <c r="E1" s="30"/>
      <c r="F1" s="30"/>
      <c r="G1" s="30"/>
      <c r="J1" s="30" t="s">
        <v>94</v>
      </c>
      <c r="K1" s="30"/>
      <c r="L1" s="30"/>
      <c r="M1" s="30"/>
      <c r="N1" s="30"/>
      <c r="O1" s="30"/>
      <c r="R1" s="30" t="s">
        <v>94</v>
      </c>
      <c r="S1" s="30"/>
      <c r="T1" s="30"/>
      <c r="U1" s="30"/>
      <c r="V1" s="30"/>
      <c r="W1" s="30"/>
      <c r="Z1" s="30" t="s">
        <v>94</v>
      </c>
      <c r="AA1" s="30"/>
      <c r="AB1" s="30"/>
      <c r="AC1" s="30"/>
      <c r="AD1" s="30"/>
      <c r="AE1" s="30"/>
      <c r="AH1" s="30" t="s">
        <v>94</v>
      </c>
      <c r="AI1" s="30"/>
      <c r="AJ1" s="30"/>
      <c r="AK1" s="30"/>
      <c r="AL1" s="30"/>
      <c r="AM1" s="30"/>
      <c r="AP1" s="30" t="s">
        <v>94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OHIO</v>
      </c>
      <c r="C2" s="30"/>
      <c r="D2" s="30"/>
      <c r="E2" s="30"/>
      <c r="F2" s="30"/>
      <c r="G2" s="30"/>
      <c r="J2" s="30" t="str">
        <f>CONCATENATE("Black, Non-Hispanics:  ",$A$1)</f>
        <v>Black, Non-Hispanics:  OHIO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OHIO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OHIO</v>
      </c>
      <c r="AA2" s="30"/>
      <c r="AB2" s="30"/>
      <c r="AC2" s="30"/>
      <c r="AD2" s="30"/>
      <c r="AE2" s="30"/>
      <c r="AH2" s="30" t="str">
        <f>CONCATENATE("Hispanics:  ",$A$1)</f>
        <v>Hispanics:  OHIO</v>
      </c>
      <c r="AI2" s="30"/>
      <c r="AJ2" s="30"/>
      <c r="AK2" s="30"/>
      <c r="AL2" s="30"/>
      <c r="AM2" s="30"/>
      <c r="AP2" s="30" t="str">
        <f>CONCATENATE("Other Race / Not Known:  ",$A$1)</f>
        <v>Other Race / Not Known:  OHIO</v>
      </c>
      <c r="AQ2" s="30"/>
      <c r="AR2" s="30"/>
      <c r="AS2" s="30"/>
      <c r="AT2" s="30"/>
      <c r="AU2" s="30"/>
    </row>
    <row r="3" spans="1:47" ht="12.75">
      <c r="A3" s="4" t="s">
        <v>98</v>
      </c>
      <c r="B3" s="12" t="s">
        <v>91</v>
      </c>
      <c r="C3" s="12" t="s">
        <v>96</v>
      </c>
      <c r="D3" s="12" t="s">
        <v>97</v>
      </c>
      <c r="E3" s="12" t="s">
        <v>92</v>
      </c>
      <c r="F3" s="12" t="s">
        <v>95</v>
      </c>
      <c r="G3" s="12" t="s">
        <v>104</v>
      </c>
      <c r="I3" s="4" t="s">
        <v>115</v>
      </c>
      <c r="J3" s="12" t="s">
        <v>91</v>
      </c>
      <c r="K3" s="12" t="s">
        <v>96</v>
      </c>
      <c r="L3" s="12" t="s">
        <v>97</v>
      </c>
      <c r="M3" s="12" t="s">
        <v>92</v>
      </c>
      <c r="N3" s="12" t="s">
        <v>95</v>
      </c>
      <c r="O3" s="12" t="s">
        <v>104</v>
      </c>
      <c r="Q3" s="4" t="s">
        <v>115</v>
      </c>
      <c r="R3" s="12" t="s">
        <v>91</v>
      </c>
      <c r="S3" s="12" t="s">
        <v>96</v>
      </c>
      <c r="T3" s="12" t="s">
        <v>97</v>
      </c>
      <c r="U3" s="12" t="s">
        <v>92</v>
      </c>
      <c r="V3" s="12" t="s">
        <v>95</v>
      </c>
      <c r="W3" s="12" t="s">
        <v>104</v>
      </c>
      <c r="Y3" s="4" t="s">
        <v>115</v>
      </c>
      <c r="Z3" s="12" t="s">
        <v>91</v>
      </c>
      <c r="AA3" s="12" t="s">
        <v>96</v>
      </c>
      <c r="AB3" s="12" t="s">
        <v>97</v>
      </c>
      <c r="AC3" s="12" t="s">
        <v>92</v>
      </c>
      <c r="AD3" s="12" t="s">
        <v>95</v>
      </c>
      <c r="AE3" s="12" t="s">
        <v>104</v>
      </c>
      <c r="AG3" s="4" t="s">
        <v>115</v>
      </c>
      <c r="AH3" s="12" t="s">
        <v>91</v>
      </c>
      <c r="AI3" s="12" t="s">
        <v>96</v>
      </c>
      <c r="AJ3" s="12" t="s">
        <v>97</v>
      </c>
      <c r="AK3" s="12" t="s">
        <v>92</v>
      </c>
      <c r="AL3" s="12" t="s">
        <v>95</v>
      </c>
      <c r="AM3" s="12" t="s">
        <v>104</v>
      </c>
      <c r="AO3" s="4" t="s">
        <v>115</v>
      </c>
      <c r="AP3" s="12" t="s">
        <v>91</v>
      </c>
      <c r="AQ3" s="12" t="s">
        <v>96</v>
      </c>
      <c r="AR3" s="12" t="s">
        <v>97</v>
      </c>
      <c r="AS3" s="12" t="s">
        <v>92</v>
      </c>
      <c r="AT3" s="12" t="s">
        <v>95</v>
      </c>
      <c r="AU3" s="12" t="s">
        <v>104</v>
      </c>
    </row>
    <row r="4" spans="1:47" ht="12.75">
      <c r="A4" s="4">
        <v>1983</v>
      </c>
      <c r="F4" s="2">
        <v>4243</v>
      </c>
      <c r="G4">
        <f>SUM(B4:F4)</f>
        <v>4243</v>
      </c>
      <c r="I4" s="4">
        <v>1983</v>
      </c>
      <c r="N4" s="2">
        <v>5526</v>
      </c>
      <c r="O4">
        <f>SUM(J4:N4)</f>
        <v>5526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  <c r="AT4">
        <v>36</v>
      </c>
      <c r="AU4">
        <f>SUM(AP4:AT4)</f>
        <v>36</v>
      </c>
    </row>
    <row r="5" spans="1:47" ht="12.75">
      <c r="A5" s="4">
        <v>1984</v>
      </c>
      <c r="B5">
        <v>753</v>
      </c>
      <c r="C5" s="2">
        <v>1142</v>
      </c>
      <c r="D5">
        <v>423</v>
      </c>
      <c r="E5">
        <v>490</v>
      </c>
      <c r="F5">
        <v>592</v>
      </c>
      <c r="G5">
        <f aca="true" t="shared" si="0" ref="G5:G20">SUM(B5:F5)</f>
        <v>3400</v>
      </c>
      <c r="I5" s="4">
        <v>1984</v>
      </c>
      <c r="J5">
        <v>564</v>
      </c>
      <c r="K5">
        <v>981</v>
      </c>
      <c r="L5">
        <v>410</v>
      </c>
      <c r="M5">
        <v>161</v>
      </c>
      <c r="N5">
        <v>527</v>
      </c>
      <c r="O5">
        <f aca="true" t="shared" si="1" ref="O5:O20">SUM(J5:N5)</f>
        <v>2643</v>
      </c>
      <c r="Q5" s="4">
        <v>1984</v>
      </c>
      <c r="W5">
        <f aca="true" t="shared" si="2" ref="W5:W20">SUM(R5:V5)</f>
        <v>0</v>
      </c>
      <c r="Y5" s="4">
        <v>1984</v>
      </c>
      <c r="AE5">
        <f aca="true" t="shared" si="3" ref="AE5:AE20">SUM(Z5:AD5)</f>
        <v>0</v>
      </c>
      <c r="AG5" s="4">
        <v>1984</v>
      </c>
      <c r="AH5">
        <v>12</v>
      </c>
      <c r="AI5">
        <v>17</v>
      </c>
      <c r="AJ5">
        <v>4</v>
      </c>
      <c r="AK5">
        <v>10</v>
      </c>
      <c r="AL5">
        <v>2</v>
      </c>
      <c r="AM5">
        <f aca="true" t="shared" si="4" ref="AM5:AM20">SUM(AH5:AL5)</f>
        <v>45</v>
      </c>
      <c r="AO5" s="4">
        <v>1984</v>
      </c>
      <c r="AQ5">
        <v>1</v>
      </c>
      <c r="AU5">
        <f aca="true" t="shared" si="5" ref="AU5:AU20">SUM(AP5:AT5)</f>
        <v>1</v>
      </c>
    </row>
    <row r="6" spans="1:47" ht="12.75">
      <c r="A6" s="4">
        <v>1985</v>
      </c>
      <c r="B6" s="2">
        <v>1001</v>
      </c>
      <c r="C6" s="2">
        <v>1183</v>
      </c>
      <c r="D6">
        <v>448</v>
      </c>
      <c r="E6">
        <v>430</v>
      </c>
      <c r="F6">
        <v>641</v>
      </c>
      <c r="G6">
        <f t="shared" si="0"/>
        <v>3703</v>
      </c>
      <c r="I6" s="4">
        <v>1985</v>
      </c>
      <c r="J6">
        <v>578</v>
      </c>
      <c r="K6">
        <v>983</v>
      </c>
      <c r="L6">
        <v>455</v>
      </c>
      <c r="M6">
        <v>219</v>
      </c>
      <c r="N6">
        <v>540</v>
      </c>
      <c r="O6">
        <f t="shared" si="1"/>
        <v>2775</v>
      </c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H6">
        <v>5</v>
      </c>
      <c r="AI6">
        <v>1</v>
      </c>
      <c r="AJ6">
        <v>1</v>
      </c>
      <c r="AK6">
        <v>4</v>
      </c>
      <c r="AL6">
        <v>1</v>
      </c>
      <c r="AM6">
        <f t="shared" si="4"/>
        <v>12</v>
      </c>
      <c r="AO6" s="4">
        <v>1985</v>
      </c>
      <c r="AQ6">
        <v>1</v>
      </c>
      <c r="AR6">
        <v>3</v>
      </c>
      <c r="AT6">
        <v>2</v>
      </c>
      <c r="AU6">
        <f t="shared" si="5"/>
        <v>6</v>
      </c>
    </row>
    <row r="7" spans="1:47" ht="12.75">
      <c r="A7" s="4">
        <v>1986</v>
      </c>
      <c r="B7">
        <v>932</v>
      </c>
      <c r="C7" s="2">
        <v>1116</v>
      </c>
      <c r="D7">
        <v>470</v>
      </c>
      <c r="E7">
        <v>507</v>
      </c>
      <c r="F7">
        <v>741</v>
      </c>
      <c r="G7">
        <f t="shared" si="0"/>
        <v>3766</v>
      </c>
      <c r="I7" s="4">
        <v>1986</v>
      </c>
      <c r="J7">
        <v>652</v>
      </c>
      <c r="K7">
        <v>910</v>
      </c>
      <c r="L7">
        <v>432</v>
      </c>
      <c r="M7">
        <v>311</v>
      </c>
      <c r="N7">
        <v>570</v>
      </c>
      <c r="O7">
        <f t="shared" si="1"/>
        <v>2875</v>
      </c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H7">
        <v>11</v>
      </c>
      <c r="AI7">
        <v>8</v>
      </c>
      <c r="AJ7">
        <v>4</v>
      </c>
      <c r="AK7">
        <v>8</v>
      </c>
      <c r="AL7">
        <v>6</v>
      </c>
      <c r="AM7">
        <f t="shared" si="4"/>
        <v>37</v>
      </c>
      <c r="AO7" s="4">
        <v>1986</v>
      </c>
      <c r="AP7">
        <v>2</v>
      </c>
      <c r="AS7">
        <v>1</v>
      </c>
      <c r="AT7">
        <v>1</v>
      </c>
      <c r="AU7">
        <f t="shared" si="5"/>
        <v>4</v>
      </c>
    </row>
    <row r="8" spans="1:47" ht="12.75">
      <c r="A8" s="4">
        <v>1987</v>
      </c>
      <c r="B8" s="2">
        <v>1018</v>
      </c>
      <c r="C8" s="2">
        <v>1126</v>
      </c>
      <c r="D8">
        <v>531</v>
      </c>
      <c r="E8">
        <v>511</v>
      </c>
      <c r="F8">
        <v>735</v>
      </c>
      <c r="G8">
        <f t="shared" si="0"/>
        <v>3921</v>
      </c>
      <c r="I8" s="4">
        <v>1987</v>
      </c>
      <c r="J8">
        <v>707</v>
      </c>
      <c r="K8">
        <v>964</v>
      </c>
      <c r="L8">
        <v>506</v>
      </c>
      <c r="M8">
        <v>361</v>
      </c>
      <c r="N8">
        <v>552</v>
      </c>
      <c r="O8">
        <f t="shared" si="1"/>
        <v>3090</v>
      </c>
      <c r="Q8" s="4">
        <v>1987</v>
      </c>
      <c r="W8">
        <f t="shared" si="2"/>
        <v>0</v>
      </c>
      <c r="Y8" s="4">
        <v>1987</v>
      </c>
      <c r="AE8">
        <f t="shared" si="3"/>
        <v>0</v>
      </c>
      <c r="AG8" s="4">
        <v>1987</v>
      </c>
      <c r="AH8">
        <v>7</v>
      </c>
      <c r="AI8">
        <v>6</v>
      </c>
      <c r="AJ8">
        <v>2</v>
      </c>
      <c r="AK8">
        <v>2</v>
      </c>
      <c r="AM8">
        <f t="shared" si="4"/>
        <v>17</v>
      </c>
      <c r="AO8" s="4">
        <v>1987</v>
      </c>
      <c r="AQ8">
        <v>1</v>
      </c>
      <c r="AR8">
        <v>2</v>
      </c>
      <c r="AS8">
        <v>2</v>
      </c>
      <c r="AU8">
        <f t="shared" si="5"/>
        <v>5</v>
      </c>
    </row>
    <row r="9" spans="1:47" ht="12.75">
      <c r="A9" s="4">
        <v>1988</v>
      </c>
      <c r="B9" s="2">
        <v>1055</v>
      </c>
      <c r="C9" s="2">
        <v>1282</v>
      </c>
      <c r="D9">
        <v>742</v>
      </c>
      <c r="E9">
        <v>708</v>
      </c>
      <c r="F9">
        <v>651</v>
      </c>
      <c r="G9">
        <f t="shared" si="0"/>
        <v>4438</v>
      </c>
      <c r="I9" s="4">
        <v>1988</v>
      </c>
      <c r="J9">
        <v>809</v>
      </c>
      <c r="K9" s="2">
        <v>1238</v>
      </c>
      <c r="L9">
        <v>733</v>
      </c>
      <c r="M9">
        <v>652</v>
      </c>
      <c r="N9">
        <v>594</v>
      </c>
      <c r="O9">
        <f t="shared" si="1"/>
        <v>4026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  <c r="AP9">
        <v>1</v>
      </c>
      <c r="AS9">
        <v>9</v>
      </c>
      <c r="AT9">
        <v>1</v>
      </c>
      <c r="AU9">
        <f t="shared" si="5"/>
        <v>11</v>
      </c>
    </row>
    <row r="10" spans="1:47" ht="12.75">
      <c r="A10" s="4">
        <v>1989</v>
      </c>
      <c r="B10" s="2">
        <v>1257</v>
      </c>
      <c r="C10" s="2">
        <v>1547</v>
      </c>
      <c r="D10">
        <v>884</v>
      </c>
      <c r="E10">
        <v>996</v>
      </c>
      <c r="F10">
        <v>715</v>
      </c>
      <c r="G10">
        <f t="shared" si="0"/>
        <v>5399</v>
      </c>
      <c r="I10" s="4">
        <v>1989</v>
      </c>
      <c r="J10">
        <v>994</v>
      </c>
      <c r="K10" s="2">
        <v>1553</v>
      </c>
      <c r="L10">
        <v>976</v>
      </c>
      <c r="M10" s="2">
        <v>1662</v>
      </c>
      <c r="N10">
        <v>723</v>
      </c>
      <c r="O10">
        <f t="shared" si="1"/>
        <v>5908</v>
      </c>
      <c r="Q10" s="4">
        <v>1989</v>
      </c>
      <c r="W10">
        <f t="shared" si="2"/>
        <v>0</v>
      </c>
      <c r="Y10" s="4">
        <v>1989</v>
      </c>
      <c r="AE10">
        <f t="shared" si="3"/>
        <v>0</v>
      </c>
      <c r="AG10" s="4">
        <v>1989</v>
      </c>
      <c r="AH10">
        <v>19</v>
      </c>
      <c r="AI10">
        <v>21</v>
      </c>
      <c r="AJ10">
        <v>8</v>
      </c>
      <c r="AK10">
        <v>17</v>
      </c>
      <c r="AL10">
        <v>11</v>
      </c>
      <c r="AM10">
        <f t="shared" si="4"/>
        <v>76</v>
      </c>
      <c r="AO10" s="4">
        <v>1989</v>
      </c>
      <c r="AP10">
        <v>12</v>
      </c>
      <c r="AQ10">
        <v>12</v>
      </c>
      <c r="AR10">
        <v>10</v>
      </c>
      <c r="AS10">
        <v>20</v>
      </c>
      <c r="AT10">
        <v>13</v>
      </c>
      <c r="AU10">
        <f t="shared" si="5"/>
        <v>67</v>
      </c>
    </row>
    <row r="11" spans="1:47" ht="12.75">
      <c r="A11" s="4">
        <v>1990</v>
      </c>
      <c r="B11" s="2">
        <v>1295</v>
      </c>
      <c r="C11" s="2">
        <v>1348</v>
      </c>
      <c r="D11">
        <v>978</v>
      </c>
      <c r="E11">
        <v>950</v>
      </c>
      <c r="F11">
        <v>798</v>
      </c>
      <c r="G11">
        <f t="shared" si="0"/>
        <v>5369</v>
      </c>
      <c r="I11" s="4">
        <v>1990</v>
      </c>
      <c r="J11" s="2">
        <v>1068</v>
      </c>
      <c r="K11" s="2">
        <v>1430</v>
      </c>
      <c r="L11">
        <v>980</v>
      </c>
      <c r="M11" s="2">
        <v>1943</v>
      </c>
      <c r="N11">
        <v>804</v>
      </c>
      <c r="O11">
        <f t="shared" si="1"/>
        <v>6225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H11">
        <v>5</v>
      </c>
      <c r="AI11">
        <v>8</v>
      </c>
      <c r="AJ11">
        <v>2</v>
      </c>
      <c r="AK11">
        <v>8</v>
      </c>
      <c r="AL11">
        <v>1</v>
      </c>
      <c r="AM11">
        <f t="shared" si="4"/>
        <v>24</v>
      </c>
      <c r="AO11" s="4">
        <v>1990</v>
      </c>
      <c r="AP11">
        <v>48</v>
      </c>
      <c r="AQ11">
        <v>47</v>
      </c>
      <c r="AR11">
        <v>32</v>
      </c>
      <c r="AS11">
        <v>106</v>
      </c>
      <c r="AT11">
        <v>36</v>
      </c>
      <c r="AU11">
        <f t="shared" si="5"/>
        <v>269</v>
      </c>
    </row>
    <row r="12" spans="1:47" ht="12.75">
      <c r="A12" s="4">
        <v>1991</v>
      </c>
      <c r="B12" s="2">
        <v>1473</v>
      </c>
      <c r="C12" s="2">
        <v>1530</v>
      </c>
      <c r="D12" s="2">
        <v>1066</v>
      </c>
      <c r="E12">
        <v>934</v>
      </c>
      <c r="F12">
        <v>906</v>
      </c>
      <c r="G12">
        <f t="shared" si="0"/>
        <v>5909</v>
      </c>
      <c r="I12" s="4">
        <v>1991</v>
      </c>
      <c r="J12" s="2">
        <v>1221</v>
      </c>
      <c r="K12" s="2">
        <v>1594</v>
      </c>
      <c r="L12" s="2">
        <v>1101</v>
      </c>
      <c r="M12" s="2">
        <v>2252</v>
      </c>
      <c r="N12">
        <v>933</v>
      </c>
      <c r="O12">
        <f t="shared" si="1"/>
        <v>7101</v>
      </c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H12">
        <v>13</v>
      </c>
      <c r="AI12">
        <v>12</v>
      </c>
      <c r="AJ12">
        <v>3</v>
      </c>
      <c r="AK12">
        <v>18</v>
      </c>
      <c r="AL12">
        <v>3</v>
      </c>
      <c r="AM12">
        <f t="shared" si="4"/>
        <v>49</v>
      </c>
      <c r="AO12" s="4">
        <v>1991</v>
      </c>
      <c r="AP12">
        <v>66</v>
      </c>
      <c r="AQ12">
        <v>40</v>
      </c>
      <c r="AR12">
        <v>39</v>
      </c>
      <c r="AS12">
        <v>116</v>
      </c>
      <c r="AT12">
        <v>44</v>
      </c>
      <c r="AU12">
        <f t="shared" si="5"/>
        <v>305</v>
      </c>
    </row>
    <row r="13" spans="1:47" ht="12.75">
      <c r="A13" s="4">
        <v>1992</v>
      </c>
      <c r="B13" s="2">
        <v>1433</v>
      </c>
      <c r="C13" s="2">
        <v>1472</v>
      </c>
      <c r="D13">
        <v>814</v>
      </c>
      <c r="E13">
        <v>971</v>
      </c>
      <c r="F13">
        <v>777</v>
      </c>
      <c r="G13">
        <f t="shared" si="0"/>
        <v>5467</v>
      </c>
      <c r="I13" s="4">
        <v>1992</v>
      </c>
      <c r="J13" s="2">
        <v>1203</v>
      </c>
      <c r="K13" s="2">
        <v>1435</v>
      </c>
      <c r="L13">
        <v>725</v>
      </c>
      <c r="M13" s="2">
        <v>2103</v>
      </c>
      <c r="N13">
        <v>683</v>
      </c>
      <c r="O13">
        <f t="shared" si="1"/>
        <v>6149</v>
      </c>
      <c r="Q13" s="4">
        <v>1992</v>
      </c>
      <c r="W13">
        <f t="shared" si="2"/>
        <v>0</v>
      </c>
      <c r="Y13" s="4">
        <v>1992</v>
      </c>
      <c r="AE13">
        <f t="shared" si="3"/>
        <v>0</v>
      </c>
      <c r="AG13" s="4">
        <v>1992</v>
      </c>
      <c r="AH13">
        <v>17</v>
      </c>
      <c r="AI13">
        <v>14</v>
      </c>
      <c r="AJ13">
        <v>6</v>
      </c>
      <c r="AK13">
        <v>40</v>
      </c>
      <c r="AL13">
        <v>10</v>
      </c>
      <c r="AM13">
        <f t="shared" si="4"/>
        <v>87</v>
      </c>
      <c r="AO13" s="4">
        <v>1992</v>
      </c>
      <c r="AP13">
        <v>46</v>
      </c>
      <c r="AQ13">
        <v>36</v>
      </c>
      <c r="AR13">
        <v>35</v>
      </c>
      <c r="AS13">
        <v>124</v>
      </c>
      <c r="AT13">
        <v>41</v>
      </c>
      <c r="AU13">
        <f t="shared" si="5"/>
        <v>282</v>
      </c>
    </row>
    <row r="14" spans="1:47" ht="12.75">
      <c r="A14" s="4">
        <v>1993</v>
      </c>
      <c r="B14" s="2">
        <v>1522</v>
      </c>
      <c r="C14" s="2">
        <v>1494</v>
      </c>
      <c r="D14" s="2">
        <v>1126</v>
      </c>
      <c r="E14">
        <v>984</v>
      </c>
      <c r="F14" s="2">
        <v>1011</v>
      </c>
      <c r="G14">
        <f t="shared" si="0"/>
        <v>6137</v>
      </c>
      <c r="I14" s="4">
        <v>1993</v>
      </c>
      <c r="J14" s="2">
        <v>1411</v>
      </c>
      <c r="K14" s="2">
        <v>1731</v>
      </c>
      <c r="L14" s="2">
        <v>1111</v>
      </c>
      <c r="M14" s="2">
        <v>2957</v>
      </c>
      <c r="N14" s="2">
        <v>1057</v>
      </c>
      <c r="O14">
        <f t="shared" si="1"/>
        <v>8267</v>
      </c>
      <c r="Q14" s="4">
        <v>1993</v>
      </c>
      <c r="R14">
        <v>1</v>
      </c>
      <c r="U14">
        <v>2</v>
      </c>
      <c r="W14">
        <f t="shared" si="2"/>
        <v>3</v>
      </c>
      <c r="Y14" s="4">
        <v>1993</v>
      </c>
      <c r="AA14">
        <v>2</v>
      </c>
      <c r="AC14">
        <v>1</v>
      </c>
      <c r="AD14">
        <v>1</v>
      </c>
      <c r="AE14">
        <f t="shared" si="3"/>
        <v>4</v>
      </c>
      <c r="AG14" s="4">
        <v>1993</v>
      </c>
      <c r="AH14">
        <v>31</v>
      </c>
      <c r="AI14">
        <v>17</v>
      </c>
      <c r="AJ14">
        <v>21</v>
      </c>
      <c r="AK14">
        <v>47</v>
      </c>
      <c r="AL14">
        <v>22</v>
      </c>
      <c r="AM14">
        <f t="shared" si="4"/>
        <v>138</v>
      </c>
      <c r="AO14" s="4">
        <v>1993</v>
      </c>
      <c r="AP14">
        <v>39</v>
      </c>
      <c r="AQ14">
        <v>30</v>
      </c>
      <c r="AR14">
        <v>29</v>
      </c>
      <c r="AS14">
        <v>50</v>
      </c>
      <c r="AT14">
        <v>16</v>
      </c>
      <c r="AU14">
        <f t="shared" si="5"/>
        <v>164</v>
      </c>
    </row>
    <row r="15" spans="1:47" ht="12.75">
      <c r="A15" s="4">
        <v>1994</v>
      </c>
      <c r="B15" s="2">
        <v>1383</v>
      </c>
      <c r="C15" s="2">
        <v>1391</v>
      </c>
      <c r="D15">
        <v>875</v>
      </c>
      <c r="E15">
        <v>747</v>
      </c>
      <c r="F15">
        <v>774</v>
      </c>
      <c r="G15">
        <f t="shared" si="0"/>
        <v>5170</v>
      </c>
      <c r="I15" s="4">
        <v>1994</v>
      </c>
      <c r="J15" s="2">
        <v>1255</v>
      </c>
      <c r="K15" s="2">
        <v>1473</v>
      </c>
      <c r="L15">
        <v>743</v>
      </c>
      <c r="M15" s="2">
        <v>2104</v>
      </c>
      <c r="N15">
        <v>808</v>
      </c>
      <c r="O15">
        <f t="shared" si="1"/>
        <v>6383</v>
      </c>
      <c r="Q15" s="4">
        <v>1994</v>
      </c>
      <c r="R15">
        <v>1</v>
      </c>
      <c r="S15">
        <v>1</v>
      </c>
      <c r="T15">
        <v>3</v>
      </c>
      <c r="U15">
        <v>1</v>
      </c>
      <c r="W15">
        <f t="shared" si="2"/>
        <v>6</v>
      </c>
      <c r="Y15" s="4">
        <v>1994</v>
      </c>
      <c r="Z15">
        <v>2</v>
      </c>
      <c r="AA15">
        <v>2</v>
      </c>
      <c r="AB15">
        <v>1</v>
      </c>
      <c r="AC15">
        <v>1</v>
      </c>
      <c r="AD15">
        <v>1</v>
      </c>
      <c r="AE15">
        <f t="shared" si="3"/>
        <v>7</v>
      </c>
      <c r="AG15" s="4">
        <v>1994</v>
      </c>
      <c r="AH15">
        <v>28</v>
      </c>
      <c r="AI15">
        <v>19</v>
      </c>
      <c r="AJ15">
        <v>7</v>
      </c>
      <c r="AK15">
        <v>44</v>
      </c>
      <c r="AL15">
        <v>14</v>
      </c>
      <c r="AM15">
        <f t="shared" si="4"/>
        <v>112</v>
      </c>
      <c r="AO15" s="4">
        <v>1994</v>
      </c>
      <c r="AP15">
        <v>38</v>
      </c>
      <c r="AQ15">
        <v>23</v>
      </c>
      <c r="AR15">
        <v>14</v>
      </c>
      <c r="AS15">
        <v>85</v>
      </c>
      <c r="AT15">
        <v>24</v>
      </c>
      <c r="AU15">
        <f t="shared" si="5"/>
        <v>184</v>
      </c>
    </row>
    <row r="16" spans="1:47" ht="12.75">
      <c r="A16" s="4">
        <v>1995</v>
      </c>
      <c r="B16" s="2">
        <v>1490</v>
      </c>
      <c r="C16" s="2">
        <v>1378</v>
      </c>
      <c r="D16">
        <v>929</v>
      </c>
      <c r="E16">
        <v>850</v>
      </c>
      <c r="F16">
        <v>867</v>
      </c>
      <c r="G16">
        <f t="shared" si="0"/>
        <v>5514</v>
      </c>
      <c r="I16" s="4">
        <v>1995</v>
      </c>
      <c r="J16" s="2">
        <v>1369</v>
      </c>
      <c r="K16" s="2">
        <v>1323</v>
      </c>
      <c r="L16">
        <v>795</v>
      </c>
      <c r="M16" s="2">
        <v>2235</v>
      </c>
      <c r="N16">
        <v>766</v>
      </c>
      <c r="O16">
        <f t="shared" si="1"/>
        <v>6488</v>
      </c>
      <c r="Q16" s="4">
        <v>1995</v>
      </c>
      <c r="R16">
        <v>4</v>
      </c>
      <c r="S16">
        <v>3</v>
      </c>
      <c r="T16">
        <v>2</v>
      </c>
      <c r="U16">
        <v>3</v>
      </c>
      <c r="V16">
        <v>2</v>
      </c>
      <c r="W16">
        <f t="shared" si="2"/>
        <v>14</v>
      </c>
      <c r="Y16" s="4">
        <v>1995</v>
      </c>
      <c r="Z16">
        <v>4</v>
      </c>
      <c r="AB16">
        <v>4</v>
      </c>
      <c r="AE16">
        <f t="shared" si="3"/>
        <v>8</v>
      </c>
      <c r="AG16" s="4">
        <v>1995</v>
      </c>
      <c r="AH16">
        <v>32</v>
      </c>
      <c r="AI16">
        <v>23</v>
      </c>
      <c r="AJ16">
        <v>3</v>
      </c>
      <c r="AK16">
        <v>87</v>
      </c>
      <c r="AL16">
        <v>14</v>
      </c>
      <c r="AM16">
        <f t="shared" si="4"/>
        <v>159</v>
      </c>
      <c r="AO16" s="4">
        <v>1995</v>
      </c>
      <c r="AP16">
        <v>53</v>
      </c>
      <c r="AQ16">
        <v>20</v>
      </c>
      <c r="AR16">
        <v>29</v>
      </c>
      <c r="AS16">
        <v>74</v>
      </c>
      <c r="AT16">
        <v>35</v>
      </c>
      <c r="AU16">
        <f t="shared" si="5"/>
        <v>211</v>
      </c>
    </row>
    <row r="17" spans="1:47" ht="12.75">
      <c r="A17" s="4">
        <v>1996</v>
      </c>
      <c r="B17" s="2">
        <v>1485</v>
      </c>
      <c r="C17" s="2">
        <v>1303</v>
      </c>
      <c r="D17">
        <v>862</v>
      </c>
      <c r="E17">
        <v>830</v>
      </c>
      <c r="F17">
        <v>795</v>
      </c>
      <c r="G17">
        <f t="shared" si="0"/>
        <v>5275</v>
      </c>
      <c r="I17" s="4">
        <v>1996</v>
      </c>
      <c r="J17" s="2">
        <v>1290</v>
      </c>
      <c r="K17" s="2">
        <v>1353</v>
      </c>
      <c r="L17">
        <v>654</v>
      </c>
      <c r="M17" s="2">
        <v>2064</v>
      </c>
      <c r="N17">
        <v>752</v>
      </c>
      <c r="O17">
        <f t="shared" si="1"/>
        <v>6113</v>
      </c>
      <c r="Q17" s="4">
        <v>1996</v>
      </c>
      <c r="R17">
        <v>6</v>
      </c>
      <c r="S17">
        <v>2</v>
      </c>
      <c r="W17">
        <f t="shared" si="2"/>
        <v>8</v>
      </c>
      <c r="Y17" s="4">
        <v>1996</v>
      </c>
      <c r="Z17">
        <v>5</v>
      </c>
      <c r="AA17">
        <v>4</v>
      </c>
      <c r="AC17">
        <v>2</v>
      </c>
      <c r="AD17">
        <v>2</v>
      </c>
      <c r="AE17">
        <f t="shared" si="3"/>
        <v>13</v>
      </c>
      <c r="AG17" s="4">
        <v>1996</v>
      </c>
      <c r="AH17">
        <v>55</v>
      </c>
      <c r="AI17">
        <v>27</v>
      </c>
      <c r="AJ17">
        <v>30</v>
      </c>
      <c r="AK17">
        <v>82</v>
      </c>
      <c r="AL17">
        <v>16</v>
      </c>
      <c r="AM17">
        <f t="shared" si="4"/>
        <v>210</v>
      </c>
      <c r="AO17" s="4">
        <v>1996</v>
      </c>
      <c r="AP17">
        <v>17</v>
      </c>
      <c r="AQ17">
        <v>13</v>
      </c>
      <c r="AR17">
        <v>23</v>
      </c>
      <c r="AS17">
        <v>28</v>
      </c>
      <c r="AT17">
        <v>28</v>
      </c>
      <c r="AU17">
        <f t="shared" si="5"/>
        <v>109</v>
      </c>
    </row>
    <row r="18" spans="1:47" ht="12.75">
      <c r="A18" s="4">
        <v>1997</v>
      </c>
      <c r="B18" s="2">
        <v>1354</v>
      </c>
      <c r="C18" s="2">
        <v>1284</v>
      </c>
      <c r="D18">
        <v>431</v>
      </c>
      <c r="E18">
        <v>604</v>
      </c>
      <c r="F18">
        <v>694</v>
      </c>
      <c r="G18">
        <f t="shared" si="0"/>
        <v>4367</v>
      </c>
      <c r="I18" s="4">
        <v>1997</v>
      </c>
      <c r="J18" s="2">
        <v>1093</v>
      </c>
      <c r="K18" s="2">
        <v>1282</v>
      </c>
      <c r="L18">
        <v>344</v>
      </c>
      <c r="M18" s="2">
        <v>1323</v>
      </c>
      <c r="N18">
        <v>445</v>
      </c>
      <c r="O18">
        <f t="shared" si="1"/>
        <v>4487</v>
      </c>
      <c r="Q18" s="4">
        <v>1997</v>
      </c>
      <c r="R18">
        <v>1</v>
      </c>
      <c r="S18">
        <v>2</v>
      </c>
      <c r="T18">
        <v>1</v>
      </c>
      <c r="W18">
        <f t="shared" si="2"/>
        <v>4</v>
      </c>
      <c r="Y18" s="4">
        <v>1997</v>
      </c>
      <c r="Z18">
        <v>2</v>
      </c>
      <c r="AA18">
        <v>1</v>
      </c>
      <c r="AB18">
        <v>2</v>
      </c>
      <c r="AC18">
        <v>1</v>
      </c>
      <c r="AE18">
        <f t="shared" si="3"/>
        <v>6</v>
      </c>
      <c r="AG18" s="4">
        <v>1997</v>
      </c>
      <c r="AH18">
        <v>36</v>
      </c>
      <c r="AI18">
        <v>27</v>
      </c>
      <c r="AJ18">
        <v>2</v>
      </c>
      <c r="AK18">
        <v>45</v>
      </c>
      <c r="AL18">
        <v>19</v>
      </c>
      <c r="AM18">
        <f t="shared" si="4"/>
        <v>129</v>
      </c>
      <c r="AO18" s="4">
        <v>1997</v>
      </c>
      <c r="AP18">
        <v>8</v>
      </c>
      <c r="AQ18">
        <v>6</v>
      </c>
      <c r="AR18">
        <v>4</v>
      </c>
      <c r="AS18">
        <v>6</v>
      </c>
      <c r="AT18">
        <v>5</v>
      </c>
      <c r="AU18">
        <f t="shared" si="5"/>
        <v>29</v>
      </c>
    </row>
    <row r="19" spans="1:47" ht="12.75">
      <c r="A19" s="4">
        <v>1998</v>
      </c>
      <c r="B19" s="2">
        <v>1329</v>
      </c>
      <c r="C19" s="2">
        <v>1267</v>
      </c>
      <c r="D19">
        <v>309</v>
      </c>
      <c r="E19">
        <v>396</v>
      </c>
      <c r="F19">
        <v>611</v>
      </c>
      <c r="G19">
        <f t="shared" si="0"/>
        <v>3912</v>
      </c>
      <c r="I19" s="4">
        <v>1998</v>
      </c>
      <c r="J19" s="2">
        <v>1075</v>
      </c>
      <c r="K19" s="2">
        <v>1192</v>
      </c>
      <c r="L19">
        <v>163</v>
      </c>
      <c r="M19">
        <v>985</v>
      </c>
      <c r="N19">
        <v>356</v>
      </c>
      <c r="O19">
        <f t="shared" si="1"/>
        <v>3771</v>
      </c>
      <c r="Q19" s="4">
        <v>1998</v>
      </c>
      <c r="R19">
        <v>7</v>
      </c>
      <c r="S19">
        <v>6</v>
      </c>
      <c r="V19">
        <v>2</v>
      </c>
      <c r="W19">
        <f t="shared" si="2"/>
        <v>15</v>
      </c>
      <c r="Y19" s="4">
        <v>1998</v>
      </c>
      <c r="Z19">
        <v>7</v>
      </c>
      <c r="AA19">
        <v>4</v>
      </c>
      <c r="AD19">
        <v>3</v>
      </c>
      <c r="AE19">
        <f t="shared" si="3"/>
        <v>14</v>
      </c>
      <c r="AG19" s="4">
        <v>1998</v>
      </c>
      <c r="AH19">
        <v>37</v>
      </c>
      <c r="AI19">
        <v>21</v>
      </c>
      <c r="AJ19">
        <v>3</v>
      </c>
      <c r="AK19">
        <v>35</v>
      </c>
      <c r="AL19">
        <v>8</v>
      </c>
      <c r="AM19">
        <f t="shared" si="4"/>
        <v>104</v>
      </c>
      <c r="AO19" s="4">
        <v>1998</v>
      </c>
      <c r="AP19">
        <v>13</v>
      </c>
      <c r="AQ19">
        <v>6</v>
      </c>
      <c r="AR19">
        <v>3</v>
      </c>
      <c r="AS19">
        <v>6</v>
      </c>
      <c r="AT19">
        <v>7</v>
      </c>
      <c r="AU19">
        <f t="shared" si="5"/>
        <v>35</v>
      </c>
    </row>
    <row r="20" spans="1:47" ht="12.75">
      <c r="A20" s="4">
        <v>1999</v>
      </c>
      <c r="B20" s="2">
        <v>1321</v>
      </c>
      <c r="C20" s="2">
        <v>1220</v>
      </c>
      <c r="D20">
        <v>252</v>
      </c>
      <c r="E20">
        <v>385</v>
      </c>
      <c r="F20">
        <v>642</v>
      </c>
      <c r="G20">
        <f t="shared" si="0"/>
        <v>3820</v>
      </c>
      <c r="I20" s="4">
        <v>1999</v>
      </c>
      <c r="J20" s="2">
        <v>1038</v>
      </c>
      <c r="K20" s="2">
        <v>1178</v>
      </c>
      <c r="L20">
        <v>122</v>
      </c>
      <c r="M20">
        <v>908</v>
      </c>
      <c r="N20">
        <v>368</v>
      </c>
      <c r="O20">
        <f t="shared" si="1"/>
        <v>3614</v>
      </c>
      <c r="Q20" s="4">
        <v>1999</v>
      </c>
      <c r="R20">
        <v>6</v>
      </c>
      <c r="W20">
        <f t="shared" si="2"/>
        <v>6</v>
      </c>
      <c r="Y20" s="4">
        <v>1999</v>
      </c>
      <c r="Z20">
        <v>5</v>
      </c>
      <c r="AB20">
        <v>1</v>
      </c>
      <c r="AC20">
        <v>1</v>
      </c>
      <c r="AD20">
        <v>1</v>
      </c>
      <c r="AE20">
        <f t="shared" si="3"/>
        <v>8</v>
      </c>
      <c r="AG20" s="4">
        <v>1999</v>
      </c>
      <c r="AH20">
        <v>26</v>
      </c>
      <c r="AI20">
        <v>20</v>
      </c>
      <c r="AJ20">
        <v>3</v>
      </c>
      <c r="AK20">
        <v>24</v>
      </c>
      <c r="AL20">
        <v>5</v>
      </c>
      <c r="AM20">
        <f t="shared" si="4"/>
        <v>78</v>
      </c>
      <c r="AO20" s="4">
        <v>1999</v>
      </c>
      <c r="AP20">
        <v>13</v>
      </c>
      <c r="AQ20">
        <v>6</v>
      </c>
      <c r="AR20">
        <v>5</v>
      </c>
      <c r="AS20">
        <v>12</v>
      </c>
      <c r="AT20">
        <v>6</v>
      </c>
      <c r="AU20">
        <f t="shared" si="5"/>
        <v>42</v>
      </c>
    </row>
    <row r="21" spans="1:47" ht="12.75">
      <c r="A21" s="4" t="s">
        <v>104</v>
      </c>
      <c r="B21" s="2">
        <f>SUM(B4:B20)</f>
        <v>20101</v>
      </c>
      <c r="C21" s="2">
        <f>SUM(C4:C20)</f>
        <v>21083</v>
      </c>
      <c r="D21" s="2">
        <f>SUM(D4:D20)</f>
        <v>11140</v>
      </c>
      <c r="E21" s="2">
        <f>SUM(E4:E20)</f>
        <v>11293</v>
      </c>
      <c r="F21" s="2">
        <f>SUM(F4:F20)</f>
        <v>16193</v>
      </c>
      <c r="G21">
        <f>SUM(B21:F21)</f>
        <v>79810</v>
      </c>
      <c r="I21" s="4" t="s">
        <v>104</v>
      </c>
      <c r="J21" s="2">
        <f>SUM(J4:J20)</f>
        <v>16327</v>
      </c>
      <c r="K21" s="2">
        <f>SUM(K4:K20)</f>
        <v>20620</v>
      </c>
      <c r="L21" s="2">
        <f>SUM(L4:L20)</f>
        <v>10250</v>
      </c>
      <c r="M21" s="2">
        <f>SUM(M4:M20)</f>
        <v>22240</v>
      </c>
      <c r="N21" s="2">
        <f>SUM(N4:N20)</f>
        <v>16004</v>
      </c>
      <c r="O21">
        <f>SUM(J21:N21)</f>
        <v>85441</v>
      </c>
      <c r="Q21" s="4" t="s">
        <v>104</v>
      </c>
      <c r="R21" s="2">
        <f>SUM(R4:R20)</f>
        <v>26</v>
      </c>
      <c r="S21" s="2">
        <f>SUM(S4:S20)</f>
        <v>14</v>
      </c>
      <c r="T21" s="2">
        <f>SUM(T4:T20)</f>
        <v>6</v>
      </c>
      <c r="U21" s="2">
        <f>SUM(U4:U20)</f>
        <v>6</v>
      </c>
      <c r="V21" s="2">
        <f>SUM(V4:V20)</f>
        <v>4</v>
      </c>
      <c r="W21">
        <f>SUM(R21:V21)</f>
        <v>56</v>
      </c>
      <c r="Y21" s="4" t="s">
        <v>104</v>
      </c>
      <c r="Z21" s="2">
        <f>SUM(Z4:Z20)</f>
        <v>25</v>
      </c>
      <c r="AA21" s="2">
        <f>SUM(AA4:AA20)</f>
        <v>13</v>
      </c>
      <c r="AB21" s="2">
        <f>SUM(AB4:AB20)</f>
        <v>8</v>
      </c>
      <c r="AC21" s="2">
        <f>SUM(AC4:AC20)</f>
        <v>6</v>
      </c>
      <c r="AD21" s="2">
        <f>SUM(AD4:AD20)</f>
        <v>8</v>
      </c>
      <c r="AE21">
        <f>SUM(Z21:AD21)</f>
        <v>60</v>
      </c>
      <c r="AG21" s="4" t="s">
        <v>104</v>
      </c>
      <c r="AH21" s="2">
        <f>SUM(AH4:AH20)</f>
        <v>334</v>
      </c>
      <c r="AI21" s="2">
        <f>SUM(AI4:AI20)</f>
        <v>241</v>
      </c>
      <c r="AJ21" s="2">
        <f>SUM(AJ4:AJ20)</f>
        <v>99</v>
      </c>
      <c r="AK21" s="2">
        <f>SUM(AK4:AK20)</f>
        <v>471</v>
      </c>
      <c r="AL21" s="2">
        <f>SUM(AL4:AL20)</f>
        <v>132</v>
      </c>
      <c r="AM21">
        <f>SUM(AH21:AL21)</f>
        <v>1277</v>
      </c>
      <c r="AO21" s="4" t="s">
        <v>104</v>
      </c>
      <c r="AP21" s="2">
        <f>SUM(AP4:AP20)</f>
        <v>356</v>
      </c>
      <c r="AQ21" s="2">
        <f>SUM(AQ4:AQ20)</f>
        <v>242</v>
      </c>
      <c r="AR21" s="2">
        <f>SUM(AR4:AR20)</f>
        <v>228</v>
      </c>
      <c r="AS21" s="2">
        <f>SUM(AS4:AS20)</f>
        <v>639</v>
      </c>
      <c r="AT21" s="2">
        <f>SUM(AT4:AT20)</f>
        <v>295</v>
      </c>
      <c r="AU21">
        <f>SUM(AP21:AT21)</f>
        <v>1760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102</v>
      </c>
      <c r="I23" s="4" t="s">
        <v>103</v>
      </c>
      <c r="Q23" s="4" t="s">
        <v>119</v>
      </c>
      <c r="Y23" s="4" t="s">
        <v>120</v>
      </c>
      <c r="AG23" s="4" t="s">
        <v>117</v>
      </c>
      <c r="AO23" s="4" t="s">
        <v>118</v>
      </c>
    </row>
    <row r="24" spans="1:47" ht="12.75">
      <c r="A24" s="4" t="s">
        <v>112</v>
      </c>
      <c r="B24" s="12" t="s">
        <v>91</v>
      </c>
      <c r="C24" s="12" t="s">
        <v>96</v>
      </c>
      <c r="D24" s="12" t="s">
        <v>97</v>
      </c>
      <c r="E24" s="12" t="s">
        <v>92</v>
      </c>
      <c r="F24" s="12" t="s">
        <v>95</v>
      </c>
      <c r="G24" s="12" t="s">
        <v>104</v>
      </c>
      <c r="I24" s="4" t="s">
        <v>112</v>
      </c>
      <c r="J24" s="12" t="s">
        <v>91</v>
      </c>
      <c r="K24" s="12" t="s">
        <v>96</v>
      </c>
      <c r="L24" s="12" t="s">
        <v>97</v>
      </c>
      <c r="M24" s="12" t="s">
        <v>92</v>
      </c>
      <c r="N24" s="12" t="s">
        <v>95</v>
      </c>
      <c r="O24" s="12" t="s">
        <v>104</v>
      </c>
      <c r="Q24" s="4" t="s">
        <v>112</v>
      </c>
      <c r="R24" s="12" t="s">
        <v>91</v>
      </c>
      <c r="S24" s="12" t="s">
        <v>96</v>
      </c>
      <c r="T24" s="12" t="s">
        <v>97</v>
      </c>
      <c r="U24" s="12" t="s">
        <v>92</v>
      </c>
      <c r="V24" s="12" t="s">
        <v>95</v>
      </c>
      <c r="W24" s="12" t="s">
        <v>104</v>
      </c>
      <c r="Y24" s="4" t="s">
        <v>112</v>
      </c>
      <c r="Z24" s="12" t="s">
        <v>91</v>
      </c>
      <c r="AA24" s="12" t="s">
        <v>96</v>
      </c>
      <c r="AB24" s="12" t="s">
        <v>97</v>
      </c>
      <c r="AC24" s="12" t="s">
        <v>92</v>
      </c>
      <c r="AD24" s="12" t="s">
        <v>95</v>
      </c>
      <c r="AE24" s="12" t="s">
        <v>104</v>
      </c>
      <c r="AG24" s="4" t="s">
        <v>112</v>
      </c>
      <c r="AH24" s="12" t="s">
        <v>91</v>
      </c>
      <c r="AI24" s="12" t="s">
        <v>96</v>
      </c>
      <c r="AJ24" s="12" t="s">
        <v>97</v>
      </c>
      <c r="AK24" s="12" t="s">
        <v>92</v>
      </c>
      <c r="AL24" s="12" t="s">
        <v>95</v>
      </c>
      <c r="AM24" s="12" t="s">
        <v>104</v>
      </c>
      <c r="AO24" s="4" t="s">
        <v>112</v>
      </c>
      <c r="AP24" s="12" t="s">
        <v>91</v>
      </c>
      <c r="AQ24" s="12" t="s">
        <v>96</v>
      </c>
      <c r="AR24" s="12" t="s">
        <v>97</v>
      </c>
      <c r="AS24" s="12" t="s">
        <v>92</v>
      </c>
      <c r="AT24" s="12" t="s">
        <v>95</v>
      </c>
      <c r="AU24" s="12" t="s">
        <v>104</v>
      </c>
    </row>
    <row r="25" spans="1:47" ht="12.75">
      <c r="A25" s="4">
        <v>1983</v>
      </c>
      <c r="F25">
        <v>288</v>
      </c>
      <c r="G25">
        <f>SUM(B25:F25)</f>
        <v>288</v>
      </c>
      <c r="I25" s="4">
        <v>1983</v>
      </c>
      <c r="N25">
        <v>395</v>
      </c>
      <c r="O25">
        <f>SUM(J25:N25)</f>
        <v>395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  <c r="AT25">
        <v>1</v>
      </c>
      <c r="AU25">
        <f>SUM(AP25:AT25)</f>
        <v>1</v>
      </c>
    </row>
    <row r="26" spans="1:47" ht="12.75">
      <c r="A26" s="4">
        <v>1984</v>
      </c>
      <c r="B26">
        <v>1</v>
      </c>
      <c r="C26">
        <v>1</v>
      </c>
      <c r="F26">
        <v>483</v>
      </c>
      <c r="G26">
        <f aca="true" t="shared" si="6" ref="G26:G41">SUM(B26:F26)</f>
        <v>485</v>
      </c>
      <c r="I26" s="4">
        <v>1984</v>
      </c>
      <c r="K26">
        <v>4</v>
      </c>
      <c r="N26">
        <v>342</v>
      </c>
      <c r="O26">
        <f aca="true" t="shared" si="7" ref="O26:O41">SUM(J26:N26)</f>
        <v>346</v>
      </c>
      <c r="Q26" s="4">
        <v>1984</v>
      </c>
      <c r="W26">
        <f aca="true" t="shared" si="8" ref="W26:W41">SUM(R26:V26)</f>
        <v>0</v>
      </c>
      <c r="Y26" s="4">
        <v>1984</v>
      </c>
      <c r="AE26">
        <f aca="true" t="shared" si="9" ref="AE26:AE41">SUM(Z26:AD26)</f>
        <v>0</v>
      </c>
      <c r="AG26" s="4">
        <v>1984</v>
      </c>
      <c r="AL26">
        <v>1</v>
      </c>
      <c r="AM26">
        <f aca="true" t="shared" si="10" ref="AM26:AM41">SUM(AH26:AL26)</f>
        <v>1</v>
      </c>
      <c r="AO26" s="4">
        <v>1984</v>
      </c>
      <c r="AU26">
        <f aca="true" t="shared" si="11" ref="AU26:AU41">SUM(AP26:AT26)</f>
        <v>0</v>
      </c>
    </row>
    <row r="27" spans="1:47" ht="12.75">
      <c r="A27" s="4">
        <v>1985</v>
      </c>
      <c r="C27">
        <v>2</v>
      </c>
      <c r="D27">
        <v>2</v>
      </c>
      <c r="E27">
        <v>1</v>
      </c>
      <c r="F27">
        <v>517</v>
      </c>
      <c r="G27">
        <f t="shared" si="6"/>
        <v>522</v>
      </c>
      <c r="I27" s="4">
        <v>1985</v>
      </c>
      <c r="K27">
        <v>1</v>
      </c>
      <c r="L27">
        <v>1</v>
      </c>
      <c r="M27">
        <v>1</v>
      </c>
      <c r="N27">
        <v>378</v>
      </c>
      <c r="O27">
        <f t="shared" si="7"/>
        <v>381</v>
      </c>
      <c r="Q27" s="4">
        <v>1985</v>
      </c>
      <c r="W27">
        <f t="shared" si="8"/>
        <v>0</v>
      </c>
      <c r="Y27" s="4">
        <v>1985</v>
      </c>
      <c r="AE27">
        <f t="shared" si="9"/>
        <v>0</v>
      </c>
      <c r="AG27" s="4">
        <v>1985</v>
      </c>
      <c r="AL27">
        <v>6</v>
      </c>
      <c r="AM27">
        <f t="shared" si="10"/>
        <v>6</v>
      </c>
      <c r="AO27" s="4">
        <v>1985</v>
      </c>
      <c r="AU27">
        <f t="shared" si="11"/>
        <v>0</v>
      </c>
    </row>
    <row r="28" spans="1:47" ht="12.75">
      <c r="A28" s="4">
        <v>1986</v>
      </c>
      <c r="D28">
        <v>1</v>
      </c>
      <c r="F28">
        <v>342</v>
      </c>
      <c r="G28">
        <f t="shared" si="6"/>
        <v>343</v>
      </c>
      <c r="I28" s="4">
        <v>1986</v>
      </c>
      <c r="J28">
        <v>1</v>
      </c>
      <c r="L28">
        <v>2</v>
      </c>
      <c r="N28">
        <v>300</v>
      </c>
      <c r="O28">
        <f t="shared" si="7"/>
        <v>303</v>
      </c>
      <c r="Q28" s="4">
        <v>1986</v>
      </c>
      <c r="W28">
        <f t="shared" si="8"/>
        <v>0</v>
      </c>
      <c r="Y28" s="4">
        <v>1986</v>
      </c>
      <c r="AE28">
        <f t="shared" si="9"/>
        <v>0</v>
      </c>
      <c r="AG28" s="4">
        <v>1986</v>
      </c>
      <c r="AL28">
        <v>1</v>
      </c>
      <c r="AM28">
        <f t="shared" si="10"/>
        <v>1</v>
      </c>
      <c r="AO28" s="4">
        <v>1986</v>
      </c>
      <c r="AU28">
        <f t="shared" si="11"/>
        <v>0</v>
      </c>
    </row>
    <row r="29" spans="1:47" ht="12.75">
      <c r="A29" s="4">
        <v>1987</v>
      </c>
      <c r="F29">
        <v>447</v>
      </c>
      <c r="G29">
        <f t="shared" si="6"/>
        <v>447</v>
      </c>
      <c r="I29" s="4">
        <v>1987</v>
      </c>
      <c r="N29">
        <v>362</v>
      </c>
      <c r="O29">
        <f t="shared" si="7"/>
        <v>362</v>
      </c>
      <c r="Q29" s="4">
        <v>1987</v>
      </c>
      <c r="W29">
        <f t="shared" si="8"/>
        <v>0</v>
      </c>
      <c r="Y29" s="4">
        <v>1987</v>
      </c>
      <c r="AE29">
        <f t="shared" si="9"/>
        <v>0</v>
      </c>
      <c r="AG29" s="4">
        <v>1987</v>
      </c>
      <c r="AM29">
        <f t="shared" si="10"/>
        <v>0</v>
      </c>
      <c r="AO29" s="4">
        <v>1987</v>
      </c>
      <c r="AT29">
        <v>1</v>
      </c>
      <c r="AU29">
        <f t="shared" si="11"/>
        <v>1</v>
      </c>
    </row>
    <row r="30" spans="1:47" ht="12.75">
      <c r="A30" s="4">
        <v>1988</v>
      </c>
      <c r="C30">
        <v>2</v>
      </c>
      <c r="D30">
        <v>4</v>
      </c>
      <c r="E30">
        <v>2</v>
      </c>
      <c r="F30">
        <v>683</v>
      </c>
      <c r="G30">
        <f t="shared" si="6"/>
        <v>691</v>
      </c>
      <c r="I30" s="4">
        <v>1988</v>
      </c>
      <c r="J30">
        <v>1</v>
      </c>
      <c r="M30">
        <v>1</v>
      </c>
      <c r="N30">
        <v>543</v>
      </c>
      <c r="O30">
        <f t="shared" si="7"/>
        <v>545</v>
      </c>
      <c r="Q30" s="4">
        <v>1988</v>
      </c>
      <c r="W30">
        <f t="shared" si="8"/>
        <v>0</v>
      </c>
      <c r="Y30" s="4">
        <v>1988</v>
      </c>
      <c r="AE30">
        <f t="shared" si="9"/>
        <v>0</v>
      </c>
      <c r="AG30" s="4">
        <v>1988</v>
      </c>
      <c r="AM30">
        <f t="shared" si="10"/>
        <v>0</v>
      </c>
      <c r="AO30" s="4">
        <v>1988</v>
      </c>
      <c r="AT30">
        <v>1</v>
      </c>
      <c r="AU30">
        <f t="shared" si="11"/>
        <v>1</v>
      </c>
    </row>
    <row r="31" spans="1:47" ht="12.75">
      <c r="A31" s="4">
        <v>1989</v>
      </c>
      <c r="B31">
        <v>108</v>
      </c>
      <c r="C31">
        <v>278</v>
      </c>
      <c r="D31">
        <v>84</v>
      </c>
      <c r="E31">
        <v>46</v>
      </c>
      <c r="F31">
        <v>172</v>
      </c>
      <c r="G31">
        <f t="shared" si="6"/>
        <v>688</v>
      </c>
      <c r="I31" s="4">
        <v>1989</v>
      </c>
      <c r="J31">
        <v>105</v>
      </c>
      <c r="K31">
        <v>217</v>
      </c>
      <c r="L31">
        <v>96</v>
      </c>
      <c r="M31">
        <v>54</v>
      </c>
      <c r="N31">
        <v>153</v>
      </c>
      <c r="O31">
        <f t="shared" si="7"/>
        <v>625</v>
      </c>
      <c r="Q31" s="4">
        <v>1989</v>
      </c>
      <c r="W31">
        <f t="shared" si="8"/>
        <v>0</v>
      </c>
      <c r="Y31" s="4">
        <v>1989</v>
      </c>
      <c r="AE31">
        <f t="shared" si="9"/>
        <v>0</v>
      </c>
      <c r="AG31" s="4">
        <v>1989</v>
      </c>
      <c r="AH31">
        <v>3</v>
      </c>
      <c r="AI31">
        <v>2</v>
      </c>
      <c r="AJ31">
        <v>1</v>
      </c>
      <c r="AK31">
        <v>1</v>
      </c>
      <c r="AL31">
        <v>2</v>
      </c>
      <c r="AM31">
        <f t="shared" si="10"/>
        <v>9</v>
      </c>
      <c r="AO31" s="4">
        <v>1989</v>
      </c>
      <c r="AT31">
        <v>1</v>
      </c>
      <c r="AU31">
        <f t="shared" si="11"/>
        <v>1</v>
      </c>
    </row>
    <row r="32" spans="1:47" ht="12.75">
      <c r="A32" s="4">
        <v>1990</v>
      </c>
      <c r="B32">
        <v>64</v>
      </c>
      <c r="C32">
        <v>159</v>
      </c>
      <c r="D32">
        <v>51</v>
      </c>
      <c r="E32">
        <v>29</v>
      </c>
      <c r="F32">
        <v>95</v>
      </c>
      <c r="G32">
        <f t="shared" si="6"/>
        <v>398</v>
      </c>
      <c r="I32" s="4">
        <v>1990</v>
      </c>
      <c r="J32">
        <v>81</v>
      </c>
      <c r="K32">
        <v>166</v>
      </c>
      <c r="L32">
        <v>72</v>
      </c>
      <c r="M32">
        <v>25</v>
      </c>
      <c r="N32">
        <v>116</v>
      </c>
      <c r="O32">
        <f t="shared" si="7"/>
        <v>460</v>
      </c>
      <c r="Q32" s="4">
        <v>1990</v>
      </c>
      <c r="W32">
        <f t="shared" si="8"/>
        <v>0</v>
      </c>
      <c r="Y32" s="4">
        <v>1990</v>
      </c>
      <c r="AE32">
        <f t="shared" si="9"/>
        <v>0</v>
      </c>
      <c r="AG32" s="4">
        <v>1990</v>
      </c>
      <c r="AI32">
        <v>3</v>
      </c>
      <c r="AK32">
        <v>1</v>
      </c>
      <c r="AM32">
        <f t="shared" si="10"/>
        <v>4</v>
      </c>
      <c r="AO32" s="4">
        <v>1990</v>
      </c>
      <c r="AU32">
        <f t="shared" si="11"/>
        <v>0</v>
      </c>
    </row>
    <row r="33" spans="1:47" ht="12.75">
      <c r="A33" s="4">
        <v>1991</v>
      </c>
      <c r="B33">
        <v>104</v>
      </c>
      <c r="C33">
        <v>221</v>
      </c>
      <c r="D33">
        <v>80</v>
      </c>
      <c r="E33">
        <v>37</v>
      </c>
      <c r="F33">
        <v>127</v>
      </c>
      <c r="G33">
        <f t="shared" si="6"/>
        <v>569</v>
      </c>
      <c r="I33" s="4">
        <v>1991</v>
      </c>
      <c r="J33">
        <v>112</v>
      </c>
      <c r="K33">
        <v>302</v>
      </c>
      <c r="L33">
        <v>108</v>
      </c>
      <c r="M33">
        <v>77</v>
      </c>
      <c r="N33">
        <v>135</v>
      </c>
      <c r="O33">
        <f t="shared" si="7"/>
        <v>734</v>
      </c>
      <c r="Q33" s="4">
        <v>1991</v>
      </c>
      <c r="W33">
        <f t="shared" si="8"/>
        <v>0</v>
      </c>
      <c r="Y33" s="4">
        <v>1991</v>
      </c>
      <c r="AE33">
        <f t="shared" si="9"/>
        <v>0</v>
      </c>
      <c r="AG33" s="4">
        <v>1991</v>
      </c>
      <c r="AH33">
        <v>2</v>
      </c>
      <c r="AI33">
        <v>6</v>
      </c>
      <c r="AJ33">
        <v>1</v>
      </c>
      <c r="AM33">
        <f t="shared" si="10"/>
        <v>9</v>
      </c>
      <c r="AO33" s="4">
        <v>1991</v>
      </c>
      <c r="AU33">
        <f t="shared" si="11"/>
        <v>0</v>
      </c>
    </row>
    <row r="34" spans="1:47" ht="12.75">
      <c r="A34" s="4">
        <v>1992</v>
      </c>
      <c r="B34">
        <v>103</v>
      </c>
      <c r="C34">
        <v>304</v>
      </c>
      <c r="D34">
        <v>82</v>
      </c>
      <c r="E34">
        <v>49</v>
      </c>
      <c r="F34">
        <v>133</v>
      </c>
      <c r="G34">
        <f t="shared" si="6"/>
        <v>671</v>
      </c>
      <c r="I34" s="4">
        <v>1992</v>
      </c>
      <c r="J34">
        <v>100</v>
      </c>
      <c r="K34">
        <v>351</v>
      </c>
      <c r="L34">
        <v>99</v>
      </c>
      <c r="M34">
        <v>118</v>
      </c>
      <c r="N34">
        <v>179</v>
      </c>
      <c r="O34">
        <f t="shared" si="7"/>
        <v>847</v>
      </c>
      <c r="Q34" s="4">
        <v>1992</v>
      </c>
      <c r="W34">
        <f t="shared" si="8"/>
        <v>0</v>
      </c>
      <c r="Y34" s="4">
        <v>1992</v>
      </c>
      <c r="AE34">
        <f t="shared" si="9"/>
        <v>0</v>
      </c>
      <c r="AG34" s="4">
        <v>1992</v>
      </c>
      <c r="AH34">
        <v>4</v>
      </c>
      <c r="AI34">
        <v>1</v>
      </c>
      <c r="AK34">
        <v>2</v>
      </c>
      <c r="AL34">
        <v>1</v>
      </c>
      <c r="AM34">
        <f t="shared" si="10"/>
        <v>8</v>
      </c>
      <c r="AO34" s="4">
        <v>1992</v>
      </c>
      <c r="AP34">
        <v>1</v>
      </c>
      <c r="AQ34">
        <v>1</v>
      </c>
      <c r="AR34">
        <v>1</v>
      </c>
      <c r="AS34">
        <v>1</v>
      </c>
      <c r="AT34">
        <v>2</v>
      </c>
      <c r="AU34">
        <f t="shared" si="11"/>
        <v>6</v>
      </c>
    </row>
    <row r="35" spans="1:47" ht="12.75">
      <c r="A35" s="4">
        <v>1993</v>
      </c>
      <c r="B35">
        <v>109</v>
      </c>
      <c r="C35">
        <v>298</v>
      </c>
      <c r="D35">
        <v>67</v>
      </c>
      <c r="E35">
        <v>38</v>
      </c>
      <c r="F35">
        <v>67</v>
      </c>
      <c r="G35">
        <f t="shared" si="6"/>
        <v>579</v>
      </c>
      <c r="I35" s="4">
        <v>1993</v>
      </c>
      <c r="J35">
        <v>136</v>
      </c>
      <c r="K35">
        <v>456</v>
      </c>
      <c r="L35">
        <v>80</v>
      </c>
      <c r="M35">
        <v>129</v>
      </c>
      <c r="N35">
        <v>107</v>
      </c>
      <c r="O35">
        <f t="shared" si="7"/>
        <v>908</v>
      </c>
      <c r="Q35" s="4">
        <v>1993</v>
      </c>
      <c r="W35">
        <f t="shared" si="8"/>
        <v>0</v>
      </c>
      <c r="Y35" s="4">
        <v>1993</v>
      </c>
      <c r="AE35">
        <f t="shared" si="9"/>
        <v>0</v>
      </c>
      <c r="AG35" s="4">
        <v>1993</v>
      </c>
      <c r="AH35">
        <v>2</v>
      </c>
      <c r="AI35">
        <v>2</v>
      </c>
      <c r="AK35">
        <v>4</v>
      </c>
      <c r="AM35">
        <f t="shared" si="10"/>
        <v>8</v>
      </c>
      <c r="AO35" s="4">
        <v>1993</v>
      </c>
      <c r="AP35">
        <v>2</v>
      </c>
      <c r="AQ35">
        <v>1</v>
      </c>
      <c r="AS35">
        <v>1</v>
      </c>
      <c r="AT35">
        <v>1</v>
      </c>
      <c r="AU35">
        <f t="shared" si="11"/>
        <v>5</v>
      </c>
    </row>
    <row r="36" spans="1:47" ht="12.75">
      <c r="A36" s="4">
        <v>1994</v>
      </c>
      <c r="B36">
        <v>75</v>
      </c>
      <c r="C36">
        <v>326</v>
      </c>
      <c r="D36">
        <v>41</v>
      </c>
      <c r="E36">
        <v>28</v>
      </c>
      <c r="F36">
        <v>39</v>
      </c>
      <c r="G36">
        <f t="shared" si="6"/>
        <v>509</v>
      </c>
      <c r="I36" s="4">
        <v>1994</v>
      </c>
      <c r="J36">
        <v>84</v>
      </c>
      <c r="K36">
        <v>392</v>
      </c>
      <c r="L36">
        <v>46</v>
      </c>
      <c r="M36">
        <v>115</v>
      </c>
      <c r="N36">
        <v>61</v>
      </c>
      <c r="O36">
        <f t="shared" si="7"/>
        <v>698</v>
      </c>
      <c r="Q36" s="4">
        <v>1994</v>
      </c>
      <c r="S36">
        <v>1</v>
      </c>
      <c r="W36">
        <f t="shared" si="8"/>
        <v>1</v>
      </c>
      <c r="Y36" s="4">
        <v>1994</v>
      </c>
      <c r="AE36">
        <f t="shared" si="9"/>
        <v>0</v>
      </c>
      <c r="AG36" s="4">
        <v>1994</v>
      </c>
      <c r="AH36">
        <v>1</v>
      </c>
      <c r="AI36">
        <v>5</v>
      </c>
      <c r="AK36">
        <v>1</v>
      </c>
      <c r="AL36">
        <v>1</v>
      </c>
      <c r="AM36">
        <f t="shared" si="10"/>
        <v>8</v>
      </c>
      <c r="AO36" s="4">
        <v>1994</v>
      </c>
      <c r="AP36">
        <v>1</v>
      </c>
      <c r="AQ36">
        <v>5</v>
      </c>
      <c r="AS36">
        <v>1</v>
      </c>
      <c r="AU36">
        <f t="shared" si="11"/>
        <v>7</v>
      </c>
    </row>
    <row r="37" spans="1:47" ht="12.75">
      <c r="A37" s="4">
        <v>1995</v>
      </c>
      <c r="B37">
        <v>54</v>
      </c>
      <c r="C37">
        <v>232</v>
      </c>
      <c r="D37">
        <v>25</v>
      </c>
      <c r="E37">
        <v>21</v>
      </c>
      <c r="F37">
        <v>31</v>
      </c>
      <c r="G37">
        <f t="shared" si="6"/>
        <v>363</v>
      </c>
      <c r="I37" s="4">
        <v>1995</v>
      </c>
      <c r="J37">
        <v>60</v>
      </c>
      <c r="K37">
        <v>324</v>
      </c>
      <c r="L37">
        <v>39</v>
      </c>
      <c r="M37">
        <v>61</v>
      </c>
      <c r="N37">
        <v>45</v>
      </c>
      <c r="O37">
        <f t="shared" si="7"/>
        <v>529</v>
      </c>
      <c r="Q37" s="4">
        <v>1995</v>
      </c>
      <c r="W37">
        <f t="shared" si="8"/>
        <v>0</v>
      </c>
      <c r="Y37" s="4">
        <v>1995</v>
      </c>
      <c r="AD37">
        <v>1</v>
      </c>
      <c r="AE37">
        <f t="shared" si="9"/>
        <v>1</v>
      </c>
      <c r="AG37" s="4">
        <v>1995</v>
      </c>
      <c r="AH37">
        <v>4</v>
      </c>
      <c r="AI37">
        <v>3</v>
      </c>
      <c r="AM37">
        <f t="shared" si="10"/>
        <v>7</v>
      </c>
      <c r="AO37" s="4">
        <v>1995</v>
      </c>
      <c r="AQ37">
        <v>2</v>
      </c>
      <c r="AS37">
        <v>3</v>
      </c>
      <c r="AU37">
        <f t="shared" si="11"/>
        <v>5</v>
      </c>
    </row>
    <row r="38" spans="1:47" ht="12.75">
      <c r="A38" s="4">
        <v>1996</v>
      </c>
      <c r="B38">
        <v>82</v>
      </c>
      <c r="C38">
        <v>309</v>
      </c>
      <c r="D38">
        <v>31</v>
      </c>
      <c r="E38">
        <v>27</v>
      </c>
      <c r="F38">
        <v>38</v>
      </c>
      <c r="G38">
        <f t="shared" si="6"/>
        <v>487</v>
      </c>
      <c r="I38" s="4">
        <v>1996</v>
      </c>
      <c r="J38">
        <v>100</v>
      </c>
      <c r="K38">
        <v>426</v>
      </c>
      <c r="L38">
        <v>55</v>
      </c>
      <c r="M38">
        <v>101</v>
      </c>
      <c r="N38">
        <v>52</v>
      </c>
      <c r="O38">
        <f t="shared" si="7"/>
        <v>734</v>
      </c>
      <c r="Q38" s="4">
        <v>1996</v>
      </c>
      <c r="S38">
        <v>1</v>
      </c>
      <c r="W38">
        <f t="shared" si="8"/>
        <v>1</v>
      </c>
      <c r="Y38" s="4">
        <v>1996</v>
      </c>
      <c r="AD38">
        <v>1</v>
      </c>
      <c r="AE38">
        <f t="shared" si="9"/>
        <v>1</v>
      </c>
      <c r="AG38" s="4">
        <v>1996</v>
      </c>
      <c r="AH38">
        <v>3</v>
      </c>
      <c r="AI38">
        <v>6</v>
      </c>
      <c r="AJ38">
        <v>1</v>
      </c>
      <c r="AK38">
        <v>3</v>
      </c>
      <c r="AL38">
        <v>1</v>
      </c>
      <c r="AM38">
        <f t="shared" si="10"/>
        <v>14</v>
      </c>
      <c r="AO38" s="4">
        <v>1996</v>
      </c>
      <c r="AR38">
        <v>1</v>
      </c>
      <c r="AU38">
        <f t="shared" si="11"/>
        <v>1</v>
      </c>
    </row>
    <row r="39" spans="1:47" ht="12.75">
      <c r="A39" s="4">
        <v>1997</v>
      </c>
      <c r="B39">
        <v>64</v>
      </c>
      <c r="C39">
        <v>301</v>
      </c>
      <c r="D39">
        <v>27</v>
      </c>
      <c r="E39">
        <v>30</v>
      </c>
      <c r="F39">
        <v>36</v>
      </c>
      <c r="G39">
        <f t="shared" si="6"/>
        <v>458</v>
      </c>
      <c r="I39" s="4">
        <v>1997</v>
      </c>
      <c r="J39">
        <v>133</v>
      </c>
      <c r="K39">
        <v>505</v>
      </c>
      <c r="L39">
        <v>59</v>
      </c>
      <c r="M39">
        <v>126</v>
      </c>
      <c r="N39">
        <v>60</v>
      </c>
      <c r="O39">
        <f t="shared" si="7"/>
        <v>883</v>
      </c>
      <c r="Q39" s="4">
        <v>1997</v>
      </c>
      <c r="R39">
        <v>1</v>
      </c>
      <c r="S39">
        <v>2</v>
      </c>
      <c r="U39">
        <v>1</v>
      </c>
      <c r="W39">
        <f t="shared" si="8"/>
        <v>4</v>
      </c>
      <c r="Y39" s="4">
        <v>1997</v>
      </c>
      <c r="AA39">
        <v>2</v>
      </c>
      <c r="AE39">
        <f t="shared" si="9"/>
        <v>2</v>
      </c>
      <c r="AG39" s="4">
        <v>1997</v>
      </c>
      <c r="AH39">
        <v>1</v>
      </c>
      <c r="AI39">
        <v>15</v>
      </c>
      <c r="AJ39">
        <v>1</v>
      </c>
      <c r="AK39">
        <v>4</v>
      </c>
      <c r="AL39">
        <v>2</v>
      </c>
      <c r="AM39">
        <f t="shared" si="10"/>
        <v>23</v>
      </c>
      <c r="AO39" s="4">
        <v>1997</v>
      </c>
      <c r="AQ39">
        <v>1</v>
      </c>
      <c r="AU39">
        <f t="shared" si="11"/>
        <v>1</v>
      </c>
    </row>
    <row r="40" spans="1:47" ht="12.75">
      <c r="A40" s="4">
        <v>1998</v>
      </c>
      <c r="B40">
        <v>44</v>
      </c>
      <c r="C40">
        <v>264</v>
      </c>
      <c r="D40">
        <v>20</v>
      </c>
      <c r="E40">
        <v>28</v>
      </c>
      <c r="F40">
        <v>24</v>
      </c>
      <c r="G40">
        <f t="shared" si="6"/>
        <v>380</v>
      </c>
      <c r="I40" s="4">
        <v>1998</v>
      </c>
      <c r="J40">
        <v>89</v>
      </c>
      <c r="K40">
        <v>374</v>
      </c>
      <c r="L40">
        <v>36</v>
      </c>
      <c r="M40">
        <v>97</v>
      </c>
      <c r="N40">
        <v>31</v>
      </c>
      <c r="O40">
        <f t="shared" si="7"/>
        <v>627</v>
      </c>
      <c r="Q40" s="4">
        <v>1998</v>
      </c>
      <c r="W40">
        <f t="shared" si="8"/>
        <v>0</v>
      </c>
      <c r="Y40" s="4">
        <v>1998</v>
      </c>
      <c r="AA40">
        <v>1</v>
      </c>
      <c r="AC40">
        <v>1</v>
      </c>
      <c r="AE40">
        <f t="shared" si="9"/>
        <v>2</v>
      </c>
      <c r="AG40" s="4">
        <v>1998</v>
      </c>
      <c r="AH40">
        <v>1</v>
      </c>
      <c r="AI40">
        <v>6</v>
      </c>
      <c r="AJ40">
        <v>1</v>
      </c>
      <c r="AK40">
        <v>4</v>
      </c>
      <c r="AM40">
        <f t="shared" si="10"/>
        <v>12</v>
      </c>
      <c r="AO40" s="4">
        <v>1998</v>
      </c>
      <c r="AP40">
        <v>1</v>
      </c>
      <c r="AS40">
        <v>1</v>
      </c>
      <c r="AU40">
        <f t="shared" si="11"/>
        <v>2</v>
      </c>
    </row>
    <row r="41" spans="1:47" ht="12.75">
      <c r="A41" s="4">
        <v>1999</v>
      </c>
      <c r="B41">
        <v>102</v>
      </c>
      <c r="C41">
        <v>466</v>
      </c>
      <c r="D41">
        <v>49</v>
      </c>
      <c r="E41">
        <v>68</v>
      </c>
      <c r="F41">
        <v>75</v>
      </c>
      <c r="G41">
        <f t="shared" si="6"/>
        <v>760</v>
      </c>
      <c r="I41" s="4">
        <v>1999</v>
      </c>
      <c r="J41">
        <v>142</v>
      </c>
      <c r="K41">
        <v>474</v>
      </c>
      <c r="L41">
        <v>47</v>
      </c>
      <c r="M41">
        <v>142</v>
      </c>
      <c r="N41">
        <v>53</v>
      </c>
      <c r="O41">
        <f t="shared" si="7"/>
        <v>858</v>
      </c>
      <c r="Q41" s="4">
        <v>1999</v>
      </c>
      <c r="R41">
        <v>2</v>
      </c>
      <c r="S41">
        <v>4</v>
      </c>
      <c r="U41">
        <v>1</v>
      </c>
      <c r="W41">
        <f t="shared" si="8"/>
        <v>7</v>
      </c>
      <c r="Y41" s="4">
        <v>1999</v>
      </c>
      <c r="AE41">
        <f t="shared" si="9"/>
        <v>0</v>
      </c>
      <c r="AG41" s="4">
        <v>1999</v>
      </c>
      <c r="AH41">
        <v>2</v>
      </c>
      <c r="AI41">
        <v>9</v>
      </c>
      <c r="AL41">
        <v>1</v>
      </c>
      <c r="AM41">
        <f t="shared" si="10"/>
        <v>12</v>
      </c>
      <c r="AO41" s="4">
        <v>1999</v>
      </c>
      <c r="AP41">
        <v>2</v>
      </c>
      <c r="AS41">
        <v>2</v>
      </c>
      <c r="AU41">
        <f t="shared" si="11"/>
        <v>4</v>
      </c>
    </row>
    <row r="42" spans="1:47" ht="12.75">
      <c r="A42" s="4" t="s">
        <v>104</v>
      </c>
      <c r="B42" s="2">
        <f>SUM(B25:B41)</f>
        <v>910</v>
      </c>
      <c r="C42" s="2">
        <f>SUM(C25:C41)</f>
        <v>3163</v>
      </c>
      <c r="D42" s="2">
        <f>SUM(D25:D41)</f>
        <v>564</v>
      </c>
      <c r="E42" s="2">
        <f>SUM(E25:E41)</f>
        <v>404</v>
      </c>
      <c r="F42" s="2">
        <f>SUM(F25:F41)</f>
        <v>3597</v>
      </c>
      <c r="G42">
        <f>SUM(B42:F42)</f>
        <v>8638</v>
      </c>
      <c r="I42" s="4" t="s">
        <v>104</v>
      </c>
      <c r="J42" s="2">
        <f>SUM(J25:J41)</f>
        <v>1144</v>
      </c>
      <c r="K42" s="2">
        <f>SUM(K25:K41)</f>
        <v>3992</v>
      </c>
      <c r="L42" s="2">
        <f>SUM(L25:L41)</f>
        <v>740</v>
      </c>
      <c r="M42" s="2">
        <f>SUM(M25:M41)</f>
        <v>1047</v>
      </c>
      <c r="N42" s="2">
        <f>SUM(N25:N41)</f>
        <v>3312</v>
      </c>
      <c r="O42">
        <f>SUM(J42:N42)</f>
        <v>10235</v>
      </c>
      <c r="Q42" s="4" t="s">
        <v>104</v>
      </c>
      <c r="R42" s="2">
        <f>SUM(R25:R41)</f>
        <v>3</v>
      </c>
      <c r="S42" s="2">
        <f>SUM(S25:S41)</f>
        <v>8</v>
      </c>
      <c r="T42" s="2">
        <f>SUM(T25:T41)</f>
        <v>0</v>
      </c>
      <c r="U42" s="2">
        <f>SUM(U25:U41)</f>
        <v>2</v>
      </c>
      <c r="V42" s="2">
        <f>SUM(V25:V41)</f>
        <v>0</v>
      </c>
      <c r="W42">
        <f>SUM(R42:V42)</f>
        <v>13</v>
      </c>
      <c r="Y42" s="4" t="s">
        <v>104</v>
      </c>
      <c r="Z42" s="2">
        <f>SUM(Z25:Z41)</f>
        <v>0</v>
      </c>
      <c r="AA42" s="2">
        <f>SUM(AA25:AA41)</f>
        <v>3</v>
      </c>
      <c r="AB42" s="2">
        <f>SUM(AB25:AB41)</f>
        <v>0</v>
      </c>
      <c r="AC42" s="2">
        <f>SUM(AC25:AC41)</f>
        <v>1</v>
      </c>
      <c r="AD42" s="2">
        <f>SUM(AD25:AD41)</f>
        <v>2</v>
      </c>
      <c r="AE42">
        <f>SUM(Z42:AD42)</f>
        <v>6</v>
      </c>
      <c r="AG42" s="4" t="s">
        <v>104</v>
      </c>
      <c r="AH42" s="2">
        <f>SUM(AH25:AH41)</f>
        <v>23</v>
      </c>
      <c r="AI42" s="2">
        <f>SUM(AI25:AI41)</f>
        <v>58</v>
      </c>
      <c r="AJ42" s="2">
        <f>SUM(AJ25:AJ41)</f>
        <v>5</v>
      </c>
      <c r="AK42" s="2">
        <f>SUM(AK25:AK41)</f>
        <v>20</v>
      </c>
      <c r="AL42" s="2">
        <f>SUM(AL25:AL41)</f>
        <v>16</v>
      </c>
      <c r="AM42">
        <f>SUM(AH42:AL42)</f>
        <v>122</v>
      </c>
      <c r="AO42" s="4" t="s">
        <v>104</v>
      </c>
      <c r="AP42" s="2">
        <f>SUM(AP25:AP41)</f>
        <v>7</v>
      </c>
      <c r="AQ42" s="2">
        <f>SUM(AQ25:AQ41)</f>
        <v>10</v>
      </c>
      <c r="AR42" s="2">
        <f>SUM(AR25:AR41)</f>
        <v>2</v>
      </c>
      <c r="AS42" s="2">
        <f>SUM(AS25:AS41)</f>
        <v>9</v>
      </c>
      <c r="AT42" s="2">
        <f>SUM(AT25:AT41)</f>
        <v>7</v>
      </c>
      <c r="AU42">
        <f>SUM(AP42:AT42)</f>
        <v>35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102</v>
      </c>
      <c r="I44" s="4" t="s">
        <v>103</v>
      </c>
      <c r="Q44" s="4" t="s">
        <v>119</v>
      </c>
      <c r="Y44" s="4" t="s">
        <v>120</v>
      </c>
      <c r="AG44" s="4" t="s">
        <v>117</v>
      </c>
      <c r="AO44" s="4" t="s">
        <v>118</v>
      </c>
    </row>
    <row r="45" spans="1:47" ht="12.75">
      <c r="A45" s="4" t="s">
        <v>93</v>
      </c>
      <c r="B45" s="12" t="s">
        <v>91</v>
      </c>
      <c r="C45" s="12" t="s">
        <v>96</v>
      </c>
      <c r="D45" s="12" t="s">
        <v>97</v>
      </c>
      <c r="E45" s="12" t="s">
        <v>92</v>
      </c>
      <c r="F45" s="12" t="s">
        <v>95</v>
      </c>
      <c r="G45" s="12" t="s">
        <v>104</v>
      </c>
      <c r="I45" s="4" t="s">
        <v>93</v>
      </c>
      <c r="J45" s="12" t="s">
        <v>91</v>
      </c>
      <c r="K45" s="12" t="s">
        <v>96</v>
      </c>
      <c r="L45" s="12" t="s">
        <v>97</v>
      </c>
      <c r="M45" s="12" t="s">
        <v>92</v>
      </c>
      <c r="N45" s="12" t="s">
        <v>95</v>
      </c>
      <c r="O45" s="12" t="s">
        <v>104</v>
      </c>
      <c r="Q45" s="4" t="s">
        <v>93</v>
      </c>
      <c r="R45" s="12" t="s">
        <v>91</v>
      </c>
      <c r="S45" s="12" t="s">
        <v>96</v>
      </c>
      <c r="T45" s="12" t="s">
        <v>97</v>
      </c>
      <c r="U45" s="12" t="s">
        <v>92</v>
      </c>
      <c r="V45" s="12" t="s">
        <v>95</v>
      </c>
      <c r="W45" s="12" t="s">
        <v>104</v>
      </c>
      <c r="Y45" s="4" t="s">
        <v>93</v>
      </c>
      <c r="Z45" s="12" t="s">
        <v>91</v>
      </c>
      <c r="AA45" s="12" t="s">
        <v>96</v>
      </c>
      <c r="AB45" s="12" t="s">
        <v>97</v>
      </c>
      <c r="AC45" s="12" t="s">
        <v>92</v>
      </c>
      <c r="AD45" s="12" t="s">
        <v>95</v>
      </c>
      <c r="AE45" s="12" t="s">
        <v>104</v>
      </c>
      <c r="AG45" s="4" t="s">
        <v>93</v>
      </c>
      <c r="AH45" s="12" t="s">
        <v>91</v>
      </c>
      <c r="AI45" s="12" t="s">
        <v>96</v>
      </c>
      <c r="AJ45" s="12" t="s">
        <v>97</v>
      </c>
      <c r="AK45" s="12" t="s">
        <v>92</v>
      </c>
      <c r="AL45" s="12" t="s">
        <v>95</v>
      </c>
      <c r="AM45" s="12" t="s">
        <v>104</v>
      </c>
      <c r="AO45" s="4" t="s">
        <v>93</v>
      </c>
      <c r="AP45" s="12" t="s">
        <v>91</v>
      </c>
      <c r="AQ45" s="12" t="s">
        <v>96</v>
      </c>
      <c r="AR45" s="12" t="s">
        <v>97</v>
      </c>
      <c r="AS45" s="12" t="s">
        <v>92</v>
      </c>
      <c r="AT45" s="12" t="s">
        <v>95</v>
      </c>
      <c r="AU45" s="12" t="s">
        <v>104</v>
      </c>
    </row>
    <row r="46" spans="1:47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2" ref="AE46:AE61">SUM(Z46:AD46)</f>
        <v>0</v>
      </c>
      <c r="AG46" s="4">
        <v>1983</v>
      </c>
      <c r="AM46">
        <f>SUM(AH46:AL46)</f>
        <v>0</v>
      </c>
      <c r="AO46" s="4">
        <v>1983</v>
      </c>
      <c r="AU46">
        <f>SUM(AP46:AT46)</f>
        <v>0</v>
      </c>
    </row>
    <row r="47" spans="1:47" ht="12.75">
      <c r="A47" s="4">
        <v>1984</v>
      </c>
      <c r="G47">
        <f aca="true" t="shared" si="13" ref="G47:G62">SUM(B47:F47)</f>
        <v>0</v>
      </c>
      <c r="I47" s="4">
        <v>1984</v>
      </c>
      <c r="O47">
        <f aca="true" t="shared" si="14" ref="O47:O62">SUM(J47:N47)</f>
        <v>0</v>
      </c>
      <c r="Q47" s="4">
        <v>1984</v>
      </c>
      <c r="W47">
        <f aca="true" t="shared" si="15" ref="W47:W62">SUM(R47:V47)</f>
        <v>0</v>
      </c>
      <c r="Y47" s="4">
        <v>1984</v>
      </c>
      <c r="AE47">
        <f t="shared" si="12"/>
        <v>0</v>
      </c>
      <c r="AG47" s="4">
        <v>1984</v>
      </c>
      <c r="AM47">
        <f aca="true" t="shared" si="16" ref="AM47:AM62">SUM(AH47:AL47)</f>
        <v>0</v>
      </c>
      <c r="AO47" s="4">
        <v>1984</v>
      </c>
      <c r="AU47">
        <f aca="true" t="shared" si="17" ref="AU47:AU62">SUM(AP47:AT47)</f>
        <v>0</v>
      </c>
    </row>
    <row r="48" spans="1:47" ht="12.75">
      <c r="A48" s="4">
        <v>1985</v>
      </c>
      <c r="G48">
        <f t="shared" si="13"/>
        <v>0</v>
      </c>
      <c r="I48" s="4">
        <v>1985</v>
      </c>
      <c r="O48">
        <f t="shared" si="14"/>
        <v>0</v>
      </c>
      <c r="Q48" s="4">
        <v>1985</v>
      </c>
      <c r="W48">
        <f t="shared" si="15"/>
        <v>0</v>
      </c>
      <c r="Y48" s="4">
        <v>1985</v>
      </c>
      <c r="AE48">
        <f t="shared" si="12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C49">
        <v>1</v>
      </c>
      <c r="F49">
        <v>202</v>
      </c>
      <c r="G49">
        <f t="shared" si="13"/>
        <v>203</v>
      </c>
      <c r="I49" s="4">
        <v>1986</v>
      </c>
      <c r="N49">
        <v>106</v>
      </c>
      <c r="O49">
        <f t="shared" si="14"/>
        <v>106</v>
      </c>
      <c r="Q49" s="4">
        <v>1986</v>
      </c>
      <c r="W49">
        <f t="shared" si="15"/>
        <v>0</v>
      </c>
      <c r="Y49" s="4">
        <v>1986</v>
      </c>
      <c r="AE49">
        <f t="shared" si="12"/>
        <v>0</v>
      </c>
      <c r="AG49" s="4">
        <v>1986</v>
      </c>
      <c r="AL49">
        <v>1</v>
      </c>
      <c r="AM49">
        <f t="shared" si="16"/>
        <v>1</v>
      </c>
      <c r="AO49" s="4">
        <v>1986</v>
      </c>
      <c r="AU49">
        <f t="shared" si="17"/>
        <v>0</v>
      </c>
    </row>
    <row r="50" spans="1:47" ht="12.75">
      <c r="A50" s="4">
        <v>1987</v>
      </c>
      <c r="C50">
        <v>1</v>
      </c>
      <c r="D50">
        <v>1</v>
      </c>
      <c r="F50">
        <v>220</v>
      </c>
      <c r="G50">
        <f t="shared" si="13"/>
        <v>222</v>
      </c>
      <c r="I50" s="4">
        <v>1987</v>
      </c>
      <c r="N50">
        <v>102</v>
      </c>
      <c r="O50">
        <f t="shared" si="14"/>
        <v>102</v>
      </c>
      <c r="Q50" s="4">
        <v>1987</v>
      </c>
      <c r="W50">
        <f t="shared" si="15"/>
        <v>0</v>
      </c>
      <c r="Y50" s="4">
        <v>1987</v>
      </c>
      <c r="AE50">
        <f t="shared" si="12"/>
        <v>0</v>
      </c>
      <c r="AG50" s="4">
        <v>1987</v>
      </c>
      <c r="AL50">
        <v>2</v>
      </c>
      <c r="AM50">
        <f t="shared" si="16"/>
        <v>2</v>
      </c>
      <c r="AO50" s="4">
        <v>1987</v>
      </c>
      <c r="AU50">
        <f t="shared" si="17"/>
        <v>0</v>
      </c>
    </row>
    <row r="51" spans="1:47" ht="12.75">
      <c r="A51" s="4">
        <v>1988</v>
      </c>
      <c r="G51">
        <f t="shared" si="13"/>
        <v>0</v>
      </c>
      <c r="I51" s="4">
        <v>1988</v>
      </c>
      <c r="O51">
        <f t="shared" si="14"/>
        <v>0</v>
      </c>
      <c r="Q51" s="4">
        <v>1988</v>
      </c>
      <c r="W51">
        <f t="shared" si="15"/>
        <v>0</v>
      </c>
      <c r="Y51" s="4">
        <v>1988</v>
      </c>
      <c r="AE51">
        <f t="shared" si="12"/>
        <v>0</v>
      </c>
      <c r="AG51" s="4">
        <v>1988</v>
      </c>
      <c r="AM51">
        <f t="shared" si="16"/>
        <v>0</v>
      </c>
      <c r="AO51" s="4">
        <v>1988</v>
      </c>
      <c r="AU51">
        <f t="shared" si="17"/>
        <v>0</v>
      </c>
    </row>
    <row r="52" spans="1:47" ht="12.75">
      <c r="A52" s="4">
        <v>1989</v>
      </c>
      <c r="G52">
        <f t="shared" si="13"/>
        <v>0</v>
      </c>
      <c r="I52" s="4">
        <v>1989</v>
      </c>
      <c r="O52">
        <f t="shared" si="14"/>
        <v>0</v>
      </c>
      <c r="Q52" s="4">
        <v>1989</v>
      </c>
      <c r="W52">
        <f t="shared" si="15"/>
        <v>0</v>
      </c>
      <c r="Y52" s="4">
        <v>1989</v>
      </c>
      <c r="AE52">
        <f t="shared" si="12"/>
        <v>0</v>
      </c>
      <c r="AG52" s="4">
        <v>1989</v>
      </c>
      <c r="AM52">
        <f t="shared" si="16"/>
        <v>0</v>
      </c>
      <c r="AO52" s="4">
        <v>1989</v>
      </c>
      <c r="AU52">
        <f t="shared" si="17"/>
        <v>0</v>
      </c>
    </row>
    <row r="53" spans="1:47" ht="12.75">
      <c r="A53" s="4">
        <v>1990</v>
      </c>
      <c r="B53">
        <v>29</v>
      </c>
      <c r="C53">
        <v>77</v>
      </c>
      <c r="D53">
        <v>40</v>
      </c>
      <c r="E53">
        <v>27</v>
      </c>
      <c r="F53">
        <v>35</v>
      </c>
      <c r="G53">
        <f t="shared" si="13"/>
        <v>208</v>
      </c>
      <c r="I53" s="4">
        <v>1990</v>
      </c>
      <c r="J53">
        <v>26</v>
      </c>
      <c r="K53">
        <v>68</v>
      </c>
      <c r="L53">
        <v>26</v>
      </c>
      <c r="M53">
        <v>68</v>
      </c>
      <c r="N53">
        <v>33</v>
      </c>
      <c r="O53">
        <f t="shared" si="14"/>
        <v>221</v>
      </c>
      <c r="Q53" s="4">
        <v>1990</v>
      </c>
      <c r="W53">
        <f t="shared" si="15"/>
        <v>0</v>
      </c>
      <c r="Y53" s="4">
        <v>1990</v>
      </c>
      <c r="AE53">
        <f t="shared" si="12"/>
        <v>0</v>
      </c>
      <c r="AG53" s="4">
        <v>1990</v>
      </c>
      <c r="AI53">
        <v>1</v>
      </c>
      <c r="AL53">
        <v>1</v>
      </c>
      <c r="AM53">
        <f t="shared" si="16"/>
        <v>2</v>
      </c>
      <c r="AO53" s="4">
        <v>1990</v>
      </c>
      <c r="AQ53">
        <v>2</v>
      </c>
      <c r="AR53">
        <v>1</v>
      </c>
      <c r="AU53">
        <f t="shared" si="17"/>
        <v>3</v>
      </c>
    </row>
    <row r="54" spans="1:47" ht="12.75">
      <c r="A54" s="4">
        <v>1991</v>
      </c>
      <c r="B54">
        <v>39</v>
      </c>
      <c r="C54">
        <v>107</v>
      </c>
      <c r="D54">
        <v>56</v>
      </c>
      <c r="E54">
        <v>41</v>
      </c>
      <c r="F54">
        <v>55</v>
      </c>
      <c r="G54">
        <f t="shared" si="13"/>
        <v>298</v>
      </c>
      <c r="I54" s="4">
        <v>1991</v>
      </c>
      <c r="J54">
        <v>32</v>
      </c>
      <c r="K54">
        <v>88</v>
      </c>
      <c r="L54">
        <v>44</v>
      </c>
      <c r="M54">
        <v>77</v>
      </c>
      <c r="N54">
        <v>49</v>
      </c>
      <c r="O54">
        <f t="shared" si="14"/>
        <v>290</v>
      </c>
      <c r="Q54" s="4">
        <v>1991</v>
      </c>
      <c r="W54">
        <f t="shared" si="15"/>
        <v>0</v>
      </c>
      <c r="Y54" s="4">
        <v>1991</v>
      </c>
      <c r="AE54">
        <f t="shared" si="12"/>
        <v>0</v>
      </c>
      <c r="AG54" s="4">
        <v>1991</v>
      </c>
      <c r="AI54">
        <v>2</v>
      </c>
      <c r="AM54">
        <f t="shared" si="16"/>
        <v>2</v>
      </c>
      <c r="AO54" s="4">
        <v>1991</v>
      </c>
      <c r="AP54">
        <v>1</v>
      </c>
      <c r="AQ54">
        <v>1</v>
      </c>
      <c r="AR54">
        <v>3</v>
      </c>
      <c r="AS54">
        <v>1</v>
      </c>
      <c r="AT54">
        <v>3</v>
      </c>
      <c r="AU54">
        <f t="shared" si="17"/>
        <v>9</v>
      </c>
    </row>
    <row r="55" spans="1:47" ht="12.75">
      <c r="A55" s="4">
        <v>1992</v>
      </c>
      <c r="B55">
        <v>48</v>
      </c>
      <c r="C55">
        <v>127</v>
      </c>
      <c r="D55">
        <v>53</v>
      </c>
      <c r="E55">
        <v>52</v>
      </c>
      <c r="F55">
        <v>61</v>
      </c>
      <c r="G55">
        <f t="shared" si="13"/>
        <v>341</v>
      </c>
      <c r="I55" s="4">
        <v>1992</v>
      </c>
      <c r="J55">
        <v>24</v>
      </c>
      <c r="K55">
        <v>97</v>
      </c>
      <c r="L55">
        <v>45</v>
      </c>
      <c r="M55">
        <v>103</v>
      </c>
      <c r="N55">
        <v>36</v>
      </c>
      <c r="O55">
        <f t="shared" si="14"/>
        <v>305</v>
      </c>
      <c r="Q55" s="4">
        <v>1992</v>
      </c>
      <c r="W55">
        <f t="shared" si="15"/>
        <v>0</v>
      </c>
      <c r="Y55" s="4">
        <v>1992</v>
      </c>
      <c r="AE55">
        <f t="shared" si="12"/>
        <v>0</v>
      </c>
      <c r="AG55" s="4">
        <v>1992</v>
      </c>
      <c r="AH55">
        <v>2</v>
      </c>
      <c r="AI55">
        <v>1</v>
      </c>
      <c r="AM55">
        <f t="shared" si="16"/>
        <v>3</v>
      </c>
      <c r="AO55" s="4">
        <v>1992</v>
      </c>
      <c r="AQ55">
        <v>2</v>
      </c>
      <c r="AR55">
        <v>1</v>
      </c>
      <c r="AS55">
        <v>2</v>
      </c>
      <c r="AT55">
        <v>1</v>
      </c>
      <c r="AU55">
        <f t="shared" si="17"/>
        <v>6</v>
      </c>
    </row>
    <row r="56" spans="1:47" ht="12.75">
      <c r="A56" s="4">
        <v>1993</v>
      </c>
      <c r="B56">
        <v>56</v>
      </c>
      <c r="C56">
        <v>116</v>
      </c>
      <c r="D56">
        <v>65</v>
      </c>
      <c r="E56">
        <v>47</v>
      </c>
      <c r="F56">
        <v>64</v>
      </c>
      <c r="G56">
        <f t="shared" si="13"/>
        <v>348</v>
      </c>
      <c r="I56" s="4">
        <v>1993</v>
      </c>
      <c r="J56">
        <v>47</v>
      </c>
      <c r="K56">
        <v>88</v>
      </c>
      <c r="L56">
        <v>40</v>
      </c>
      <c r="M56">
        <v>100</v>
      </c>
      <c r="N56">
        <v>40</v>
      </c>
      <c r="O56">
        <f t="shared" si="14"/>
        <v>315</v>
      </c>
      <c r="Q56" s="4">
        <v>1993</v>
      </c>
      <c r="W56">
        <f t="shared" si="15"/>
        <v>0</v>
      </c>
      <c r="Y56" s="4">
        <v>1993</v>
      </c>
      <c r="Z56">
        <v>1</v>
      </c>
      <c r="AE56">
        <f t="shared" si="12"/>
        <v>1</v>
      </c>
      <c r="AG56" s="4">
        <v>1993</v>
      </c>
      <c r="AH56">
        <v>3</v>
      </c>
      <c r="AI56">
        <v>4</v>
      </c>
      <c r="AJ56">
        <v>1</v>
      </c>
      <c r="AK56">
        <v>3</v>
      </c>
      <c r="AM56">
        <f t="shared" si="16"/>
        <v>11</v>
      </c>
      <c r="AO56" s="4">
        <v>1993</v>
      </c>
      <c r="AP56">
        <v>1</v>
      </c>
      <c r="AQ56">
        <v>3</v>
      </c>
      <c r="AR56">
        <v>3</v>
      </c>
      <c r="AU56">
        <f t="shared" si="17"/>
        <v>7</v>
      </c>
    </row>
    <row r="57" spans="1:47" ht="12.75">
      <c r="A57" s="4">
        <v>1994</v>
      </c>
      <c r="B57">
        <v>57</v>
      </c>
      <c r="C57">
        <v>113</v>
      </c>
      <c r="D57">
        <v>52</v>
      </c>
      <c r="E57">
        <v>44</v>
      </c>
      <c r="F57">
        <v>58</v>
      </c>
      <c r="G57">
        <f t="shared" si="13"/>
        <v>324</v>
      </c>
      <c r="I57" s="4">
        <v>1994</v>
      </c>
      <c r="J57">
        <v>35</v>
      </c>
      <c r="K57">
        <v>87</v>
      </c>
      <c r="L57">
        <v>39</v>
      </c>
      <c r="M57">
        <v>104</v>
      </c>
      <c r="N57">
        <v>43</v>
      </c>
      <c r="O57">
        <f t="shared" si="14"/>
        <v>308</v>
      </c>
      <c r="Q57" s="4">
        <v>1994</v>
      </c>
      <c r="W57">
        <f t="shared" si="15"/>
        <v>0</v>
      </c>
      <c r="Y57" s="4">
        <v>1994</v>
      </c>
      <c r="AE57">
        <f t="shared" si="12"/>
        <v>0</v>
      </c>
      <c r="AG57" s="4">
        <v>1994</v>
      </c>
      <c r="AH57">
        <v>1</v>
      </c>
      <c r="AI57">
        <v>2</v>
      </c>
      <c r="AJ57">
        <v>1</v>
      </c>
      <c r="AK57">
        <v>3</v>
      </c>
      <c r="AL57">
        <v>2</v>
      </c>
      <c r="AM57">
        <f t="shared" si="16"/>
        <v>9</v>
      </c>
      <c r="AO57" s="4">
        <v>1994</v>
      </c>
      <c r="AP57">
        <v>1</v>
      </c>
      <c r="AQ57">
        <v>2</v>
      </c>
      <c r="AR57">
        <v>1</v>
      </c>
      <c r="AS57">
        <v>2</v>
      </c>
      <c r="AT57">
        <v>1</v>
      </c>
      <c r="AU57">
        <f t="shared" si="17"/>
        <v>7</v>
      </c>
    </row>
    <row r="58" spans="1:47" ht="12.75">
      <c r="A58" s="4">
        <v>1995</v>
      </c>
      <c r="B58">
        <v>56</v>
      </c>
      <c r="C58">
        <v>139</v>
      </c>
      <c r="D58">
        <v>58</v>
      </c>
      <c r="E58">
        <v>60</v>
      </c>
      <c r="F58">
        <v>68</v>
      </c>
      <c r="G58">
        <f t="shared" si="13"/>
        <v>381</v>
      </c>
      <c r="I58" s="4">
        <v>1995</v>
      </c>
      <c r="J58">
        <v>39</v>
      </c>
      <c r="K58">
        <v>88</v>
      </c>
      <c r="L58">
        <v>50</v>
      </c>
      <c r="M58">
        <v>124</v>
      </c>
      <c r="N58">
        <v>51</v>
      </c>
      <c r="O58">
        <f t="shared" si="14"/>
        <v>352</v>
      </c>
      <c r="Q58" s="4">
        <v>1995</v>
      </c>
      <c r="R58">
        <v>1</v>
      </c>
      <c r="W58">
        <f t="shared" si="15"/>
        <v>1</v>
      </c>
      <c r="Y58" s="4">
        <v>1995</v>
      </c>
      <c r="AE58">
        <f t="shared" si="12"/>
        <v>0</v>
      </c>
      <c r="AG58" s="4">
        <v>1995</v>
      </c>
      <c r="AI58">
        <v>3</v>
      </c>
      <c r="AJ58">
        <v>1</v>
      </c>
      <c r="AK58">
        <v>2</v>
      </c>
      <c r="AL58">
        <v>3</v>
      </c>
      <c r="AM58">
        <f t="shared" si="16"/>
        <v>9</v>
      </c>
      <c r="AO58" s="4">
        <v>1995</v>
      </c>
      <c r="AQ58">
        <v>2</v>
      </c>
      <c r="AS58">
        <v>1</v>
      </c>
      <c r="AT58">
        <v>3</v>
      </c>
      <c r="AU58">
        <f t="shared" si="17"/>
        <v>6</v>
      </c>
    </row>
    <row r="59" spans="1:47" ht="12.75">
      <c r="A59" s="4">
        <v>1996</v>
      </c>
      <c r="B59">
        <v>86</v>
      </c>
      <c r="C59">
        <v>141</v>
      </c>
      <c r="D59">
        <v>82</v>
      </c>
      <c r="E59">
        <v>57</v>
      </c>
      <c r="F59">
        <v>64</v>
      </c>
      <c r="G59">
        <f t="shared" si="13"/>
        <v>430</v>
      </c>
      <c r="I59" s="4">
        <v>1996</v>
      </c>
      <c r="J59">
        <v>46</v>
      </c>
      <c r="K59">
        <v>81</v>
      </c>
      <c r="L59">
        <v>37</v>
      </c>
      <c r="M59">
        <v>102</v>
      </c>
      <c r="N59">
        <v>35</v>
      </c>
      <c r="O59">
        <f t="shared" si="14"/>
        <v>301</v>
      </c>
      <c r="Q59" s="4">
        <v>1996</v>
      </c>
      <c r="W59">
        <f t="shared" si="15"/>
        <v>0</v>
      </c>
      <c r="Y59" s="4">
        <v>1996</v>
      </c>
      <c r="AE59">
        <f t="shared" si="12"/>
        <v>0</v>
      </c>
      <c r="AG59" s="4">
        <v>1996</v>
      </c>
      <c r="AH59">
        <v>1</v>
      </c>
      <c r="AI59">
        <v>4</v>
      </c>
      <c r="AJ59">
        <v>1</v>
      </c>
      <c r="AK59">
        <v>6</v>
      </c>
      <c r="AL59">
        <v>3</v>
      </c>
      <c r="AM59">
        <f t="shared" si="16"/>
        <v>15</v>
      </c>
      <c r="AO59" s="4">
        <v>1996</v>
      </c>
      <c r="AP59">
        <v>3</v>
      </c>
      <c r="AQ59">
        <v>1</v>
      </c>
      <c r="AR59">
        <v>3</v>
      </c>
      <c r="AS59">
        <v>2</v>
      </c>
      <c r="AT59">
        <v>3</v>
      </c>
      <c r="AU59">
        <f t="shared" si="17"/>
        <v>12</v>
      </c>
    </row>
    <row r="60" spans="1:47" ht="12.75">
      <c r="A60" s="4">
        <v>1997</v>
      </c>
      <c r="B60">
        <v>69</v>
      </c>
      <c r="C60">
        <v>116</v>
      </c>
      <c r="D60">
        <v>63</v>
      </c>
      <c r="E60">
        <v>56</v>
      </c>
      <c r="F60">
        <v>62</v>
      </c>
      <c r="G60">
        <f t="shared" si="13"/>
        <v>366</v>
      </c>
      <c r="I60" s="4">
        <v>1997</v>
      </c>
      <c r="J60">
        <v>35</v>
      </c>
      <c r="K60">
        <v>78</v>
      </c>
      <c r="L60">
        <v>31</v>
      </c>
      <c r="M60">
        <v>84</v>
      </c>
      <c r="N60">
        <v>46</v>
      </c>
      <c r="O60">
        <f t="shared" si="14"/>
        <v>274</v>
      </c>
      <c r="Q60" s="4">
        <v>1997</v>
      </c>
      <c r="W60">
        <f t="shared" si="15"/>
        <v>0</v>
      </c>
      <c r="Y60" s="4">
        <v>1997</v>
      </c>
      <c r="AE60">
        <f t="shared" si="12"/>
        <v>0</v>
      </c>
      <c r="AG60" s="4">
        <v>1997</v>
      </c>
      <c r="AJ60">
        <v>3</v>
      </c>
      <c r="AK60">
        <v>3</v>
      </c>
      <c r="AL60">
        <v>1</v>
      </c>
      <c r="AM60">
        <f t="shared" si="16"/>
        <v>7</v>
      </c>
      <c r="AO60" s="4">
        <v>1997</v>
      </c>
      <c r="AP60">
        <v>2</v>
      </c>
      <c r="AQ60">
        <v>1</v>
      </c>
      <c r="AS60">
        <v>4</v>
      </c>
      <c r="AU60">
        <f t="shared" si="17"/>
        <v>7</v>
      </c>
    </row>
    <row r="61" spans="1:47" ht="12.75">
      <c r="A61" s="4">
        <v>1998</v>
      </c>
      <c r="B61">
        <v>56</v>
      </c>
      <c r="C61">
        <v>120</v>
      </c>
      <c r="D61">
        <v>44</v>
      </c>
      <c r="E61">
        <v>47</v>
      </c>
      <c r="F61">
        <v>59</v>
      </c>
      <c r="G61">
        <f t="shared" si="13"/>
        <v>326</v>
      </c>
      <c r="I61" s="4">
        <v>1998</v>
      </c>
      <c r="J61">
        <v>30</v>
      </c>
      <c r="K61">
        <v>66</v>
      </c>
      <c r="L61">
        <v>26</v>
      </c>
      <c r="M61">
        <v>58</v>
      </c>
      <c r="N61">
        <v>14</v>
      </c>
      <c r="O61">
        <f t="shared" si="14"/>
        <v>194</v>
      </c>
      <c r="Q61" s="4">
        <v>1998</v>
      </c>
      <c r="R61">
        <v>1</v>
      </c>
      <c r="W61">
        <f t="shared" si="15"/>
        <v>1</v>
      </c>
      <c r="Y61" s="4">
        <v>1998</v>
      </c>
      <c r="AA61">
        <v>1</v>
      </c>
      <c r="AE61">
        <f t="shared" si="12"/>
        <v>1</v>
      </c>
      <c r="AG61" s="4">
        <v>1998</v>
      </c>
      <c r="AH61">
        <v>2</v>
      </c>
      <c r="AI61">
        <v>2</v>
      </c>
      <c r="AK61">
        <v>3</v>
      </c>
      <c r="AM61">
        <f t="shared" si="16"/>
        <v>7</v>
      </c>
      <c r="AO61" s="4">
        <v>1998</v>
      </c>
      <c r="AP61">
        <v>2</v>
      </c>
      <c r="AQ61">
        <v>1</v>
      </c>
      <c r="AS61">
        <v>2</v>
      </c>
      <c r="AT61">
        <v>2</v>
      </c>
      <c r="AU61">
        <f t="shared" si="17"/>
        <v>7</v>
      </c>
    </row>
    <row r="62" spans="1:47" ht="12.75">
      <c r="A62" s="4">
        <v>1999</v>
      </c>
      <c r="G62">
        <f t="shared" si="13"/>
        <v>0</v>
      </c>
      <c r="I62" s="4">
        <v>1999</v>
      </c>
      <c r="O62">
        <f t="shared" si="14"/>
        <v>0</v>
      </c>
      <c r="Q62" s="4">
        <v>1999</v>
      </c>
      <c r="W62">
        <f t="shared" si="15"/>
        <v>0</v>
      </c>
      <c r="Y62" s="4">
        <v>1999</v>
      </c>
      <c r="AE62">
        <f>SUM(Z62:AD62)</f>
        <v>0</v>
      </c>
      <c r="AG62" s="4">
        <v>1999</v>
      </c>
      <c r="AM62">
        <f t="shared" si="16"/>
        <v>0</v>
      </c>
      <c r="AO62" s="4">
        <v>1999</v>
      </c>
      <c r="AU62">
        <f t="shared" si="17"/>
        <v>0</v>
      </c>
    </row>
    <row r="63" spans="1:47" ht="12.75">
      <c r="A63" s="4" t="s">
        <v>104</v>
      </c>
      <c r="B63" s="2">
        <f>SUM(B46:B62)</f>
        <v>496</v>
      </c>
      <c r="C63" s="2">
        <f>SUM(C46:C62)</f>
        <v>1058</v>
      </c>
      <c r="D63" s="2">
        <f>SUM(D46:D62)</f>
        <v>514</v>
      </c>
      <c r="E63" s="2">
        <f>SUM(E46:E62)</f>
        <v>431</v>
      </c>
      <c r="F63" s="2">
        <f>SUM(F46:F62)</f>
        <v>948</v>
      </c>
      <c r="G63">
        <f>SUM(B63:F63)</f>
        <v>3447</v>
      </c>
      <c r="I63" s="4" t="s">
        <v>104</v>
      </c>
      <c r="J63" s="2">
        <f>SUM(J46:J62)</f>
        <v>314</v>
      </c>
      <c r="K63" s="2">
        <f>SUM(K46:K62)</f>
        <v>741</v>
      </c>
      <c r="L63" s="2">
        <f>SUM(L46:L62)</f>
        <v>338</v>
      </c>
      <c r="M63" s="2">
        <f>SUM(M46:M62)</f>
        <v>820</v>
      </c>
      <c r="N63" s="2">
        <f>SUM(N46:N62)</f>
        <v>555</v>
      </c>
      <c r="O63">
        <f>SUM(J63:N63)</f>
        <v>2768</v>
      </c>
      <c r="Q63" s="4" t="s">
        <v>104</v>
      </c>
      <c r="W63">
        <f>SUM(R63:V63)</f>
        <v>0</v>
      </c>
      <c r="Y63" s="4" t="s">
        <v>104</v>
      </c>
      <c r="Z63" s="2">
        <f>SUM(Z46:Z62)</f>
        <v>1</v>
      </c>
      <c r="AA63" s="2">
        <f>SUM(AA46:AA62)</f>
        <v>1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2</v>
      </c>
      <c r="AG63" s="4" t="s">
        <v>104</v>
      </c>
      <c r="AH63" s="2">
        <f>SUM(AH46:AH62)</f>
        <v>9</v>
      </c>
      <c r="AI63" s="2">
        <f>SUM(AI46:AI62)</f>
        <v>19</v>
      </c>
      <c r="AJ63" s="2">
        <f>SUM(AJ46:AJ62)</f>
        <v>7</v>
      </c>
      <c r="AK63" s="2">
        <f>SUM(AK46:AK62)</f>
        <v>20</v>
      </c>
      <c r="AL63" s="2">
        <f>SUM(AL46:AL62)</f>
        <v>13</v>
      </c>
      <c r="AM63">
        <f>SUM(AH63:AL63)</f>
        <v>68</v>
      </c>
      <c r="AO63" s="4" t="s">
        <v>104</v>
      </c>
      <c r="AP63" s="2">
        <f>SUM(AP46:AP62)</f>
        <v>10</v>
      </c>
      <c r="AQ63" s="2">
        <f>SUM(AQ46:AQ62)</f>
        <v>15</v>
      </c>
      <c r="AR63" s="2">
        <f>SUM(AR46:AR62)</f>
        <v>12</v>
      </c>
      <c r="AS63" s="2">
        <f>SUM(AS46:AS62)</f>
        <v>14</v>
      </c>
      <c r="AT63" s="2">
        <f>SUM(AT46:AT62)</f>
        <v>13</v>
      </c>
      <c r="AU63">
        <f>SUM(AP63:AT63)</f>
        <v>64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102</v>
      </c>
      <c r="I65" s="4" t="s">
        <v>103</v>
      </c>
      <c r="Q65" s="4" t="s">
        <v>119</v>
      </c>
      <c r="Y65" s="4" t="s">
        <v>120</v>
      </c>
      <c r="AG65" s="4" t="s">
        <v>117</v>
      </c>
      <c r="AO65" s="4" t="s">
        <v>118</v>
      </c>
    </row>
    <row r="66" spans="1:47" ht="12.75">
      <c r="A66" s="4" t="s">
        <v>100</v>
      </c>
      <c r="B66" s="12" t="s">
        <v>91</v>
      </c>
      <c r="C66" s="12" t="s">
        <v>96</v>
      </c>
      <c r="D66" s="12" t="s">
        <v>97</v>
      </c>
      <c r="E66" s="12" t="s">
        <v>92</v>
      </c>
      <c r="F66" s="12" t="s">
        <v>95</v>
      </c>
      <c r="G66" s="12" t="s">
        <v>104</v>
      </c>
      <c r="I66" s="4" t="s">
        <v>100</v>
      </c>
      <c r="J66" s="12" t="s">
        <v>91</v>
      </c>
      <c r="K66" s="12" t="s">
        <v>96</v>
      </c>
      <c r="L66" s="12" t="s">
        <v>97</v>
      </c>
      <c r="M66" s="12" t="s">
        <v>92</v>
      </c>
      <c r="N66" s="12" t="s">
        <v>95</v>
      </c>
      <c r="O66" s="12" t="s">
        <v>104</v>
      </c>
      <c r="Q66" s="4" t="s">
        <v>100</v>
      </c>
      <c r="R66" s="12" t="s">
        <v>91</v>
      </c>
      <c r="S66" s="12" t="s">
        <v>96</v>
      </c>
      <c r="T66" s="12" t="s">
        <v>97</v>
      </c>
      <c r="U66" s="12" t="s">
        <v>92</v>
      </c>
      <c r="V66" s="12" t="s">
        <v>95</v>
      </c>
      <c r="W66" s="12" t="s">
        <v>104</v>
      </c>
      <c r="Y66" s="4" t="s">
        <v>100</v>
      </c>
      <c r="Z66" s="12" t="s">
        <v>91</v>
      </c>
      <c r="AA66" s="12" t="s">
        <v>96</v>
      </c>
      <c r="AB66" s="12" t="s">
        <v>97</v>
      </c>
      <c r="AC66" s="12" t="s">
        <v>92</v>
      </c>
      <c r="AD66" s="12" t="s">
        <v>95</v>
      </c>
      <c r="AE66" s="12" t="s">
        <v>104</v>
      </c>
      <c r="AG66" s="4" t="s">
        <v>100</v>
      </c>
      <c r="AH66" s="12" t="s">
        <v>91</v>
      </c>
      <c r="AI66" s="12" t="s">
        <v>96</v>
      </c>
      <c r="AJ66" s="12" t="s">
        <v>97</v>
      </c>
      <c r="AK66" s="12" t="s">
        <v>92</v>
      </c>
      <c r="AL66" s="12" t="s">
        <v>95</v>
      </c>
      <c r="AM66" s="12" t="s">
        <v>104</v>
      </c>
      <c r="AO66" s="4" t="s">
        <v>100</v>
      </c>
      <c r="AP66" s="12" t="s">
        <v>91</v>
      </c>
      <c r="AQ66" s="12" t="s">
        <v>96</v>
      </c>
      <c r="AR66" s="12" t="s">
        <v>97</v>
      </c>
      <c r="AS66" s="12" t="s">
        <v>92</v>
      </c>
      <c r="AT66" s="12" t="s">
        <v>95</v>
      </c>
      <c r="AU66" s="12" t="s">
        <v>104</v>
      </c>
    </row>
    <row r="67" spans="1:47" ht="12.75">
      <c r="A67" s="4">
        <v>1983</v>
      </c>
      <c r="B67">
        <f aca="true" t="shared" si="18" ref="B67:G67">B46+B25</f>
        <v>0</v>
      </c>
      <c r="C67">
        <f t="shared" si="18"/>
        <v>0</v>
      </c>
      <c r="D67">
        <f t="shared" si="18"/>
        <v>0</v>
      </c>
      <c r="E67">
        <f t="shared" si="18"/>
        <v>0</v>
      </c>
      <c r="F67">
        <f t="shared" si="18"/>
        <v>288</v>
      </c>
      <c r="G67">
        <f t="shared" si="18"/>
        <v>288</v>
      </c>
      <c r="I67" s="4">
        <v>1983</v>
      </c>
      <c r="J67">
        <f aca="true" t="shared" si="19" ref="J67:O67">J46+J25</f>
        <v>0</v>
      </c>
      <c r="K67">
        <f t="shared" si="19"/>
        <v>0</v>
      </c>
      <c r="L67">
        <f t="shared" si="19"/>
        <v>0</v>
      </c>
      <c r="M67">
        <f t="shared" si="19"/>
        <v>0</v>
      </c>
      <c r="N67">
        <f t="shared" si="19"/>
        <v>395</v>
      </c>
      <c r="O67">
        <f t="shared" si="19"/>
        <v>395</v>
      </c>
      <c r="Q67" s="4">
        <v>1983</v>
      </c>
      <c r="R67">
        <f aca="true" t="shared" si="20" ref="R67:W67">R46+R25</f>
        <v>0</v>
      </c>
      <c r="S67">
        <f t="shared" si="20"/>
        <v>0</v>
      </c>
      <c r="T67">
        <f t="shared" si="20"/>
        <v>0</v>
      </c>
      <c r="U67">
        <f t="shared" si="20"/>
        <v>0</v>
      </c>
      <c r="V67">
        <f t="shared" si="20"/>
        <v>0</v>
      </c>
      <c r="W67">
        <f t="shared" si="20"/>
        <v>0</v>
      </c>
      <c r="Y67" s="4">
        <v>1983</v>
      </c>
      <c r="Z67">
        <f aca="true" t="shared" si="21" ref="Z67:AE67">Z46+Z25</f>
        <v>0</v>
      </c>
      <c r="AA67">
        <f t="shared" si="21"/>
        <v>0</v>
      </c>
      <c r="AB67">
        <f t="shared" si="21"/>
        <v>0</v>
      </c>
      <c r="AC67">
        <f t="shared" si="21"/>
        <v>0</v>
      </c>
      <c r="AD67">
        <f t="shared" si="21"/>
        <v>0</v>
      </c>
      <c r="AE67">
        <f t="shared" si="21"/>
        <v>0</v>
      </c>
      <c r="AG67" s="4">
        <v>1983</v>
      </c>
      <c r="AH67">
        <f aca="true" t="shared" si="22" ref="AH67:AM67">AH46+AH25</f>
        <v>0</v>
      </c>
      <c r="AI67">
        <f t="shared" si="22"/>
        <v>0</v>
      </c>
      <c r="AJ67">
        <f t="shared" si="22"/>
        <v>0</v>
      </c>
      <c r="AK67">
        <f t="shared" si="22"/>
        <v>0</v>
      </c>
      <c r="AL67">
        <f t="shared" si="22"/>
        <v>0</v>
      </c>
      <c r="AM67">
        <f t="shared" si="22"/>
        <v>0</v>
      </c>
      <c r="AO67" s="4">
        <v>1983</v>
      </c>
      <c r="AP67">
        <f aca="true" t="shared" si="23" ref="AP67:AU67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1</v>
      </c>
      <c r="AU67">
        <f t="shared" si="23"/>
        <v>1</v>
      </c>
    </row>
    <row r="68" spans="1:47" ht="12.75">
      <c r="A68" s="4">
        <v>1984</v>
      </c>
      <c r="B68">
        <f aca="true" t="shared" si="24" ref="B68:G83">B47+B26</f>
        <v>1</v>
      </c>
      <c r="C68">
        <f t="shared" si="24"/>
        <v>1</v>
      </c>
      <c r="D68">
        <f t="shared" si="24"/>
        <v>0</v>
      </c>
      <c r="E68">
        <f t="shared" si="24"/>
        <v>0</v>
      </c>
      <c r="F68">
        <f t="shared" si="24"/>
        <v>483</v>
      </c>
      <c r="G68">
        <f t="shared" si="24"/>
        <v>485</v>
      </c>
      <c r="I68" s="4">
        <v>1984</v>
      </c>
      <c r="J68">
        <f aca="true" t="shared" si="25" ref="J68:O68">J47+J26</f>
        <v>0</v>
      </c>
      <c r="K68">
        <f t="shared" si="25"/>
        <v>4</v>
      </c>
      <c r="L68">
        <f t="shared" si="25"/>
        <v>0</v>
      </c>
      <c r="M68">
        <f t="shared" si="25"/>
        <v>0</v>
      </c>
      <c r="N68">
        <f t="shared" si="25"/>
        <v>342</v>
      </c>
      <c r="O68">
        <f t="shared" si="25"/>
        <v>346</v>
      </c>
      <c r="Q68" s="4">
        <v>1984</v>
      </c>
      <c r="R68">
        <f aca="true" t="shared" si="26" ref="R68:W68">R47+R26</f>
        <v>0</v>
      </c>
      <c r="S68">
        <f t="shared" si="26"/>
        <v>0</v>
      </c>
      <c r="T68">
        <f t="shared" si="26"/>
        <v>0</v>
      </c>
      <c r="U68">
        <f t="shared" si="26"/>
        <v>0</v>
      </c>
      <c r="V68">
        <f t="shared" si="26"/>
        <v>0</v>
      </c>
      <c r="W68">
        <f t="shared" si="26"/>
        <v>0</v>
      </c>
      <c r="Y68" s="4">
        <v>1984</v>
      </c>
      <c r="Z68">
        <f aca="true" t="shared" si="27" ref="Z68:AE68">Z47+Z26</f>
        <v>0</v>
      </c>
      <c r="AA68">
        <f t="shared" si="27"/>
        <v>0</v>
      </c>
      <c r="AB68">
        <f t="shared" si="27"/>
        <v>0</v>
      </c>
      <c r="AC68">
        <f t="shared" si="27"/>
        <v>0</v>
      </c>
      <c r="AD68">
        <f t="shared" si="27"/>
        <v>0</v>
      </c>
      <c r="AE68">
        <f t="shared" si="27"/>
        <v>0</v>
      </c>
      <c r="AG68" s="4">
        <v>1984</v>
      </c>
      <c r="AH68">
        <f aca="true" t="shared" si="28" ref="AH68:AM68">AH47+AH26</f>
        <v>0</v>
      </c>
      <c r="AI68">
        <f t="shared" si="28"/>
        <v>0</v>
      </c>
      <c r="AJ68">
        <f t="shared" si="28"/>
        <v>0</v>
      </c>
      <c r="AK68">
        <f t="shared" si="28"/>
        <v>0</v>
      </c>
      <c r="AL68">
        <f t="shared" si="28"/>
        <v>1</v>
      </c>
      <c r="AM68">
        <f t="shared" si="28"/>
        <v>1</v>
      </c>
      <c r="AO68" s="4">
        <v>1984</v>
      </c>
      <c r="AP68">
        <f aca="true" t="shared" si="29" ref="AP68:AU68">AP47+AP26</f>
        <v>0</v>
      </c>
      <c r="AQ68">
        <f t="shared" si="29"/>
        <v>0</v>
      </c>
      <c r="AR68">
        <f t="shared" si="29"/>
        <v>0</v>
      </c>
      <c r="AS68">
        <f t="shared" si="29"/>
        <v>0</v>
      </c>
      <c r="AT68">
        <f t="shared" si="29"/>
        <v>0</v>
      </c>
      <c r="AU68">
        <f t="shared" si="29"/>
        <v>0</v>
      </c>
    </row>
    <row r="69" spans="1:47" ht="12.75">
      <c r="A69" s="4">
        <v>1985</v>
      </c>
      <c r="B69">
        <f t="shared" si="24"/>
        <v>0</v>
      </c>
      <c r="C69">
        <f t="shared" si="24"/>
        <v>2</v>
      </c>
      <c r="D69">
        <f t="shared" si="24"/>
        <v>2</v>
      </c>
      <c r="E69">
        <f t="shared" si="24"/>
        <v>1</v>
      </c>
      <c r="F69">
        <f t="shared" si="24"/>
        <v>517</v>
      </c>
      <c r="G69">
        <f t="shared" si="24"/>
        <v>522</v>
      </c>
      <c r="I69" s="4">
        <v>1985</v>
      </c>
      <c r="J69">
        <f aca="true" t="shared" si="30" ref="J69:O69">J48+J27</f>
        <v>0</v>
      </c>
      <c r="K69">
        <f t="shared" si="30"/>
        <v>1</v>
      </c>
      <c r="L69">
        <f t="shared" si="30"/>
        <v>1</v>
      </c>
      <c r="M69">
        <f t="shared" si="30"/>
        <v>1</v>
      </c>
      <c r="N69">
        <f t="shared" si="30"/>
        <v>378</v>
      </c>
      <c r="O69">
        <f t="shared" si="30"/>
        <v>381</v>
      </c>
      <c r="Q69" s="4">
        <v>1985</v>
      </c>
      <c r="R69">
        <f aca="true" t="shared" si="31" ref="R69:W69">R48+R27</f>
        <v>0</v>
      </c>
      <c r="S69">
        <f t="shared" si="31"/>
        <v>0</v>
      </c>
      <c r="T69">
        <f t="shared" si="31"/>
        <v>0</v>
      </c>
      <c r="U69">
        <f t="shared" si="31"/>
        <v>0</v>
      </c>
      <c r="V69">
        <f t="shared" si="31"/>
        <v>0</v>
      </c>
      <c r="W69">
        <f t="shared" si="31"/>
        <v>0</v>
      </c>
      <c r="Y69" s="4">
        <v>1985</v>
      </c>
      <c r="Z69">
        <f aca="true" t="shared" si="32" ref="Z69:AE69">Z48+Z27</f>
        <v>0</v>
      </c>
      <c r="AA69">
        <f t="shared" si="32"/>
        <v>0</v>
      </c>
      <c r="AB69">
        <f t="shared" si="32"/>
        <v>0</v>
      </c>
      <c r="AC69">
        <f t="shared" si="32"/>
        <v>0</v>
      </c>
      <c r="AD69">
        <f t="shared" si="32"/>
        <v>0</v>
      </c>
      <c r="AE69">
        <f t="shared" si="32"/>
        <v>0</v>
      </c>
      <c r="AG69" s="4">
        <v>1985</v>
      </c>
      <c r="AH69">
        <f aca="true" t="shared" si="33" ref="AH69:AM69">AH48+AH27</f>
        <v>0</v>
      </c>
      <c r="AI69">
        <f t="shared" si="33"/>
        <v>0</v>
      </c>
      <c r="AJ69">
        <f t="shared" si="33"/>
        <v>0</v>
      </c>
      <c r="AK69">
        <f t="shared" si="33"/>
        <v>0</v>
      </c>
      <c r="AL69">
        <f t="shared" si="33"/>
        <v>6</v>
      </c>
      <c r="AM69">
        <f t="shared" si="33"/>
        <v>6</v>
      </c>
      <c r="AO69" s="4">
        <v>1985</v>
      </c>
      <c r="AP69">
        <f aca="true" t="shared" si="34" ref="AP69:AU69">AP48+AP27</f>
        <v>0</v>
      </c>
      <c r="AQ69">
        <f t="shared" si="34"/>
        <v>0</v>
      </c>
      <c r="AR69">
        <f t="shared" si="34"/>
        <v>0</v>
      </c>
      <c r="AS69">
        <f t="shared" si="34"/>
        <v>0</v>
      </c>
      <c r="AT69">
        <f t="shared" si="34"/>
        <v>0</v>
      </c>
      <c r="AU69">
        <f t="shared" si="34"/>
        <v>0</v>
      </c>
    </row>
    <row r="70" spans="1:47" ht="12.75">
      <c r="A70" s="4">
        <v>1986</v>
      </c>
      <c r="B70">
        <f t="shared" si="24"/>
        <v>0</v>
      </c>
      <c r="C70">
        <f t="shared" si="24"/>
        <v>1</v>
      </c>
      <c r="D70">
        <f t="shared" si="24"/>
        <v>1</v>
      </c>
      <c r="E70">
        <f t="shared" si="24"/>
        <v>0</v>
      </c>
      <c r="F70">
        <f t="shared" si="24"/>
        <v>544</v>
      </c>
      <c r="G70">
        <f t="shared" si="24"/>
        <v>546</v>
      </c>
      <c r="I70" s="4">
        <v>1986</v>
      </c>
      <c r="J70">
        <f aca="true" t="shared" si="35" ref="J70:O70">J49+J28</f>
        <v>1</v>
      </c>
      <c r="K70">
        <f t="shared" si="35"/>
        <v>0</v>
      </c>
      <c r="L70">
        <f t="shared" si="35"/>
        <v>2</v>
      </c>
      <c r="M70">
        <f t="shared" si="35"/>
        <v>0</v>
      </c>
      <c r="N70">
        <f t="shared" si="35"/>
        <v>406</v>
      </c>
      <c r="O70">
        <f t="shared" si="35"/>
        <v>409</v>
      </c>
      <c r="Q70" s="4">
        <v>1986</v>
      </c>
      <c r="R70">
        <f aca="true" t="shared" si="36" ref="R70:W70">R49+R28</f>
        <v>0</v>
      </c>
      <c r="S70">
        <f t="shared" si="36"/>
        <v>0</v>
      </c>
      <c r="T70">
        <f t="shared" si="36"/>
        <v>0</v>
      </c>
      <c r="U70">
        <f t="shared" si="36"/>
        <v>0</v>
      </c>
      <c r="V70">
        <f t="shared" si="36"/>
        <v>0</v>
      </c>
      <c r="W70">
        <f t="shared" si="36"/>
        <v>0</v>
      </c>
      <c r="Y70" s="4">
        <v>1986</v>
      </c>
      <c r="Z70">
        <f aca="true" t="shared" si="37" ref="Z70:AE70">Z49+Z28</f>
        <v>0</v>
      </c>
      <c r="AA70">
        <f t="shared" si="37"/>
        <v>0</v>
      </c>
      <c r="AB70">
        <f t="shared" si="37"/>
        <v>0</v>
      </c>
      <c r="AC70">
        <f t="shared" si="37"/>
        <v>0</v>
      </c>
      <c r="AD70">
        <f t="shared" si="37"/>
        <v>0</v>
      </c>
      <c r="AE70">
        <f t="shared" si="37"/>
        <v>0</v>
      </c>
      <c r="AG70" s="4">
        <v>1986</v>
      </c>
      <c r="AH70">
        <f aca="true" t="shared" si="38" ref="AH70:AM70">AH49+AH28</f>
        <v>0</v>
      </c>
      <c r="AI70">
        <f t="shared" si="38"/>
        <v>0</v>
      </c>
      <c r="AJ70">
        <f t="shared" si="38"/>
        <v>0</v>
      </c>
      <c r="AK70">
        <f t="shared" si="38"/>
        <v>0</v>
      </c>
      <c r="AL70">
        <f t="shared" si="38"/>
        <v>2</v>
      </c>
      <c r="AM70">
        <f t="shared" si="38"/>
        <v>2</v>
      </c>
      <c r="AO70" s="4">
        <v>1986</v>
      </c>
      <c r="AP70">
        <f aca="true" t="shared" si="39" ref="AP70:AU70">AP49+AP28</f>
        <v>0</v>
      </c>
      <c r="AQ70">
        <f t="shared" si="39"/>
        <v>0</v>
      </c>
      <c r="AR70">
        <f t="shared" si="39"/>
        <v>0</v>
      </c>
      <c r="AS70">
        <f t="shared" si="39"/>
        <v>0</v>
      </c>
      <c r="AT70">
        <f t="shared" si="39"/>
        <v>0</v>
      </c>
      <c r="AU70">
        <f t="shared" si="39"/>
        <v>0</v>
      </c>
    </row>
    <row r="71" spans="1:47" ht="12.75">
      <c r="A71" s="4">
        <v>1987</v>
      </c>
      <c r="B71">
        <f t="shared" si="24"/>
        <v>0</v>
      </c>
      <c r="C71">
        <f t="shared" si="24"/>
        <v>1</v>
      </c>
      <c r="D71">
        <f t="shared" si="24"/>
        <v>1</v>
      </c>
      <c r="E71">
        <f t="shared" si="24"/>
        <v>0</v>
      </c>
      <c r="F71">
        <f t="shared" si="24"/>
        <v>667</v>
      </c>
      <c r="G71">
        <f t="shared" si="24"/>
        <v>669</v>
      </c>
      <c r="I71" s="4">
        <v>1987</v>
      </c>
      <c r="J71">
        <f aca="true" t="shared" si="40" ref="J71:O71">J50+J29</f>
        <v>0</v>
      </c>
      <c r="K71">
        <f t="shared" si="40"/>
        <v>0</v>
      </c>
      <c r="L71">
        <f t="shared" si="40"/>
        <v>0</v>
      </c>
      <c r="M71">
        <f t="shared" si="40"/>
        <v>0</v>
      </c>
      <c r="N71">
        <f t="shared" si="40"/>
        <v>464</v>
      </c>
      <c r="O71">
        <f t="shared" si="40"/>
        <v>464</v>
      </c>
      <c r="Q71" s="4">
        <v>1987</v>
      </c>
      <c r="R71">
        <f aca="true" t="shared" si="41" ref="R71:W71">R50+R29</f>
        <v>0</v>
      </c>
      <c r="S71">
        <f t="shared" si="41"/>
        <v>0</v>
      </c>
      <c r="T71">
        <f t="shared" si="41"/>
        <v>0</v>
      </c>
      <c r="U71">
        <f t="shared" si="41"/>
        <v>0</v>
      </c>
      <c r="V71">
        <f t="shared" si="41"/>
        <v>0</v>
      </c>
      <c r="W71">
        <f t="shared" si="41"/>
        <v>0</v>
      </c>
      <c r="Y71" s="4">
        <v>1987</v>
      </c>
      <c r="Z71">
        <f aca="true" t="shared" si="42" ref="Z71:AE71">Z50+Z29</f>
        <v>0</v>
      </c>
      <c r="AA71">
        <f t="shared" si="42"/>
        <v>0</v>
      </c>
      <c r="AB71">
        <f t="shared" si="42"/>
        <v>0</v>
      </c>
      <c r="AC71">
        <f t="shared" si="42"/>
        <v>0</v>
      </c>
      <c r="AD71">
        <f t="shared" si="42"/>
        <v>0</v>
      </c>
      <c r="AE71">
        <f t="shared" si="42"/>
        <v>0</v>
      </c>
      <c r="AG71" s="4">
        <v>1987</v>
      </c>
      <c r="AH71">
        <f aca="true" t="shared" si="43" ref="AH71:AM71">AH50+AH29</f>
        <v>0</v>
      </c>
      <c r="AI71">
        <f t="shared" si="43"/>
        <v>0</v>
      </c>
      <c r="AJ71">
        <f t="shared" si="43"/>
        <v>0</v>
      </c>
      <c r="AK71">
        <f t="shared" si="43"/>
        <v>0</v>
      </c>
      <c r="AL71">
        <f t="shared" si="43"/>
        <v>2</v>
      </c>
      <c r="AM71">
        <f t="shared" si="43"/>
        <v>2</v>
      </c>
      <c r="AO71" s="4">
        <v>1987</v>
      </c>
      <c r="AP71">
        <f aca="true" t="shared" si="44" ref="AP71:AU71">AP50+AP29</f>
        <v>0</v>
      </c>
      <c r="AQ71">
        <f t="shared" si="44"/>
        <v>0</v>
      </c>
      <c r="AR71">
        <f t="shared" si="44"/>
        <v>0</v>
      </c>
      <c r="AS71">
        <f t="shared" si="44"/>
        <v>0</v>
      </c>
      <c r="AT71">
        <f t="shared" si="44"/>
        <v>1</v>
      </c>
      <c r="AU71">
        <f t="shared" si="44"/>
        <v>1</v>
      </c>
    </row>
    <row r="72" spans="1:47" ht="12.75">
      <c r="A72" s="4">
        <v>1988</v>
      </c>
      <c r="B72">
        <f t="shared" si="24"/>
        <v>0</v>
      </c>
      <c r="C72">
        <f t="shared" si="24"/>
        <v>2</v>
      </c>
      <c r="D72">
        <f t="shared" si="24"/>
        <v>4</v>
      </c>
      <c r="E72">
        <f t="shared" si="24"/>
        <v>2</v>
      </c>
      <c r="F72">
        <f t="shared" si="24"/>
        <v>683</v>
      </c>
      <c r="G72">
        <f t="shared" si="24"/>
        <v>691</v>
      </c>
      <c r="I72" s="4">
        <v>1988</v>
      </c>
      <c r="J72">
        <f aca="true" t="shared" si="45" ref="J72:O72">J51+J30</f>
        <v>1</v>
      </c>
      <c r="K72">
        <f t="shared" si="45"/>
        <v>0</v>
      </c>
      <c r="L72">
        <f t="shared" si="45"/>
        <v>0</v>
      </c>
      <c r="M72">
        <f t="shared" si="45"/>
        <v>1</v>
      </c>
      <c r="N72">
        <f t="shared" si="45"/>
        <v>543</v>
      </c>
      <c r="O72">
        <f t="shared" si="45"/>
        <v>545</v>
      </c>
      <c r="Q72" s="4">
        <v>1988</v>
      </c>
      <c r="R72">
        <f aca="true" t="shared" si="46" ref="R72:W72">R51+R30</f>
        <v>0</v>
      </c>
      <c r="S72">
        <f t="shared" si="46"/>
        <v>0</v>
      </c>
      <c r="T72">
        <f t="shared" si="46"/>
        <v>0</v>
      </c>
      <c r="U72">
        <f t="shared" si="46"/>
        <v>0</v>
      </c>
      <c r="V72">
        <f t="shared" si="46"/>
        <v>0</v>
      </c>
      <c r="W72">
        <f t="shared" si="46"/>
        <v>0</v>
      </c>
      <c r="Y72" s="4">
        <v>1988</v>
      </c>
      <c r="Z72">
        <f aca="true" t="shared" si="47" ref="Z72:AE72">Z51+Z30</f>
        <v>0</v>
      </c>
      <c r="AA72">
        <f t="shared" si="47"/>
        <v>0</v>
      </c>
      <c r="AB72">
        <f t="shared" si="47"/>
        <v>0</v>
      </c>
      <c r="AC72">
        <f t="shared" si="47"/>
        <v>0</v>
      </c>
      <c r="AD72">
        <f t="shared" si="47"/>
        <v>0</v>
      </c>
      <c r="AE72">
        <f t="shared" si="47"/>
        <v>0</v>
      </c>
      <c r="AG72" s="4">
        <v>1988</v>
      </c>
      <c r="AH72">
        <f aca="true" t="shared" si="48" ref="AH72:AM72">AH51+AH30</f>
        <v>0</v>
      </c>
      <c r="AI72">
        <f t="shared" si="48"/>
        <v>0</v>
      </c>
      <c r="AJ72">
        <f t="shared" si="48"/>
        <v>0</v>
      </c>
      <c r="AK72">
        <f t="shared" si="48"/>
        <v>0</v>
      </c>
      <c r="AL72">
        <f t="shared" si="48"/>
        <v>0</v>
      </c>
      <c r="AM72">
        <f t="shared" si="48"/>
        <v>0</v>
      </c>
      <c r="AO72" s="4">
        <v>1988</v>
      </c>
      <c r="AP72">
        <f aca="true" t="shared" si="49" ref="AP72:AU72">AP51+AP30</f>
        <v>0</v>
      </c>
      <c r="AQ72">
        <f t="shared" si="49"/>
        <v>0</v>
      </c>
      <c r="AR72">
        <f t="shared" si="49"/>
        <v>0</v>
      </c>
      <c r="AS72">
        <f t="shared" si="49"/>
        <v>0</v>
      </c>
      <c r="AT72">
        <f t="shared" si="49"/>
        <v>1</v>
      </c>
      <c r="AU72">
        <f t="shared" si="49"/>
        <v>1</v>
      </c>
    </row>
    <row r="73" spans="1:47" ht="12.75">
      <c r="A73" s="4">
        <v>1989</v>
      </c>
      <c r="B73">
        <f t="shared" si="24"/>
        <v>108</v>
      </c>
      <c r="C73">
        <f t="shared" si="24"/>
        <v>278</v>
      </c>
      <c r="D73">
        <f t="shared" si="24"/>
        <v>84</v>
      </c>
      <c r="E73">
        <f t="shared" si="24"/>
        <v>46</v>
      </c>
      <c r="F73">
        <f t="shared" si="24"/>
        <v>172</v>
      </c>
      <c r="G73">
        <f t="shared" si="24"/>
        <v>688</v>
      </c>
      <c r="I73" s="4">
        <v>1989</v>
      </c>
      <c r="J73">
        <f aca="true" t="shared" si="50" ref="J73:O73">J52+J31</f>
        <v>105</v>
      </c>
      <c r="K73">
        <f t="shared" si="50"/>
        <v>217</v>
      </c>
      <c r="L73">
        <f t="shared" si="50"/>
        <v>96</v>
      </c>
      <c r="M73">
        <f t="shared" si="50"/>
        <v>54</v>
      </c>
      <c r="N73">
        <f t="shared" si="50"/>
        <v>153</v>
      </c>
      <c r="O73">
        <f t="shared" si="50"/>
        <v>625</v>
      </c>
      <c r="Q73" s="4">
        <v>1989</v>
      </c>
      <c r="R73">
        <f aca="true" t="shared" si="51" ref="R73:W73">R52+R31</f>
        <v>0</v>
      </c>
      <c r="S73">
        <f t="shared" si="51"/>
        <v>0</v>
      </c>
      <c r="T73">
        <f t="shared" si="51"/>
        <v>0</v>
      </c>
      <c r="U73">
        <f t="shared" si="51"/>
        <v>0</v>
      </c>
      <c r="V73">
        <f t="shared" si="51"/>
        <v>0</v>
      </c>
      <c r="W73">
        <f t="shared" si="51"/>
        <v>0</v>
      </c>
      <c r="Y73" s="4">
        <v>1989</v>
      </c>
      <c r="Z73">
        <f aca="true" t="shared" si="52" ref="Z73:AE73">Z52+Z31</f>
        <v>0</v>
      </c>
      <c r="AA73">
        <f t="shared" si="52"/>
        <v>0</v>
      </c>
      <c r="AB73">
        <f t="shared" si="52"/>
        <v>0</v>
      </c>
      <c r="AC73">
        <f t="shared" si="52"/>
        <v>0</v>
      </c>
      <c r="AD73">
        <f t="shared" si="52"/>
        <v>0</v>
      </c>
      <c r="AE73">
        <f t="shared" si="52"/>
        <v>0</v>
      </c>
      <c r="AG73" s="4">
        <v>1989</v>
      </c>
      <c r="AH73">
        <f aca="true" t="shared" si="53" ref="AH73:AM73">AH52+AH31</f>
        <v>3</v>
      </c>
      <c r="AI73">
        <f t="shared" si="53"/>
        <v>2</v>
      </c>
      <c r="AJ73">
        <f t="shared" si="53"/>
        <v>1</v>
      </c>
      <c r="AK73">
        <f t="shared" si="53"/>
        <v>1</v>
      </c>
      <c r="AL73">
        <f t="shared" si="53"/>
        <v>2</v>
      </c>
      <c r="AM73">
        <f t="shared" si="53"/>
        <v>9</v>
      </c>
      <c r="AO73" s="4">
        <v>1989</v>
      </c>
      <c r="AP73">
        <f aca="true" t="shared" si="54" ref="AP73:AU73">AP52+AP31</f>
        <v>0</v>
      </c>
      <c r="AQ73">
        <f t="shared" si="54"/>
        <v>0</v>
      </c>
      <c r="AR73">
        <f t="shared" si="54"/>
        <v>0</v>
      </c>
      <c r="AS73">
        <f t="shared" si="54"/>
        <v>0</v>
      </c>
      <c r="AT73">
        <f t="shared" si="54"/>
        <v>1</v>
      </c>
      <c r="AU73">
        <f t="shared" si="54"/>
        <v>1</v>
      </c>
    </row>
    <row r="74" spans="1:47" ht="12.75">
      <c r="A74" s="4">
        <v>1990</v>
      </c>
      <c r="B74">
        <f t="shared" si="24"/>
        <v>93</v>
      </c>
      <c r="C74">
        <f t="shared" si="24"/>
        <v>236</v>
      </c>
      <c r="D74">
        <f t="shared" si="24"/>
        <v>91</v>
      </c>
      <c r="E74">
        <f t="shared" si="24"/>
        <v>56</v>
      </c>
      <c r="F74">
        <f t="shared" si="24"/>
        <v>130</v>
      </c>
      <c r="G74">
        <f t="shared" si="24"/>
        <v>606</v>
      </c>
      <c r="I74" s="4">
        <v>1990</v>
      </c>
      <c r="J74">
        <f aca="true" t="shared" si="55" ref="J74:O74">J53+J32</f>
        <v>107</v>
      </c>
      <c r="K74">
        <f t="shared" si="55"/>
        <v>234</v>
      </c>
      <c r="L74">
        <f t="shared" si="55"/>
        <v>98</v>
      </c>
      <c r="M74">
        <f t="shared" si="55"/>
        <v>93</v>
      </c>
      <c r="N74">
        <f t="shared" si="55"/>
        <v>149</v>
      </c>
      <c r="O74">
        <f t="shared" si="55"/>
        <v>681</v>
      </c>
      <c r="Q74" s="4">
        <v>1990</v>
      </c>
      <c r="R74">
        <f aca="true" t="shared" si="56" ref="R74:W74">R53+R32</f>
        <v>0</v>
      </c>
      <c r="S74">
        <f t="shared" si="56"/>
        <v>0</v>
      </c>
      <c r="T74">
        <f t="shared" si="56"/>
        <v>0</v>
      </c>
      <c r="U74">
        <f t="shared" si="56"/>
        <v>0</v>
      </c>
      <c r="V74">
        <f t="shared" si="56"/>
        <v>0</v>
      </c>
      <c r="W74">
        <f t="shared" si="56"/>
        <v>0</v>
      </c>
      <c r="Y74" s="4">
        <v>1990</v>
      </c>
      <c r="Z74">
        <f aca="true" t="shared" si="57" ref="Z74:AE74">Z53+Z32</f>
        <v>0</v>
      </c>
      <c r="AA74">
        <f t="shared" si="57"/>
        <v>0</v>
      </c>
      <c r="AB74">
        <f t="shared" si="57"/>
        <v>0</v>
      </c>
      <c r="AC74">
        <f t="shared" si="57"/>
        <v>0</v>
      </c>
      <c r="AD74">
        <f t="shared" si="57"/>
        <v>0</v>
      </c>
      <c r="AE74">
        <f t="shared" si="57"/>
        <v>0</v>
      </c>
      <c r="AG74" s="4">
        <v>1990</v>
      </c>
      <c r="AH74">
        <f aca="true" t="shared" si="58" ref="AH74:AM74">AH53+AH32</f>
        <v>0</v>
      </c>
      <c r="AI74">
        <f t="shared" si="58"/>
        <v>4</v>
      </c>
      <c r="AJ74">
        <f t="shared" si="58"/>
        <v>0</v>
      </c>
      <c r="AK74">
        <f t="shared" si="58"/>
        <v>1</v>
      </c>
      <c r="AL74">
        <f t="shared" si="58"/>
        <v>1</v>
      </c>
      <c r="AM74">
        <f t="shared" si="58"/>
        <v>6</v>
      </c>
      <c r="AO74" s="4">
        <v>1990</v>
      </c>
      <c r="AP74">
        <f aca="true" t="shared" si="59" ref="AP74:AU74">AP53+AP32</f>
        <v>0</v>
      </c>
      <c r="AQ74">
        <f t="shared" si="59"/>
        <v>2</v>
      </c>
      <c r="AR74">
        <f t="shared" si="59"/>
        <v>1</v>
      </c>
      <c r="AS74">
        <f t="shared" si="59"/>
        <v>0</v>
      </c>
      <c r="AT74">
        <f t="shared" si="59"/>
        <v>0</v>
      </c>
      <c r="AU74">
        <f t="shared" si="59"/>
        <v>3</v>
      </c>
    </row>
    <row r="75" spans="1:47" ht="12.75">
      <c r="A75" s="4">
        <v>1991</v>
      </c>
      <c r="B75">
        <f t="shared" si="24"/>
        <v>143</v>
      </c>
      <c r="C75">
        <f t="shared" si="24"/>
        <v>328</v>
      </c>
      <c r="D75">
        <f t="shared" si="24"/>
        <v>136</v>
      </c>
      <c r="E75">
        <f t="shared" si="24"/>
        <v>78</v>
      </c>
      <c r="F75">
        <f t="shared" si="24"/>
        <v>182</v>
      </c>
      <c r="G75">
        <f t="shared" si="24"/>
        <v>867</v>
      </c>
      <c r="I75" s="4">
        <v>1991</v>
      </c>
      <c r="J75">
        <f aca="true" t="shared" si="60" ref="J75:O75">J54+J33</f>
        <v>144</v>
      </c>
      <c r="K75">
        <f t="shared" si="60"/>
        <v>390</v>
      </c>
      <c r="L75">
        <f t="shared" si="60"/>
        <v>152</v>
      </c>
      <c r="M75">
        <f t="shared" si="60"/>
        <v>154</v>
      </c>
      <c r="N75">
        <f t="shared" si="60"/>
        <v>184</v>
      </c>
      <c r="O75">
        <f t="shared" si="60"/>
        <v>1024</v>
      </c>
      <c r="Q75" s="4">
        <v>1991</v>
      </c>
      <c r="R75">
        <f aca="true" t="shared" si="61" ref="R75:W75">R54+R33</f>
        <v>0</v>
      </c>
      <c r="S75">
        <f t="shared" si="61"/>
        <v>0</v>
      </c>
      <c r="T75">
        <f t="shared" si="61"/>
        <v>0</v>
      </c>
      <c r="U75">
        <f t="shared" si="61"/>
        <v>0</v>
      </c>
      <c r="V75">
        <f t="shared" si="61"/>
        <v>0</v>
      </c>
      <c r="W75">
        <f t="shared" si="61"/>
        <v>0</v>
      </c>
      <c r="Y75" s="4">
        <v>1991</v>
      </c>
      <c r="Z75">
        <f aca="true" t="shared" si="62" ref="Z75:AE75">Z54+Z33</f>
        <v>0</v>
      </c>
      <c r="AA75">
        <f t="shared" si="62"/>
        <v>0</v>
      </c>
      <c r="AB75">
        <f t="shared" si="62"/>
        <v>0</v>
      </c>
      <c r="AC75">
        <f t="shared" si="62"/>
        <v>0</v>
      </c>
      <c r="AD75">
        <f t="shared" si="62"/>
        <v>0</v>
      </c>
      <c r="AE75">
        <f t="shared" si="62"/>
        <v>0</v>
      </c>
      <c r="AG75" s="4">
        <v>1991</v>
      </c>
      <c r="AH75">
        <f aca="true" t="shared" si="63" ref="AH75:AM75">AH54+AH33</f>
        <v>2</v>
      </c>
      <c r="AI75">
        <f t="shared" si="63"/>
        <v>8</v>
      </c>
      <c r="AJ75">
        <f t="shared" si="63"/>
        <v>1</v>
      </c>
      <c r="AK75">
        <f t="shared" si="63"/>
        <v>0</v>
      </c>
      <c r="AL75">
        <f t="shared" si="63"/>
        <v>0</v>
      </c>
      <c r="AM75">
        <f t="shared" si="63"/>
        <v>11</v>
      </c>
      <c r="AO75" s="4">
        <v>1991</v>
      </c>
      <c r="AP75">
        <f aca="true" t="shared" si="64" ref="AP75:AU75">AP54+AP33</f>
        <v>1</v>
      </c>
      <c r="AQ75">
        <f t="shared" si="64"/>
        <v>1</v>
      </c>
      <c r="AR75">
        <f t="shared" si="64"/>
        <v>3</v>
      </c>
      <c r="AS75">
        <f t="shared" si="64"/>
        <v>1</v>
      </c>
      <c r="AT75">
        <f t="shared" si="64"/>
        <v>3</v>
      </c>
      <c r="AU75">
        <f t="shared" si="64"/>
        <v>9</v>
      </c>
    </row>
    <row r="76" spans="1:47" ht="12.75">
      <c r="A76" s="4">
        <v>1992</v>
      </c>
      <c r="B76">
        <f t="shared" si="24"/>
        <v>151</v>
      </c>
      <c r="C76">
        <f t="shared" si="24"/>
        <v>431</v>
      </c>
      <c r="D76">
        <f t="shared" si="24"/>
        <v>135</v>
      </c>
      <c r="E76">
        <f t="shared" si="24"/>
        <v>101</v>
      </c>
      <c r="F76">
        <f t="shared" si="24"/>
        <v>194</v>
      </c>
      <c r="G76">
        <f t="shared" si="24"/>
        <v>1012</v>
      </c>
      <c r="I76" s="4">
        <v>1992</v>
      </c>
      <c r="J76">
        <f aca="true" t="shared" si="65" ref="J76:O76">J55+J34</f>
        <v>124</v>
      </c>
      <c r="K76">
        <f t="shared" si="65"/>
        <v>448</v>
      </c>
      <c r="L76">
        <f t="shared" si="65"/>
        <v>144</v>
      </c>
      <c r="M76">
        <f t="shared" si="65"/>
        <v>221</v>
      </c>
      <c r="N76">
        <f t="shared" si="65"/>
        <v>215</v>
      </c>
      <c r="O76">
        <f t="shared" si="65"/>
        <v>1152</v>
      </c>
      <c r="Q76" s="4">
        <v>1992</v>
      </c>
      <c r="R76">
        <f aca="true" t="shared" si="66" ref="R76:W76">R55+R34</f>
        <v>0</v>
      </c>
      <c r="S76">
        <f t="shared" si="66"/>
        <v>0</v>
      </c>
      <c r="T76">
        <f t="shared" si="66"/>
        <v>0</v>
      </c>
      <c r="U76">
        <f t="shared" si="66"/>
        <v>0</v>
      </c>
      <c r="V76">
        <f t="shared" si="66"/>
        <v>0</v>
      </c>
      <c r="W76">
        <f t="shared" si="66"/>
        <v>0</v>
      </c>
      <c r="Y76" s="4">
        <v>1992</v>
      </c>
      <c r="Z76">
        <f aca="true" t="shared" si="67" ref="Z76:AE76">Z55+Z34</f>
        <v>0</v>
      </c>
      <c r="AA76">
        <f t="shared" si="67"/>
        <v>0</v>
      </c>
      <c r="AB76">
        <f t="shared" si="67"/>
        <v>0</v>
      </c>
      <c r="AC76">
        <f t="shared" si="67"/>
        <v>0</v>
      </c>
      <c r="AD76">
        <f t="shared" si="67"/>
        <v>0</v>
      </c>
      <c r="AE76">
        <f t="shared" si="67"/>
        <v>0</v>
      </c>
      <c r="AG76" s="4">
        <v>1992</v>
      </c>
      <c r="AH76">
        <f aca="true" t="shared" si="68" ref="AH76:AM76">AH55+AH34</f>
        <v>6</v>
      </c>
      <c r="AI76">
        <f t="shared" si="68"/>
        <v>2</v>
      </c>
      <c r="AJ76">
        <f t="shared" si="68"/>
        <v>0</v>
      </c>
      <c r="AK76">
        <f t="shared" si="68"/>
        <v>2</v>
      </c>
      <c r="AL76">
        <f t="shared" si="68"/>
        <v>1</v>
      </c>
      <c r="AM76">
        <f t="shared" si="68"/>
        <v>11</v>
      </c>
      <c r="AO76" s="4">
        <v>1992</v>
      </c>
      <c r="AP76">
        <f aca="true" t="shared" si="69" ref="AP76:AU76">AP55+AP34</f>
        <v>1</v>
      </c>
      <c r="AQ76">
        <f t="shared" si="69"/>
        <v>3</v>
      </c>
      <c r="AR76">
        <f t="shared" si="69"/>
        <v>2</v>
      </c>
      <c r="AS76">
        <f t="shared" si="69"/>
        <v>3</v>
      </c>
      <c r="AT76">
        <f t="shared" si="69"/>
        <v>3</v>
      </c>
      <c r="AU76">
        <f t="shared" si="69"/>
        <v>12</v>
      </c>
    </row>
    <row r="77" spans="1:47" ht="12.75">
      <c r="A77" s="4">
        <v>1993</v>
      </c>
      <c r="B77">
        <f t="shared" si="24"/>
        <v>165</v>
      </c>
      <c r="C77">
        <f t="shared" si="24"/>
        <v>414</v>
      </c>
      <c r="D77">
        <f t="shared" si="24"/>
        <v>132</v>
      </c>
      <c r="E77">
        <f t="shared" si="24"/>
        <v>85</v>
      </c>
      <c r="F77">
        <f t="shared" si="24"/>
        <v>131</v>
      </c>
      <c r="G77">
        <f t="shared" si="24"/>
        <v>927</v>
      </c>
      <c r="I77" s="4">
        <v>1993</v>
      </c>
      <c r="J77">
        <f aca="true" t="shared" si="70" ref="J77:O77">J56+J35</f>
        <v>183</v>
      </c>
      <c r="K77">
        <f t="shared" si="70"/>
        <v>544</v>
      </c>
      <c r="L77">
        <f t="shared" si="70"/>
        <v>120</v>
      </c>
      <c r="M77">
        <f t="shared" si="70"/>
        <v>229</v>
      </c>
      <c r="N77">
        <f t="shared" si="70"/>
        <v>147</v>
      </c>
      <c r="O77">
        <f t="shared" si="70"/>
        <v>1223</v>
      </c>
      <c r="Q77" s="4">
        <v>1993</v>
      </c>
      <c r="R77">
        <f aca="true" t="shared" si="71" ref="R77:W77">R56+R35</f>
        <v>0</v>
      </c>
      <c r="S77">
        <f t="shared" si="71"/>
        <v>0</v>
      </c>
      <c r="T77">
        <f t="shared" si="71"/>
        <v>0</v>
      </c>
      <c r="U77">
        <f t="shared" si="71"/>
        <v>0</v>
      </c>
      <c r="V77">
        <f t="shared" si="71"/>
        <v>0</v>
      </c>
      <c r="W77">
        <f t="shared" si="71"/>
        <v>0</v>
      </c>
      <c r="Y77" s="4">
        <v>1993</v>
      </c>
      <c r="Z77">
        <f aca="true" t="shared" si="72" ref="Z77:AE77">Z56+Z35</f>
        <v>1</v>
      </c>
      <c r="AA77">
        <f t="shared" si="72"/>
        <v>0</v>
      </c>
      <c r="AB77">
        <f t="shared" si="72"/>
        <v>0</v>
      </c>
      <c r="AC77">
        <f t="shared" si="72"/>
        <v>0</v>
      </c>
      <c r="AD77">
        <f t="shared" si="72"/>
        <v>0</v>
      </c>
      <c r="AE77">
        <f t="shared" si="72"/>
        <v>1</v>
      </c>
      <c r="AG77" s="4">
        <v>1993</v>
      </c>
      <c r="AH77">
        <f aca="true" t="shared" si="73" ref="AH77:AM77">AH56+AH35</f>
        <v>5</v>
      </c>
      <c r="AI77">
        <f t="shared" si="73"/>
        <v>6</v>
      </c>
      <c r="AJ77">
        <f t="shared" si="73"/>
        <v>1</v>
      </c>
      <c r="AK77">
        <f t="shared" si="73"/>
        <v>7</v>
      </c>
      <c r="AL77">
        <f t="shared" si="73"/>
        <v>0</v>
      </c>
      <c r="AM77">
        <f t="shared" si="73"/>
        <v>19</v>
      </c>
      <c r="AO77" s="4">
        <v>1993</v>
      </c>
      <c r="AP77">
        <f aca="true" t="shared" si="74" ref="AP77:AU77">AP56+AP35</f>
        <v>3</v>
      </c>
      <c r="AQ77">
        <f t="shared" si="74"/>
        <v>4</v>
      </c>
      <c r="AR77">
        <f t="shared" si="74"/>
        <v>3</v>
      </c>
      <c r="AS77">
        <f t="shared" si="74"/>
        <v>1</v>
      </c>
      <c r="AT77">
        <f t="shared" si="74"/>
        <v>1</v>
      </c>
      <c r="AU77">
        <f t="shared" si="74"/>
        <v>12</v>
      </c>
    </row>
    <row r="78" spans="1:47" ht="12.75">
      <c r="A78" s="4">
        <v>1994</v>
      </c>
      <c r="B78">
        <f t="shared" si="24"/>
        <v>132</v>
      </c>
      <c r="C78">
        <f t="shared" si="24"/>
        <v>439</v>
      </c>
      <c r="D78">
        <f t="shared" si="24"/>
        <v>93</v>
      </c>
      <c r="E78">
        <f t="shared" si="24"/>
        <v>72</v>
      </c>
      <c r="F78">
        <f t="shared" si="24"/>
        <v>97</v>
      </c>
      <c r="G78">
        <f t="shared" si="24"/>
        <v>833</v>
      </c>
      <c r="I78" s="4">
        <v>1994</v>
      </c>
      <c r="J78">
        <f aca="true" t="shared" si="75" ref="J78:O78">J57+J36</f>
        <v>119</v>
      </c>
      <c r="K78">
        <f t="shared" si="75"/>
        <v>479</v>
      </c>
      <c r="L78">
        <f t="shared" si="75"/>
        <v>85</v>
      </c>
      <c r="M78">
        <f t="shared" si="75"/>
        <v>219</v>
      </c>
      <c r="N78">
        <f t="shared" si="75"/>
        <v>104</v>
      </c>
      <c r="O78">
        <f t="shared" si="75"/>
        <v>1006</v>
      </c>
      <c r="Q78" s="4">
        <v>1994</v>
      </c>
      <c r="R78">
        <f aca="true" t="shared" si="76" ref="R78:W78">R57+R36</f>
        <v>0</v>
      </c>
      <c r="S78">
        <f t="shared" si="76"/>
        <v>1</v>
      </c>
      <c r="T78">
        <f t="shared" si="76"/>
        <v>0</v>
      </c>
      <c r="U78">
        <f t="shared" si="76"/>
        <v>0</v>
      </c>
      <c r="V78">
        <f t="shared" si="76"/>
        <v>0</v>
      </c>
      <c r="W78">
        <f t="shared" si="76"/>
        <v>1</v>
      </c>
      <c r="Y78" s="4">
        <v>1994</v>
      </c>
      <c r="Z78">
        <f aca="true" t="shared" si="77" ref="Z78:AE78">Z57+Z36</f>
        <v>0</v>
      </c>
      <c r="AA78">
        <f t="shared" si="77"/>
        <v>0</v>
      </c>
      <c r="AB78">
        <f t="shared" si="77"/>
        <v>0</v>
      </c>
      <c r="AC78">
        <f t="shared" si="77"/>
        <v>0</v>
      </c>
      <c r="AD78">
        <f t="shared" si="77"/>
        <v>0</v>
      </c>
      <c r="AE78">
        <f t="shared" si="77"/>
        <v>0</v>
      </c>
      <c r="AG78" s="4">
        <v>1994</v>
      </c>
      <c r="AH78">
        <f aca="true" t="shared" si="78" ref="AH78:AM78">AH57+AH36</f>
        <v>2</v>
      </c>
      <c r="AI78">
        <f t="shared" si="78"/>
        <v>7</v>
      </c>
      <c r="AJ78">
        <f t="shared" si="78"/>
        <v>1</v>
      </c>
      <c r="AK78">
        <f t="shared" si="78"/>
        <v>4</v>
      </c>
      <c r="AL78">
        <f t="shared" si="78"/>
        <v>3</v>
      </c>
      <c r="AM78">
        <f t="shared" si="78"/>
        <v>17</v>
      </c>
      <c r="AO78" s="4">
        <v>1994</v>
      </c>
      <c r="AP78">
        <f aca="true" t="shared" si="79" ref="AP78:AU78">AP57+AP36</f>
        <v>2</v>
      </c>
      <c r="AQ78">
        <f t="shared" si="79"/>
        <v>7</v>
      </c>
      <c r="AR78">
        <f t="shared" si="79"/>
        <v>1</v>
      </c>
      <c r="AS78">
        <f t="shared" si="79"/>
        <v>3</v>
      </c>
      <c r="AT78">
        <f t="shared" si="79"/>
        <v>1</v>
      </c>
      <c r="AU78">
        <f t="shared" si="79"/>
        <v>14</v>
      </c>
    </row>
    <row r="79" spans="1:47" ht="12.75">
      <c r="A79" s="4">
        <v>1995</v>
      </c>
      <c r="B79">
        <f t="shared" si="24"/>
        <v>110</v>
      </c>
      <c r="C79">
        <f t="shared" si="24"/>
        <v>371</v>
      </c>
      <c r="D79">
        <f t="shared" si="24"/>
        <v>83</v>
      </c>
      <c r="E79">
        <f t="shared" si="24"/>
        <v>81</v>
      </c>
      <c r="F79">
        <f t="shared" si="24"/>
        <v>99</v>
      </c>
      <c r="G79">
        <f t="shared" si="24"/>
        <v>744</v>
      </c>
      <c r="I79" s="4">
        <v>1995</v>
      </c>
      <c r="J79">
        <f aca="true" t="shared" si="80" ref="J79:O79">J58+J37</f>
        <v>99</v>
      </c>
      <c r="K79">
        <f t="shared" si="80"/>
        <v>412</v>
      </c>
      <c r="L79">
        <f t="shared" si="80"/>
        <v>89</v>
      </c>
      <c r="M79">
        <f t="shared" si="80"/>
        <v>185</v>
      </c>
      <c r="N79">
        <f t="shared" si="80"/>
        <v>96</v>
      </c>
      <c r="O79">
        <f t="shared" si="80"/>
        <v>881</v>
      </c>
      <c r="Q79" s="4">
        <v>1995</v>
      </c>
      <c r="R79">
        <f aca="true" t="shared" si="81" ref="R79:W79">R58+R37</f>
        <v>1</v>
      </c>
      <c r="S79">
        <f t="shared" si="81"/>
        <v>0</v>
      </c>
      <c r="T79">
        <f t="shared" si="81"/>
        <v>0</v>
      </c>
      <c r="U79">
        <f t="shared" si="81"/>
        <v>0</v>
      </c>
      <c r="V79">
        <f t="shared" si="81"/>
        <v>0</v>
      </c>
      <c r="W79">
        <f t="shared" si="81"/>
        <v>1</v>
      </c>
      <c r="Y79" s="4">
        <v>1995</v>
      </c>
      <c r="Z79">
        <f aca="true" t="shared" si="82" ref="Z79:AE79">Z58+Z37</f>
        <v>0</v>
      </c>
      <c r="AA79">
        <f t="shared" si="82"/>
        <v>0</v>
      </c>
      <c r="AB79">
        <f t="shared" si="82"/>
        <v>0</v>
      </c>
      <c r="AC79">
        <f t="shared" si="82"/>
        <v>0</v>
      </c>
      <c r="AD79">
        <f t="shared" si="82"/>
        <v>1</v>
      </c>
      <c r="AE79">
        <f t="shared" si="82"/>
        <v>1</v>
      </c>
      <c r="AG79" s="4">
        <v>1995</v>
      </c>
      <c r="AH79">
        <f aca="true" t="shared" si="83" ref="AH79:AM79">AH58+AH37</f>
        <v>4</v>
      </c>
      <c r="AI79">
        <f t="shared" si="83"/>
        <v>6</v>
      </c>
      <c r="AJ79">
        <f t="shared" si="83"/>
        <v>1</v>
      </c>
      <c r="AK79">
        <f t="shared" si="83"/>
        <v>2</v>
      </c>
      <c r="AL79">
        <f t="shared" si="83"/>
        <v>3</v>
      </c>
      <c r="AM79">
        <f t="shared" si="83"/>
        <v>16</v>
      </c>
      <c r="AO79" s="4">
        <v>1995</v>
      </c>
      <c r="AP79">
        <f aca="true" t="shared" si="84" ref="AP79:AU79">AP58+AP37</f>
        <v>0</v>
      </c>
      <c r="AQ79">
        <f t="shared" si="84"/>
        <v>4</v>
      </c>
      <c r="AR79">
        <f t="shared" si="84"/>
        <v>0</v>
      </c>
      <c r="AS79">
        <f t="shared" si="84"/>
        <v>4</v>
      </c>
      <c r="AT79">
        <f t="shared" si="84"/>
        <v>3</v>
      </c>
      <c r="AU79">
        <f t="shared" si="84"/>
        <v>11</v>
      </c>
    </row>
    <row r="80" spans="1:47" ht="12.75">
      <c r="A80" s="4">
        <v>1996</v>
      </c>
      <c r="B80">
        <f t="shared" si="24"/>
        <v>168</v>
      </c>
      <c r="C80">
        <f t="shared" si="24"/>
        <v>450</v>
      </c>
      <c r="D80">
        <f t="shared" si="24"/>
        <v>113</v>
      </c>
      <c r="E80">
        <f t="shared" si="24"/>
        <v>84</v>
      </c>
      <c r="F80">
        <f t="shared" si="24"/>
        <v>102</v>
      </c>
      <c r="G80">
        <f t="shared" si="24"/>
        <v>917</v>
      </c>
      <c r="I80" s="4">
        <v>1996</v>
      </c>
      <c r="J80">
        <f aca="true" t="shared" si="85" ref="J80:O80">J59+J38</f>
        <v>146</v>
      </c>
      <c r="K80">
        <f t="shared" si="85"/>
        <v>507</v>
      </c>
      <c r="L80">
        <f t="shared" si="85"/>
        <v>92</v>
      </c>
      <c r="M80">
        <f t="shared" si="85"/>
        <v>203</v>
      </c>
      <c r="N80">
        <f t="shared" si="85"/>
        <v>87</v>
      </c>
      <c r="O80">
        <f t="shared" si="85"/>
        <v>1035</v>
      </c>
      <c r="Q80" s="4">
        <v>1996</v>
      </c>
      <c r="R80">
        <f aca="true" t="shared" si="86" ref="R80:W80">R59+R38</f>
        <v>0</v>
      </c>
      <c r="S80">
        <f t="shared" si="86"/>
        <v>1</v>
      </c>
      <c r="T80">
        <f t="shared" si="86"/>
        <v>0</v>
      </c>
      <c r="U80">
        <f t="shared" si="86"/>
        <v>0</v>
      </c>
      <c r="V80">
        <f t="shared" si="86"/>
        <v>0</v>
      </c>
      <c r="W80">
        <f t="shared" si="86"/>
        <v>1</v>
      </c>
      <c r="Y80" s="4">
        <v>1996</v>
      </c>
      <c r="Z80">
        <f aca="true" t="shared" si="87" ref="Z80:AE80">Z59+Z38</f>
        <v>0</v>
      </c>
      <c r="AA80">
        <f t="shared" si="87"/>
        <v>0</v>
      </c>
      <c r="AB80">
        <f t="shared" si="87"/>
        <v>0</v>
      </c>
      <c r="AC80">
        <f t="shared" si="87"/>
        <v>0</v>
      </c>
      <c r="AD80">
        <f t="shared" si="87"/>
        <v>1</v>
      </c>
      <c r="AE80">
        <f t="shared" si="87"/>
        <v>1</v>
      </c>
      <c r="AG80" s="4">
        <v>1996</v>
      </c>
      <c r="AH80">
        <f aca="true" t="shared" si="88" ref="AH80:AM80">AH59+AH38</f>
        <v>4</v>
      </c>
      <c r="AI80">
        <f t="shared" si="88"/>
        <v>10</v>
      </c>
      <c r="AJ80">
        <f t="shared" si="88"/>
        <v>2</v>
      </c>
      <c r="AK80">
        <f t="shared" si="88"/>
        <v>9</v>
      </c>
      <c r="AL80">
        <f t="shared" si="88"/>
        <v>4</v>
      </c>
      <c r="AM80">
        <f t="shared" si="88"/>
        <v>29</v>
      </c>
      <c r="AO80" s="4">
        <v>1996</v>
      </c>
      <c r="AP80">
        <f aca="true" t="shared" si="89" ref="AP80:AU80">AP59+AP38</f>
        <v>3</v>
      </c>
      <c r="AQ80">
        <f t="shared" si="89"/>
        <v>1</v>
      </c>
      <c r="AR80">
        <f t="shared" si="89"/>
        <v>4</v>
      </c>
      <c r="AS80">
        <f t="shared" si="89"/>
        <v>2</v>
      </c>
      <c r="AT80">
        <f t="shared" si="89"/>
        <v>3</v>
      </c>
      <c r="AU80">
        <f t="shared" si="89"/>
        <v>13</v>
      </c>
    </row>
    <row r="81" spans="1:47" ht="12.75">
      <c r="A81" s="4">
        <v>1997</v>
      </c>
      <c r="B81">
        <f t="shared" si="24"/>
        <v>133</v>
      </c>
      <c r="C81">
        <f t="shared" si="24"/>
        <v>417</v>
      </c>
      <c r="D81">
        <f t="shared" si="24"/>
        <v>90</v>
      </c>
      <c r="E81">
        <f t="shared" si="24"/>
        <v>86</v>
      </c>
      <c r="F81">
        <f t="shared" si="24"/>
        <v>98</v>
      </c>
      <c r="G81">
        <f t="shared" si="24"/>
        <v>824</v>
      </c>
      <c r="I81" s="4">
        <v>1997</v>
      </c>
      <c r="J81">
        <f aca="true" t="shared" si="90" ref="J81:O81">J60+J39</f>
        <v>168</v>
      </c>
      <c r="K81">
        <f t="shared" si="90"/>
        <v>583</v>
      </c>
      <c r="L81">
        <f t="shared" si="90"/>
        <v>90</v>
      </c>
      <c r="M81">
        <f t="shared" si="90"/>
        <v>210</v>
      </c>
      <c r="N81">
        <f t="shared" si="90"/>
        <v>106</v>
      </c>
      <c r="O81">
        <f t="shared" si="90"/>
        <v>1157</v>
      </c>
      <c r="Q81" s="4">
        <v>1997</v>
      </c>
      <c r="R81">
        <f aca="true" t="shared" si="91" ref="R81:W81">R60+R39</f>
        <v>1</v>
      </c>
      <c r="S81">
        <f t="shared" si="91"/>
        <v>2</v>
      </c>
      <c r="T81">
        <f t="shared" si="91"/>
        <v>0</v>
      </c>
      <c r="U81">
        <f t="shared" si="91"/>
        <v>1</v>
      </c>
      <c r="V81">
        <f t="shared" si="91"/>
        <v>0</v>
      </c>
      <c r="W81">
        <f t="shared" si="91"/>
        <v>4</v>
      </c>
      <c r="Y81" s="4">
        <v>1997</v>
      </c>
      <c r="Z81">
        <f aca="true" t="shared" si="92" ref="Z81:AE81">Z60+Z39</f>
        <v>0</v>
      </c>
      <c r="AA81">
        <f t="shared" si="92"/>
        <v>2</v>
      </c>
      <c r="AB81">
        <f t="shared" si="92"/>
        <v>0</v>
      </c>
      <c r="AC81">
        <f t="shared" si="92"/>
        <v>0</v>
      </c>
      <c r="AD81">
        <f t="shared" si="92"/>
        <v>0</v>
      </c>
      <c r="AE81">
        <f t="shared" si="92"/>
        <v>2</v>
      </c>
      <c r="AG81" s="4">
        <v>1997</v>
      </c>
      <c r="AH81">
        <f aca="true" t="shared" si="93" ref="AH81:AM81">AH60+AH39</f>
        <v>1</v>
      </c>
      <c r="AI81">
        <f t="shared" si="93"/>
        <v>15</v>
      </c>
      <c r="AJ81">
        <f t="shared" si="93"/>
        <v>4</v>
      </c>
      <c r="AK81">
        <f t="shared" si="93"/>
        <v>7</v>
      </c>
      <c r="AL81">
        <f t="shared" si="93"/>
        <v>3</v>
      </c>
      <c r="AM81">
        <f t="shared" si="93"/>
        <v>30</v>
      </c>
      <c r="AO81" s="4">
        <v>1997</v>
      </c>
      <c r="AP81">
        <f aca="true" t="shared" si="94" ref="AP81:AU81">AP60+AP39</f>
        <v>2</v>
      </c>
      <c r="AQ81">
        <f t="shared" si="94"/>
        <v>2</v>
      </c>
      <c r="AR81">
        <f t="shared" si="94"/>
        <v>0</v>
      </c>
      <c r="AS81">
        <f t="shared" si="94"/>
        <v>4</v>
      </c>
      <c r="AT81">
        <f t="shared" si="94"/>
        <v>0</v>
      </c>
      <c r="AU81">
        <f t="shared" si="94"/>
        <v>8</v>
      </c>
    </row>
    <row r="82" spans="1:47" ht="12.75">
      <c r="A82" s="4">
        <v>1998</v>
      </c>
      <c r="B82">
        <f t="shared" si="24"/>
        <v>100</v>
      </c>
      <c r="C82">
        <f t="shared" si="24"/>
        <v>384</v>
      </c>
      <c r="D82">
        <f t="shared" si="24"/>
        <v>64</v>
      </c>
      <c r="E82">
        <f t="shared" si="24"/>
        <v>75</v>
      </c>
      <c r="F82">
        <f t="shared" si="24"/>
        <v>83</v>
      </c>
      <c r="G82">
        <f t="shared" si="24"/>
        <v>706</v>
      </c>
      <c r="I82" s="4">
        <v>1998</v>
      </c>
      <c r="J82">
        <f aca="true" t="shared" si="95" ref="J82:O82">J61+J40</f>
        <v>119</v>
      </c>
      <c r="K82">
        <f t="shared" si="95"/>
        <v>440</v>
      </c>
      <c r="L82">
        <f t="shared" si="95"/>
        <v>62</v>
      </c>
      <c r="M82">
        <f t="shared" si="95"/>
        <v>155</v>
      </c>
      <c r="N82">
        <f t="shared" si="95"/>
        <v>45</v>
      </c>
      <c r="O82">
        <f t="shared" si="95"/>
        <v>821</v>
      </c>
      <c r="Q82" s="4">
        <v>1998</v>
      </c>
      <c r="R82">
        <f aca="true" t="shared" si="96" ref="R82:W82">R61+R40</f>
        <v>1</v>
      </c>
      <c r="S82">
        <f t="shared" si="96"/>
        <v>0</v>
      </c>
      <c r="T82">
        <f t="shared" si="96"/>
        <v>0</v>
      </c>
      <c r="U82">
        <f t="shared" si="96"/>
        <v>0</v>
      </c>
      <c r="V82">
        <f t="shared" si="96"/>
        <v>0</v>
      </c>
      <c r="W82">
        <f t="shared" si="96"/>
        <v>1</v>
      </c>
      <c r="Y82" s="4">
        <v>1998</v>
      </c>
      <c r="Z82">
        <f aca="true" t="shared" si="97" ref="Z82:AE82">Z61+Z40</f>
        <v>0</v>
      </c>
      <c r="AA82">
        <f t="shared" si="97"/>
        <v>2</v>
      </c>
      <c r="AB82">
        <f t="shared" si="97"/>
        <v>0</v>
      </c>
      <c r="AC82">
        <f t="shared" si="97"/>
        <v>1</v>
      </c>
      <c r="AD82">
        <f t="shared" si="97"/>
        <v>0</v>
      </c>
      <c r="AE82">
        <f t="shared" si="97"/>
        <v>3</v>
      </c>
      <c r="AG82" s="4">
        <v>1998</v>
      </c>
      <c r="AH82">
        <f aca="true" t="shared" si="98" ref="AH82:AM82">AH61+AH40</f>
        <v>3</v>
      </c>
      <c r="AI82">
        <f t="shared" si="98"/>
        <v>8</v>
      </c>
      <c r="AJ82">
        <f t="shared" si="98"/>
        <v>1</v>
      </c>
      <c r="AK82">
        <f t="shared" si="98"/>
        <v>7</v>
      </c>
      <c r="AL82">
        <f t="shared" si="98"/>
        <v>0</v>
      </c>
      <c r="AM82">
        <f t="shared" si="98"/>
        <v>19</v>
      </c>
      <c r="AO82" s="4">
        <v>1998</v>
      </c>
      <c r="AP82">
        <f aca="true" t="shared" si="99" ref="AP82:AU82">AP61+AP40</f>
        <v>3</v>
      </c>
      <c r="AQ82">
        <f t="shared" si="99"/>
        <v>1</v>
      </c>
      <c r="AR82">
        <f t="shared" si="99"/>
        <v>0</v>
      </c>
      <c r="AS82">
        <f t="shared" si="99"/>
        <v>3</v>
      </c>
      <c r="AT82">
        <f t="shared" si="99"/>
        <v>2</v>
      </c>
      <c r="AU82">
        <f t="shared" si="99"/>
        <v>9</v>
      </c>
    </row>
    <row r="83" spans="1:47" ht="12.75">
      <c r="A83" s="4">
        <v>1999</v>
      </c>
      <c r="B83">
        <f t="shared" si="24"/>
        <v>102</v>
      </c>
      <c r="C83">
        <f t="shared" si="24"/>
        <v>466</v>
      </c>
      <c r="D83">
        <f t="shared" si="24"/>
        <v>49</v>
      </c>
      <c r="E83">
        <f t="shared" si="24"/>
        <v>68</v>
      </c>
      <c r="F83">
        <f t="shared" si="24"/>
        <v>75</v>
      </c>
      <c r="G83">
        <f t="shared" si="24"/>
        <v>760</v>
      </c>
      <c r="I83" s="4">
        <v>1999</v>
      </c>
      <c r="J83">
        <f aca="true" t="shared" si="100" ref="J83:O83">J62+J41</f>
        <v>142</v>
      </c>
      <c r="K83">
        <f t="shared" si="100"/>
        <v>474</v>
      </c>
      <c r="L83">
        <f t="shared" si="100"/>
        <v>47</v>
      </c>
      <c r="M83">
        <f t="shared" si="100"/>
        <v>142</v>
      </c>
      <c r="N83">
        <f t="shared" si="100"/>
        <v>53</v>
      </c>
      <c r="O83">
        <f t="shared" si="100"/>
        <v>858</v>
      </c>
      <c r="Q83" s="4">
        <v>1999</v>
      </c>
      <c r="R83">
        <f aca="true" t="shared" si="101" ref="R83:W83">R62+R41</f>
        <v>2</v>
      </c>
      <c r="S83">
        <f t="shared" si="101"/>
        <v>4</v>
      </c>
      <c r="T83">
        <f t="shared" si="101"/>
        <v>0</v>
      </c>
      <c r="U83">
        <f t="shared" si="101"/>
        <v>1</v>
      </c>
      <c r="V83">
        <f t="shared" si="101"/>
        <v>0</v>
      </c>
      <c r="W83">
        <f t="shared" si="101"/>
        <v>7</v>
      </c>
      <c r="Y83" s="4">
        <v>1999</v>
      </c>
      <c r="Z83">
        <f aca="true" t="shared" si="102" ref="Z83:AE83">Z62+Z41</f>
        <v>0</v>
      </c>
      <c r="AA83">
        <f t="shared" si="102"/>
        <v>0</v>
      </c>
      <c r="AB83">
        <f t="shared" si="102"/>
        <v>0</v>
      </c>
      <c r="AC83">
        <f t="shared" si="102"/>
        <v>0</v>
      </c>
      <c r="AD83">
        <f t="shared" si="102"/>
        <v>0</v>
      </c>
      <c r="AE83">
        <f t="shared" si="102"/>
        <v>0</v>
      </c>
      <c r="AG83" s="4">
        <v>1999</v>
      </c>
      <c r="AH83">
        <f aca="true" t="shared" si="103" ref="AH83:AM83">AH62+AH41</f>
        <v>2</v>
      </c>
      <c r="AI83">
        <f t="shared" si="103"/>
        <v>9</v>
      </c>
      <c r="AJ83">
        <f t="shared" si="103"/>
        <v>0</v>
      </c>
      <c r="AK83">
        <f t="shared" si="103"/>
        <v>0</v>
      </c>
      <c r="AL83">
        <f t="shared" si="103"/>
        <v>1</v>
      </c>
      <c r="AM83">
        <f t="shared" si="103"/>
        <v>12</v>
      </c>
      <c r="AO83" s="4">
        <v>1999</v>
      </c>
      <c r="AP83">
        <f aca="true" t="shared" si="104" ref="AP83:AU83">AP62+AP41</f>
        <v>2</v>
      </c>
      <c r="AQ83">
        <f t="shared" si="104"/>
        <v>0</v>
      </c>
      <c r="AR83">
        <f t="shared" si="104"/>
        <v>0</v>
      </c>
      <c r="AS83">
        <f t="shared" si="104"/>
        <v>2</v>
      </c>
      <c r="AT83">
        <f t="shared" si="104"/>
        <v>0</v>
      </c>
      <c r="AU83">
        <f t="shared" si="104"/>
        <v>4</v>
      </c>
    </row>
    <row r="84" spans="1:47" ht="12.75">
      <c r="A84" s="4" t="s">
        <v>104</v>
      </c>
      <c r="B84" s="2">
        <f>SUM(B67:B83)</f>
        <v>1406</v>
      </c>
      <c r="C84" s="2">
        <f>SUM(C67:C83)</f>
        <v>4221</v>
      </c>
      <c r="D84" s="2">
        <f>SUM(D67:D83)</f>
        <v>1078</v>
      </c>
      <c r="E84" s="2">
        <f>SUM(E67:E83)</f>
        <v>835</v>
      </c>
      <c r="F84" s="2">
        <f>SUM(F67:F83)</f>
        <v>4545</v>
      </c>
      <c r="G84">
        <f>SUM(B84:F84)</f>
        <v>12085</v>
      </c>
      <c r="I84" s="4" t="s">
        <v>104</v>
      </c>
      <c r="J84" s="2">
        <f>SUM(J67:J83)</f>
        <v>1458</v>
      </c>
      <c r="K84" s="2">
        <f>SUM(K67:K83)</f>
        <v>4733</v>
      </c>
      <c r="L84" s="2">
        <f>SUM(L67:L83)</f>
        <v>1078</v>
      </c>
      <c r="M84" s="2">
        <f>SUM(M67:M83)</f>
        <v>1867</v>
      </c>
      <c r="N84" s="2">
        <f>SUM(N67:N83)</f>
        <v>3867</v>
      </c>
      <c r="O84">
        <f>SUM(J84:N84)</f>
        <v>13003</v>
      </c>
      <c r="Q84" s="4" t="s">
        <v>104</v>
      </c>
      <c r="R84" s="2">
        <f>SUM(R67:R83)</f>
        <v>5</v>
      </c>
      <c r="S84" s="2">
        <f>SUM(S67:S83)</f>
        <v>8</v>
      </c>
      <c r="T84" s="2">
        <f>SUM(T67:T83)</f>
        <v>0</v>
      </c>
      <c r="U84" s="2">
        <f>SUM(U67:U83)</f>
        <v>2</v>
      </c>
      <c r="V84" s="2">
        <f>SUM(V67:V83)</f>
        <v>0</v>
      </c>
      <c r="W84">
        <f>SUM(R84:V84)</f>
        <v>15</v>
      </c>
      <c r="Y84" s="4" t="s">
        <v>104</v>
      </c>
      <c r="Z84" s="2">
        <f>SUM(Z67:Z83)</f>
        <v>1</v>
      </c>
      <c r="AA84" s="2">
        <f>SUM(AA67:AA83)</f>
        <v>4</v>
      </c>
      <c r="AB84" s="2">
        <f>SUM(AB67:AB83)</f>
        <v>0</v>
      </c>
      <c r="AC84" s="2">
        <f>SUM(AC67:AC83)</f>
        <v>1</v>
      </c>
      <c r="AD84" s="2">
        <f>SUM(AD67:AD83)</f>
        <v>2</v>
      </c>
      <c r="AE84">
        <f>SUM(Z84:AD84)</f>
        <v>8</v>
      </c>
      <c r="AG84" s="4" t="s">
        <v>104</v>
      </c>
      <c r="AH84" s="2">
        <f>SUM(AH67:AH83)</f>
        <v>32</v>
      </c>
      <c r="AI84" s="2">
        <f>SUM(AI67:AI83)</f>
        <v>77</v>
      </c>
      <c r="AJ84" s="2">
        <f>SUM(AJ67:AJ83)</f>
        <v>12</v>
      </c>
      <c r="AK84" s="2">
        <f>SUM(AK67:AK83)</f>
        <v>40</v>
      </c>
      <c r="AL84" s="2">
        <f>SUM(AL67:AL83)</f>
        <v>29</v>
      </c>
      <c r="AM84">
        <f>SUM(AH84:AL84)</f>
        <v>190</v>
      </c>
      <c r="AO84" s="4" t="s">
        <v>104</v>
      </c>
      <c r="AP84" s="2">
        <f>SUM(AP67:AP83)</f>
        <v>17</v>
      </c>
      <c r="AQ84" s="2">
        <f>SUM(AQ67:AQ83)</f>
        <v>25</v>
      </c>
      <c r="AR84" s="2">
        <f>SUM(AR67:AR83)</f>
        <v>14</v>
      </c>
      <c r="AS84" s="2">
        <f>SUM(AS67:AS83)</f>
        <v>23</v>
      </c>
      <c r="AT84" s="2">
        <f>SUM(AT67:AT83)</f>
        <v>20</v>
      </c>
      <c r="AU84">
        <f>SUM(AP84:AT84)</f>
        <v>99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102</v>
      </c>
      <c r="I86" s="4" t="s">
        <v>103</v>
      </c>
      <c r="Q86" s="4" t="s">
        <v>119</v>
      </c>
      <c r="Y86" s="4" t="s">
        <v>120</v>
      </c>
      <c r="AG86" s="4" t="s">
        <v>117</v>
      </c>
      <c r="AO86" s="4" t="s">
        <v>118</v>
      </c>
    </row>
    <row r="87" spans="1:47" ht="12.75">
      <c r="A87" s="4" t="s">
        <v>113</v>
      </c>
      <c r="B87" s="12" t="s">
        <v>91</v>
      </c>
      <c r="C87" s="12" t="s">
        <v>96</v>
      </c>
      <c r="D87" s="12" t="s">
        <v>97</v>
      </c>
      <c r="E87" s="12" t="s">
        <v>92</v>
      </c>
      <c r="F87" s="12" t="s">
        <v>95</v>
      </c>
      <c r="G87" s="12" t="s">
        <v>104</v>
      </c>
      <c r="I87" s="4" t="s">
        <v>113</v>
      </c>
      <c r="J87" s="12" t="s">
        <v>91</v>
      </c>
      <c r="K87" s="12" t="s">
        <v>96</v>
      </c>
      <c r="L87" s="12" t="s">
        <v>97</v>
      </c>
      <c r="M87" s="12" t="s">
        <v>92</v>
      </c>
      <c r="N87" s="12" t="s">
        <v>95</v>
      </c>
      <c r="O87" s="12" t="s">
        <v>104</v>
      </c>
      <c r="Q87" s="4" t="s">
        <v>113</v>
      </c>
      <c r="R87" s="12" t="s">
        <v>91</v>
      </c>
      <c r="S87" s="12" t="s">
        <v>96</v>
      </c>
      <c r="T87" s="12" t="s">
        <v>97</v>
      </c>
      <c r="U87" s="12" t="s">
        <v>92</v>
      </c>
      <c r="V87" s="12" t="s">
        <v>95</v>
      </c>
      <c r="W87" s="12" t="s">
        <v>104</v>
      </c>
      <c r="Y87" s="4" t="s">
        <v>113</v>
      </c>
      <c r="Z87" s="12" t="s">
        <v>91</v>
      </c>
      <c r="AA87" s="12" t="s">
        <v>96</v>
      </c>
      <c r="AB87" s="12" t="s">
        <v>97</v>
      </c>
      <c r="AC87" s="12" t="s">
        <v>92</v>
      </c>
      <c r="AD87" s="12" t="s">
        <v>95</v>
      </c>
      <c r="AE87" s="12" t="s">
        <v>104</v>
      </c>
      <c r="AG87" s="4" t="s">
        <v>113</v>
      </c>
      <c r="AH87" s="12" t="s">
        <v>91</v>
      </c>
      <c r="AI87" s="12" t="s">
        <v>96</v>
      </c>
      <c r="AJ87" s="12" t="s">
        <v>97</v>
      </c>
      <c r="AK87" s="12" t="s">
        <v>92</v>
      </c>
      <c r="AL87" s="12" t="s">
        <v>95</v>
      </c>
      <c r="AM87" s="12" t="s">
        <v>104</v>
      </c>
      <c r="AO87" s="4" t="s">
        <v>113</v>
      </c>
      <c r="AP87" s="12" t="s">
        <v>91</v>
      </c>
      <c r="AQ87" s="12" t="s">
        <v>96</v>
      </c>
      <c r="AR87" s="12" t="s">
        <v>97</v>
      </c>
      <c r="AS87" s="12" t="s">
        <v>92</v>
      </c>
      <c r="AT87" s="12" t="s">
        <v>95</v>
      </c>
      <c r="AU87" s="12" t="s">
        <v>104</v>
      </c>
    </row>
    <row r="88" spans="1:47" ht="12.75">
      <c r="A88" s="4">
        <v>1983</v>
      </c>
      <c r="F88">
        <v>100</v>
      </c>
      <c r="G88">
        <f>SUM(B88:F88)</f>
        <v>100</v>
      </c>
      <c r="I88" s="4">
        <v>1983</v>
      </c>
      <c r="N88">
        <v>102</v>
      </c>
      <c r="O88">
        <f>SUM(J88:N88)</f>
        <v>102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  <c r="AU88">
        <f>SUM(AP88:AT88)</f>
        <v>0</v>
      </c>
    </row>
    <row r="89" spans="1:47" ht="12.75">
      <c r="A89" s="4">
        <v>1984</v>
      </c>
      <c r="F89">
        <v>33</v>
      </c>
      <c r="G89">
        <f aca="true" t="shared" si="105" ref="G89:G104">SUM(B89:F89)</f>
        <v>33</v>
      </c>
      <c r="I89" s="4">
        <v>1984</v>
      </c>
      <c r="N89">
        <v>5</v>
      </c>
      <c r="O89">
        <f aca="true" t="shared" si="106" ref="O89:O104">SUM(J89:N89)</f>
        <v>5</v>
      </c>
      <c r="Q89" s="4">
        <v>1984</v>
      </c>
      <c r="W89">
        <f aca="true" t="shared" si="107" ref="W89:W104">SUM(R89:V89)</f>
        <v>0</v>
      </c>
      <c r="Y89" s="4">
        <v>1984</v>
      </c>
      <c r="AE89">
        <f aca="true" t="shared" si="108" ref="AE89:AE104">SUM(Z89:AD89)</f>
        <v>0</v>
      </c>
      <c r="AG89" s="4">
        <v>1984</v>
      </c>
      <c r="AM89">
        <f aca="true" t="shared" si="109" ref="AM89:AM104">SUM(AH89:AL89)</f>
        <v>0</v>
      </c>
      <c r="AO89" s="4">
        <v>1984</v>
      </c>
      <c r="AU89">
        <f aca="true" t="shared" si="110" ref="AU89:AU104">SUM(AP89:AT89)</f>
        <v>0</v>
      </c>
    </row>
    <row r="90" spans="1:47" ht="12.75">
      <c r="A90" s="4">
        <v>1985</v>
      </c>
      <c r="F90">
        <v>34</v>
      </c>
      <c r="G90">
        <f t="shared" si="105"/>
        <v>34</v>
      </c>
      <c r="I90" s="4">
        <v>1985</v>
      </c>
      <c r="N90">
        <v>5</v>
      </c>
      <c r="O90">
        <f t="shared" si="106"/>
        <v>5</v>
      </c>
      <c r="Q90" s="4">
        <v>1985</v>
      </c>
      <c r="W90">
        <f t="shared" si="107"/>
        <v>0</v>
      </c>
      <c r="Y90" s="4">
        <v>1985</v>
      </c>
      <c r="AE90">
        <f t="shared" si="108"/>
        <v>0</v>
      </c>
      <c r="AG90" s="4">
        <v>1985</v>
      </c>
      <c r="AM90">
        <f t="shared" si="109"/>
        <v>0</v>
      </c>
      <c r="AO90" s="4">
        <v>1985</v>
      </c>
      <c r="AU90">
        <f t="shared" si="110"/>
        <v>0</v>
      </c>
    </row>
    <row r="91" spans="1:47" ht="12.75">
      <c r="A91" s="4">
        <v>1986</v>
      </c>
      <c r="F91">
        <v>15</v>
      </c>
      <c r="G91">
        <f t="shared" si="105"/>
        <v>15</v>
      </c>
      <c r="I91" s="4">
        <v>1986</v>
      </c>
      <c r="N91">
        <v>2</v>
      </c>
      <c r="O91">
        <f t="shared" si="106"/>
        <v>2</v>
      </c>
      <c r="Q91" s="4">
        <v>1986</v>
      </c>
      <c r="W91">
        <f t="shared" si="107"/>
        <v>0</v>
      </c>
      <c r="Y91" s="4">
        <v>1986</v>
      </c>
      <c r="AE91">
        <f t="shared" si="108"/>
        <v>0</v>
      </c>
      <c r="AG91" s="4">
        <v>1986</v>
      </c>
      <c r="AM91">
        <f t="shared" si="109"/>
        <v>0</v>
      </c>
      <c r="AO91" s="4">
        <v>1986</v>
      </c>
      <c r="AU91">
        <f t="shared" si="110"/>
        <v>0</v>
      </c>
    </row>
    <row r="92" spans="1:47" ht="12.75">
      <c r="A92" s="4">
        <v>1987</v>
      </c>
      <c r="F92">
        <v>17</v>
      </c>
      <c r="G92">
        <f t="shared" si="105"/>
        <v>17</v>
      </c>
      <c r="I92" s="4">
        <v>1987</v>
      </c>
      <c r="N92">
        <v>3</v>
      </c>
      <c r="O92">
        <f t="shared" si="106"/>
        <v>3</v>
      </c>
      <c r="Q92" s="4">
        <v>1987</v>
      </c>
      <c r="W92">
        <f t="shared" si="107"/>
        <v>0</v>
      </c>
      <c r="Y92" s="4">
        <v>1987</v>
      </c>
      <c r="AE92">
        <f t="shared" si="108"/>
        <v>0</v>
      </c>
      <c r="AG92" s="4">
        <v>1987</v>
      </c>
      <c r="AL92">
        <v>1</v>
      </c>
      <c r="AM92">
        <f t="shared" si="109"/>
        <v>1</v>
      </c>
      <c r="AO92" s="4">
        <v>1987</v>
      </c>
      <c r="AU92">
        <f t="shared" si="110"/>
        <v>0</v>
      </c>
    </row>
    <row r="93" spans="1:47" ht="12.75">
      <c r="A93" s="4">
        <v>1988</v>
      </c>
      <c r="F93">
        <v>24</v>
      </c>
      <c r="G93">
        <f t="shared" si="105"/>
        <v>24</v>
      </c>
      <c r="I93" s="4">
        <v>1988</v>
      </c>
      <c r="N93">
        <v>1</v>
      </c>
      <c r="O93">
        <f t="shared" si="106"/>
        <v>1</v>
      </c>
      <c r="Q93" s="4">
        <v>1988</v>
      </c>
      <c r="W93">
        <f t="shared" si="107"/>
        <v>0</v>
      </c>
      <c r="Y93" s="4">
        <v>1988</v>
      </c>
      <c r="AE93">
        <f t="shared" si="108"/>
        <v>0</v>
      </c>
      <c r="AG93" s="4">
        <v>1988</v>
      </c>
      <c r="AM93">
        <f t="shared" si="109"/>
        <v>0</v>
      </c>
      <c r="AO93" s="4">
        <v>1988</v>
      </c>
      <c r="AU93">
        <f t="shared" si="110"/>
        <v>0</v>
      </c>
    </row>
    <row r="94" spans="1:47" ht="12.75">
      <c r="A94" s="4">
        <v>1989</v>
      </c>
      <c r="B94">
        <v>2</v>
      </c>
      <c r="C94">
        <v>9</v>
      </c>
      <c r="D94">
        <v>2</v>
      </c>
      <c r="E94">
        <v>1</v>
      </c>
      <c r="F94">
        <v>2</v>
      </c>
      <c r="G94">
        <f t="shared" si="105"/>
        <v>16</v>
      </c>
      <c r="I94" s="4">
        <v>1989</v>
      </c>
      <c r="K94">
        <v>1</v>
      </c>
      <c r="N94">
        <v>1</v>
      </c>
      <c r="O94">
        <f t="shared" si="106"/>
        <v>2</v>
      </c>
      <c r="Q94" s="4">
        <v>1989</v>
      </c>
      <c r="W94">
        <f t="shared" si="107"/>
        <v>0</v>
      </c>
      <c r="Y94" s="4">
        <v>1989</v>
      </c>
      <c r="AE94">
        <f t="shared" si="108"/>
        <v>0</v>
      </c>
      <c r="AG94" s="4">
        <v>1989</v>
      </c>
      <c r="AM94">
        <f t="shared" si="109"/>
        <v>0</v>
      </c>
      <c r="AO94" s="4">
        <v>1989</v>
      </c>
      <c r="AU94">
        <f t="shared" si="110"/>
        <v>0</v>
      </c>
    </row>
    <row r="95" spans="1:47" ht="12.75">
      <c r="A95" s="4">
        <v>1990</v>
      </c>
      <c r="B95">
        <v>2</v>
      </c>
      <c r="C95">
        <v>5</v>
      </c>
      <c r="D95">
        <v>2</v>
      </c>
      <c r="F95">
        <v>2</v>
      </c>
      <c r="G95">
        <f t="shared" si="105"/>
        <v>11</v>
      </c>
      <c r="I95" s="4">
        <v>1990</v>
      </c>
      <c r="N95">
        <v>1</v>
      </c>
      <c r="O95">
        <f t="shared" si="106"/>
        <v>1</v>
      </c>
      <c r="Q95" s="4">
        <v>1990</v>
      </c>
      <c r="W95">
        <f t="shared" si="107"/>
        <v>0</v>
      </c>
      <c r="Y95" s="4">
        <v>1990</v>
      </c>
      <c r="AE95">
        <f t="shared" si="108"/>
        <v>0</v>
      </c>
      <c r="AG95" s="4">
        <v>1990</v>
      </c>
      <c r="AM95">
        <f t="shared" si="109"/>
        <v>0</v>
      </c>
      <c r="AO95" s="4">
        <v>1990</v>
      </c>
      <c r="AU95">
        <f t="shared" si="110"/>
        <v>0</v>
      </c>
    </row>
    <row r="96" spans="1:47" ht="12.75">
      <c r="A96" s="4">
        <v>1991</v>
      </c>
      <c r="C96">
        <v>2</v>
      </c>
      <c r="D96">
        <v>1</v>
      </c>
      <c r="E96">
        <v>1</v>
      </c>
      <c r="F96">
        <v>1</v>
      </c>
      <c r="G96">
        <f t="shared" si="105"/>
        <v>5</v>
      </c>
      <c r="I96" s="4">
        <v>1991</v>
      </c>
      <c r="J96">
        <v>1</v>
      </c>
      <c r="K96">
        <v>1</v>
      </c>
      <c r="N96">
        <v>1</v>
      </c>
      <c r="O96">
        <f t="shared" si="106"/>
        <v>3</v>
      </c>
      <c r="Q96" s="4">
        <v>1991</v>
      </c>
      <c r="W96">
        <f t="shared" si="107"/>
        <v>0</v>
      </c>
      <c r="Y96" s="4">
        <v>1991</v>
      </c>
      <c r="AE96">
        <f t="shared" si="108"/>
        <v>0</v>
      </c>
      <c r="AG96" s="4">
        <v>1991</v>
      </c>
      <c r="AM96">
        <f t="shared" si="109"/>
        <v>0</v>
      </c>
      <c r="AO96" s="4">
        <v>1991</v>
      </c>
      <c r="AU96">
        <f t="shared" si="110"/>
        <v>0</v>
      </c>
    </row>
    <row r="97" spans="1:47" ht="12.75">
      <c r="A97" s="4">
        <v>1992</v>
      </c>
      <c r="B97">
        <v>1</v>
      </c>
      <c r="C97">
        <v>5</v>
      </c>
      <c r="D97">
        <v>1</v>
      </c>
      <c r="F97">
        <v>4</v>
      </c>
      <c r="G97">
        <f t="shared" si="105"/>
        <v>11</v>
      </c>
      <c r="I97" s="4">
        <v>1992</v>
      </c>
      <c r="J97">
        <v>1</v>
      </c>
      <c r="K97">
        <v>2</v>
      </c>
      <c r="O97">
        <f t="shared" si="106"/>
        <v>3</v>
      </c>
      <c r="Q97" s="4">
        <v>1992</v>
      </c>
      <c r="W97">
        <f t="shared" si="107"/>
        <v>0</v>
      </c>
      <c r="Y97" s="4">
        <v>1992</v>
      </c>
      <c r="AE97">
        <f t="shared" si="108"/>
        <v>0</v>
      </c>
      <c r="AG97" s="4">
        <v>1992</v>
      </c>
      <c r="AM97">
        <f t="shared" si="109"/>
        <v>0</v>
      </c>
      <c r="AO97" s="4">
        <v>1992</v>
      </c>
      <c r="AU97">
        <f t="shared" si="110"/>
        <v>0</v>
      </c>
    </row>
    <row r="98" spans="1:47" ht="12.75">
      <c r="A98" s="4">
        <v>1993</v>
      </c>
      <c r="B98">
        <v>1</v>
      </c>
      <c r="C98">
        <v>1</v>
      </c>
      <c r="F98">
        <v>2</v>
      </c>
      <c r="G98">
        <f t="shared" si="105"/>
        <v>4</v>
      </c>
      <c r="I98" s="4">
        <v>1993</v>
      </c>
      <c r="J98">
        <v>2</v>
      </c>
      <c r="K98">
        <v>1</v>
      </c>
      <c r="O98">
        <f t="shared" si="106"/>
        <v>3</v>
      </c>
      <c r="Q98" s="4">
        <v>1993</v>
      </c>
      <c r="W98">
        <f t="shared" si="107"/>
        <v>0</v>
      </c>
      <c r="Y98" s="4">
        <v>1993</v>
      </c>
      <c r="AE98">
        <f t="shared" si="108"/>
        <v>0</v>
      </c>
      <c r="AG98" s="4">
        <v>1993</v>
      </c>
      <c r="AM98">
        <f t="shared" si="109"/>
        <v>0</v>
      </c>
      <c r="AO98" s="4">
        <v>1993</v>
      </c>
      <c r="AU98">
        <f t="shared" si="110"/>
        <v>0</v>
      </c>
    </row>
    <row r="99" spans="1:47" ht="12.75">
      <c r="A99" s="4">
        <v>1994</v>
      </c>
      <c r="B99">
        <v>2</v>
      </c>
      <c r="C99">
        <v>2</v>
      </c>
      <c r="F99">
        <v>2</v>
      </c>
      <c r="G99">
        <f t="shared" si="105"/>
        <v>6</v>
      </c>
      <c r="I99" s="4">
        <v>1994</v>
      </c>
      <c r="J99">
        <v>2</v>
      </c>
      <c r="K99">
        <v>1</v>
      </c>
      <c r="L99">
        <v>1</v>
      </c>
      <c r="O99">
        <f t="shared" si="106"/>
        <v>4</v>
      </c>
      <c r="Q99" s="4">
        <v>1994</v>
      </c>
      <c r="W99">
        <f t="shared" si="107"/>
        <v>0</v>
      </c>
      <c r="Y99" s="4">
        <v>1994</v>
      </c>
      <c r="AE99">
        <f t="shared" si="108"/>
        <v>0</v>
      </c>
      <c r="AG99" s="4">
        <v>1994</v>
      </c>
      <c r="AM99">
        <f t="shared" si="109"/>
        <v>0</v>
      </c>
      <c r="AO99" s="4">
        <v>1994</v>
      </c>
      <c r="AU99">
        <f t="shared" si="110"/>
        <v>0</v>
      </c>
    </row>
    <row r="100" spans="1:47" ht="12.75">
      <c r="A100" s="4">
        <v>1995</v>
      </c>
      <c r="B100">
        <v>2</v>
      </c>
      <c r="C100">
        <v>5</v>
      </c>
      <c r="D100">
        <v>2</v>
      </c>
      <c r="G100">
        <f t="shared" si="105"/>
        <v>9</v>
      </c>
      <c r="I100" s="4">
        <v>1995</v>
      </c>
      <c r="O100">
        <f t="shared" si="106"/>
        <v>0</v>
      </c>
      <c r="Q100" s="4">
        <v>1995</v>
      </c>
      <c r="W100">
        <f t="shared" si="107"/>
        <v>0</v>
      </c>
      <c r="Y100" s="4">
        <v>1995</v>
      </c>
      <c r="AE100">
        <f t="shared" si="108"/>
        <v>0</v>
      </c>
      <c r="AG100" s="4">
        <v>1995</v>
      </c>
      <c r="AM100">
        <f t="shared" si="109"/>
        <v>0</v>
      </c>
      <c r="AO100" s="4">
        <v>1995</v>
      </c>
      <c r="AU100">
        <f t="shared" si="110"/>
        <v>0</v>
      </c>
    </row>
    <row r="101" spans="1:47" ht="12.75">
      <c r="A101" s="4">
        <v>1996</v>
      </c>
      <c r="B101">
        <v>2</v>
      </c>
      <c r="C101">
        <v>2</v>
      </c>
      <c r="D101">
        <v>1</v>
      </c>
      <c r="G101">
        <f t="shared" si="105"/>
        <v>5</v>
      </c>
      <c r="I101" s="4">
        <v>1996</v>
      </c>
      <c r="J101">
        <v>1</v>
      </c>
      <c r="N101">
        <v>1</v>
      </c>
      <c r="O101">
        <f t="shared" si="106"/>
        <v>2</v>
      </c>
      <c r="Q101" s="4">
        <v>1996</v>
      </c>
      <c r="W101">
        <f t="shared" si="107"/>
        <v>0</v>
      </c>
      <c r="Y101" s="4">
        <v>1996</v>
      </c>
      <c r="AE101">
        <f t="shared" si="108"/>
        <v>0</v>
      </c>
      <c r="AG101" s="4">
        <v>1996</v>
      </c>
      <c r="AM101">
        <f t="shared" si="109"/>
        <v>0</v>
      </c>
      <c r="AO101" s="4">
        <v>1996</v>
      </c>
      <c r="AU101">
        <f t="shared" si="110"/>
        <v>0</v>
      </c>
    </row>
    <row r="102" spans="1:47" ht="12.75">
      <c r="A102" s="4">
        <v>1997</v>
      </c>
      <c r="B102">
        <v>3</v>
      </c>
      <c r="G102">
        <f t="shared" si="105"/>
        <v>3</v>
      </c>
      <c r="I102" s="4">
        <v>1997</v>
      </c>
      <c r="O102">
        <f t="shared" si="106"/>
        <v>0</v>
      </c>
      <c r="Q102" s="4">
        <v>1997</v>
      </c>
      <c r="W102">
        <f t="shared" si="107"/>
        <v>0</v>
      </c>
      <c r="Y102" s="4">
        <v>1997</v>
      </c>
      <c r="AE102">
        <f t="shared" si="108"/>
        <v>0</v>
      </c>
      <c r="AG102" s="4">
        <v>1997</v>
      </c>
      <c r="AM102">
        <f t="shared" si="109"/>
        <v>0</v>
      </c>
      <c r="AO102" s="4">
        <v>1997</v>
      </c>
      <c r="AU102">
        <f t="shared" si="110"/>
        <v>0</v>
      </c>
    </row>
    <row r="103" spans="1:47" ht="12.75">
      <c r="A103" s="4">
        <v>1998</v>
      </c>
      <c r="B103">
        <v>1</v>
      </c>
      <c r="C103">
        <v>1</v>
      </c>
      <c r="G103">
        <f t="shared" si="105"/>
        <v>2</v>
      </c>
      <c r="I103" s="4">
        <v>1998</v>
      </c>
      <c r="L103">
        <v>1</v>
      </c>
      <c r="O103">
        <f t="shared" si="106"/>
        <v>1</v>
      </c>
      <c r="Q103" s="4">
        <v>1998</v>
      </c>
      <c r="W103">
        <f t="shared" si="107"/>
        <v>0</v>
      </c>
      <c r="Y103" s="4">
        <v>1998</v>
      </c>
      <c r="AE103">
        <f t="shared" si="108"/>
        <v>0</v>
      </c>
      <c r="AG103" s="4">
        <v>1998</v>
      </c>
      <c r="AM103">
        <f t="shared" si="109"/>
        <v>0</v>
      </c>
      <c r="AO103" s="4">
        <v>1998</v>
      </c>
      <c r="AU103">
        <f t="shared" si="110"/>
        <v>0</v>
      </c>
    </row>
    <row r="104" spans="1:47" ht="12.75">
      <c r="A104" s="4">
        <v>1999</v>
      </c>
      <c r="C104">
        <v>3</v>
      </c>
      <c r="G104">
        <f t="shared" si="105"/>
        <v>3</v>
      </c>
      <c r="I104" s="4">
        <v>1999</v>
      </c>
      <c r="O104">
        <f t="shared" si="106"/>
        <v>0</v>
      </c>
      <c r="Q104" s="4">
        <v>1999</v>
      </c>
      <c r="W104">
        <f t="shared" si="107"/>
        <v>0</v>
      </c>
      <c r="Y104" s="4">
        <v>1999</v>
      </c>
      <c r="AE104">
        <f t="shared" si="108"/>
        <v>0</v>
      </c>
      <c r="AG104" s="4">
        <v>1999</v>
      </c>
      <c r="AM104">
        <f t="shared" si="109"/>
        <v>0</v>
      </c>
      <c r="AO104" s="4">
        <v>1999</v>
      </c>
      <c r="AU104">
        <f t="shared" si="110"/>
        <v>0</v>
      </c>
    </row>
    <row r="105" spans="1:47" ht="12.75">
      <c r="A105" s="4" t="s">
        <v>104</v>
      </c>
      <c r="B105" s="2">
        <f>SUM(B88:B104)</f>
        <v>16</v>
      </c>
      <c r="C105" s="2">
        <f>SUM(C88:C104)</f>
        <v>35</v>
      </c>
      <c r="D105" s="2">
        <f>SUM(D88:D104)</f>
        <v>9</v>
      </c>
      <c r="E105" s="2">
        <f>SUM(E88:E104)</f>
        <v>2</v>
      </c>
      <c r="F105" s="2">
        <f>SUM(F88:F104)</f>
        <v>236</v>
      </c>
      <c r="G105">
        <f>SUM(B105:F105)</f>
        <v>298</v>
      </c>
      <c r="I105" s="4" t="s">
        <v>104</v>
      </c>
      <c r="J105" s="2">
        <f>SUM(J88:J104)</f>
        <v>7</v>
      </c>
      <c r="K105" s="2">
        <f>SUM(K88:K104)</f>
        <v>6</v>
      </c>
      <c r="L105" s="2">
        <f>SUM(L88:L104)</f>
        <v>2</v>
      </c>
      <c r="M105" s="2">
        <f>SUM(M88:M104)</f>
        <v>0</v>
      </c>
      <c r="N105" s="2">
        <f>SUM(N88:N104)</f>
        <v>122</v>
      </c>
      <c r="O105">
        <f>SUM(J105:N105)</f>
        <v>137</v>
      </c>
      <c r="Q105" s="4" t="s">
        <v>104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0</v>
      </c>
      <c r="Y105" s="4" t="s">
        <v>104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104</v>
      </c>
      <c r="AH105" s="2">
        <f>SUM(AH88:AH104)</f>
        <v>0</v>
      </c>
      <c r="AI105" s="2">
        <f>SUM(AI88:AI104)</f>
        <v>0</v>
      </c>
      <c r="AJ105" s="2">
        <f>SUM(AJ88:AJ104)</f>
        <v>0</v>
      </c>
      <c r="AK105" s="2">
        <f>SUM(AK88:AK104)</f>
        <v>0</v>
      </c>
      <c r="AL105" s="2">
        <f>SUM(AL88:AL104)</f>
        <v>1</v>
      </c>
      <c r="AM105">
        <f>SUM(AH105:AL105)</f>
        <v>1</v>
      </c>
      <c r="AO105" s="4" t="s">
        <v>104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102</v>
      </c>
      <c r="I107" s="4" t="s">
        <v>103</v>
      </c>
      <c r="Q107" s="4" t="s">
        <v>119</v>
      </c>
      <c r="Y107" s="4" t="s">
        <v>120</v>
      </c>
      <c r="AG107" s="4" t="s">
        <v>117</v>
      </c>
      <c r="AO107" s="4" t="s">
        <v>118</v>
      </c>
    </row>
    <row r="108" spans="1:47" ht="12.75">
      <c r="A108" s="4" t="s">
        <v>99</v>
      </c>
      <c r="B108" s="12" t="s">
        <v>91</v>
      </c>
      <c r="C108" s="12" t="s">
        <v>96</v>
      </c>
      <c r="D108" s="12" t="s">
        <v>97</v>
      </c>
      <c r="E108" s="12" t="s">
        <v>92</v>
      </c>
      <c r="F108" s="12" t="s">
        <v>95</v>
      </c>
      <c r="G108" s="12" t="s">
        <v>104</v>
      </c>
      <c r="I108" s="4" t="s">
        <v>99</v>
      </c>
      <c r="J108" s="12" t="s">
        <v>91</v>
      </c>
      <c r="K108" s="12" t="s">
        <v>96</v>
      </c>
      <c r="L108" s="12" t="s">
        <v>97</v>
      </c>
      <c r="M108" s="12" t="s">
        <v>92</v>
      </c>
      <c r="N108" s="12" t="s">
        <v>95</v>
      </c>
      <c r="O108" s="12" t="s">
        <v>104</v>
      </c>
      <c r="Q108" s="4" t="s">
        <v>99</v>
      </c>
      <c r="R108" s="12" t="s">
        <v>91</v>
      </c>
      <c r="S108" s="12" t="s">
        <v>96</v>
      </c>
      <c r="T108" s="12" t="s">
        <v>97</v>
      </c>
      <c r="U108" s="12" t="s">
        <v>92</v>
      </c>
      <c r="V108" s="12" t="s">
        <v>95</v>
      </c>
      <c r="W108" s="12" t="s">
        <v>104</v>
      </c>
      <c r="Y108" s="4" t="s">
        <v>99</v>
      </c>
      <c r="Z108" s="12" t="s">
        <v>91</v>
      </c>
      <c r="AA108" s="12" t="s">
        <v>96</v>
      </c>
      <c r="AB108" s="12" t="s">
        <v>97</v>
      </c>
      <c r="AC108" s="12" t="s">
        <v>92</v>
      </c>
      <c r="AD108" s="12" t="s">
        <v>95</v>
      </c>
      <c r="AE108" s="12" t="s">
        <v>104</v>
      </c>
      <c r="AG108" s="4" t="s">
        <v>99</v>
      </c>
      <c r="AH108" s="12" t="s">
        <v>91</v>
      </c>
      <c r="AI108" s="12" t="s">
        <v>96</v>
      </c>
      <c r="AJ108" s="12" t="s">
        <v>97</v>
      </c>
      <c r="AK108" s="12" t="s">
        <v>92</v>
      </c>
      <c r="AL108" s="12" t="s">
        <v>95</v>
      </c>
      <c r="AM108" s="12" t="s">
        <v>104</v>
      </c>
      <c r="AO108" s="4" t="s">
        <v>99</v>
      </c>
      <c r="AP108" s="12" t="s">
        <v>91</v>
      </c>
      <c r="AQ108" s="12" t="s">
        <v>96</v>
      </c>
      <c r="AR108" s="12" t="s">
        <v>97</v>
      </c>
      <c r="AS108" s="12" t="s">
        <v>92</v>
      </c>
      <c r="AT108" s="12" t="s">
        <v>95</v>
      </c>
      <c r="AU108" s="12" t="s">
        <v>104</v>
      </c>
    </row>
    <row r="109" spans="1:47" ht="12.75">
      <c r="A109" s="4">
        <v>1983</v>
      </c>
      <c r="B109">
        <f aca="true" t="shared" si="111" ref="B109:G118">B88+B46+B25</f>
        <v>0</v>
      </c>
      <c r="C109">
        <f t="shared" si="111"/>
        <v>0</v>
      </c>
      <c r="D109">
        <f t="shared" si="111"/>
        <v>0</v>
      </c>
      <c r="E109">
        <f t="shared" si="111"/>
        <v>0</v>
      </c>
      <c r="F109">
        <f t="shared" si="111"/>
        <v>388</v>
      </c>
      <c r="G109">
        <f t="shared" si="111"/>
        <v>388</v>
      </c>
      <c r="I109" s="4">
        <v>1983</v>
      </c>
      <c r="J109">
        <f aca="true" t="shared" si="112" ref="J109:O118">J88+J46+J25</f>
        <v>0</v>
      </c>
      <c r="K109">
        <f t="shared" si="112"/>
        <v>0</v>
      </c>
      <c r="L109">
        <f t="shared" si="112"/>
        <v>0</v>
      </c>
      <c r="M109">
        <f t="shared" si="112"/>
        <v>0</v>
      </c>
      <c r="N109">
        <f t="shared" si="112"/>
        <v>497</v>
      </c>
      <c r="O109">
        <f t="shared" si="112"/>
        <v>497</v>
      </c>
      <c r="Q109" s="4">
        <v>1983</v>
      </c>
      <c r="R109">
        <f aca="true" t="shared" si="113" ref="R109:W118">R88+R46+R25</f>
        <v>0</v>
      </c>
      <c r="S109">
        <f t="shared" si="113"/>
        <v>0</v>
      </c>
      <c r="T109">
        <f t="shared" si="113"/>
        <v>0</v>
      </c>
      <c r="U109">
        <f t="shared" si="113"/>
        <v>0</v>
      </c>
      <c r="V109">
        <f t="shared" si="113"/>
        <v>0</v>
      </c>
      <c r="W109">
        <f t="shared" si="113"/>
        <v>0</v>
      </c>
      <c r="Y109" s="4">
        <v>1983</v>
      </c>
      <c r="Z109">
        <f aca="true" t="shared" si="114" ref="Z109:AE118">Z88+Z46+Z25</f>
        <v>0</v>
      </c>
      <c r="AA109">
        <f t="shared" si="114"/>
        <v>0</v>
      </c>
      <c r="AB109">
        <f t="shared" si="114"/>
        <v>0</v>
      </c>
      <c r="AC109">
        <f t="shared" si="114"/>
        <v>0</v>
      </c>
      <c r="AD109">
        <f t="shared" si="114"/>
        <v>0</v>
      </c>
      <c r="AE109">
        <f t="shared" si="114"/>
        <v>0</v>
      </c>
      <c r="AG109" s="4">
        <v>1983</v>
      </c>
      <c r="AH109">
        <f aca="true" t="shared" si="115" ref="AH109:AM118">AH88+AH46+AH25</f>
        <v>0</v>
      </c>
      <c r="AI109">
        <f t="shared" si="115"/>
        <v>0</v>
      </c>
      <c r="AJ109">
        <f t="shared" si="115"/>
        <v>0</v>
      </c>
      <c r="AK109">
        <f t="shared" si="115"/>
        <v>0</v>
      </c>
      <c r="AL109">
        <f t="shared" si="115"/>
        <v>0</v>
      </c>
      <c r="AM109">
        <f t="shared" si="115"/>
        <v>0</v>
      </c>
      <c r="AO109" s="4">
        <v>1983</v>
      </c>
      <c r="AP109">
        <f aca="true" t="shared" si="116" ref="AP109:AU118">AP88+AP46+AP25</f>
        <v>0</v>
      </c>
      <c r="AQ109">
        <f t="shared" si="116"/>
        <v>0</v>
      </c>
      <c r="AR109">
        <f t="shared" si="116"/>
        <v>0</v>
      </c>
      <c r="AS109">
        <f t="shared" si="116"/>
        <v>0</v>
      </c>
      <c r="AT109">
        <f t="shared" si="116"/>
        <v>1</v>
      </c>
      <c r="AU109">
        <f t="shared" si="116"/>
        <v>1</v>
      </c>
    </row>
    <row r="110" spans="1:47" ht="12.75">
      <c r="A110" s="4">
        <v>1984</v>
      </c>
      <c r="B110">
        <f t="shared" si="111"/>
        <v>1</v>
      </c>
      <c r="C110">
        <f t="shared" si="111"/>
        <v>1</v>
      </c>
      <c r="D110">
        <f t="shared" si="111"/>
        <v>0</v>
      </c>
      <c r="E110">
        <f t="shared" si="111"/>
        <v>0</v>
      </c>
      <c r="F110">
        <f t="shared" si="111"/>
        <v>516</v>
      </c>
      <c r="G110">
        <f t="shared" si="111"/>
        <v>518</v>
      </c>
      <c r="I110" s="4">
        <v>1984</v>
      </c>
      <c r="J110">
        <f t="shared" si="112"/>
        <v>0</v>
      </c>
      <c r="K110">
        <f t="shared" si="112"/>
        <v>4</v>
      </c>
      <c r="L110">
        <f t="shared" si="112"/>
        <v>0</v>
      </c>
      <c r="M110">
        <f t="shared" si="112"/>
        <v>0</v>
      </c>
      <c r="N110">
        <f t="shared" si="112"/>
        <v>347</v>
      </c>
      <c r="O110">
        <f t="shared" si="112"/>
        <v>351</v>
      </c>
      <c r="Q110" s="4">
        <v>1984</v>
      </c>
      <c r="R110">
        <f t="shared" si="113"/>
        <v>0</v>
      </c>
      <c r="S110">
        <f t="shared" si="113"/>
        <v>0</v>
      </c>
      <c r="T110">
        <f t="shared" si="113"/>
        <v>0</v>
      </c>
      <c r="U110">
        <f t="shared" si="113"/>
        <v>0</v>
      </c>
      <c r="V110">
        <f t="shared" si="113"/>
        <v>0</v>
      </c>
      <c r="W110">
        <f t="shared" si="113"/>
        <v>0</v>
      </c>
      <c r="Y110" s="4">
        <v>1984</v>
      </c>
      <c r="Z110">
        <f t="shared" si="114"/>
        <v>0</v>
      </c>
      <c r="AA110">
        <f t="shared" si="114"/>
        <v>0</v>
      </c>
      <c r="AB110">
        <f t="shared" si="114"/>
        <v>0</v>
      </c>
      <c r="AC110">
        <f t="shared" si="114"/>
        <v>0</v>
      </c>
      <c r="AD110">
        <f t="shared" si="114"/>
        <v>0</v>
      </c>
      <c r="AE110">
        <f t="shared" si="114"/>
        <v>0</v>
      </c>
      <c r="AG110" s="4">
        <v>1984</v>
      </c>
      <c r="AH110">
        <f t="shared" si="115"/>
        <v>0</v>
      </c>
      <c r="AI110">
        <f t="shared" si="115"/>
        <v>0</v>
      </c>
      <c r="AJ110">
        <f t="shared" si="115"/>
        <v>0</v>
      </c>
      <c r="AK110">
        <f t="shared" si="115"/>
        <v>0</v>
      </c>
      <c r="AL110">
        <f t="shared" si="115"/>
        <v>1</v>
      </c>
      <c r="AM110">
        <f t="shared" si="115"/>
        <v>1</v>
      </c>
      <c r="AO110" s="4">
        <v>1984</v>
      </c>
      <c r="AP110">
        <f t="shared" si="116"/>
        <v>0</v>
      </c>
      <c r="AQ110">
        <f t="shared" si="116"/>
        <v>0</v>
      </c>
      <c r="AR110">
        <f t="shared" si="116"/>
        <v>0</v>
      </c>
      <c r="AS110">
        <f t="shared" si="116"/>
        <v>0</v>
      </c>
      <c r="AT110">
        <f t="shared" si="116"/>
        <v>0</v>
      </c>
      <c r="AU110">
        <f t="shared" si="116"/>
        <v>0</v>
      </c>
    </row>
    <row r="111" spans="1:47" ht="12.75">
      <c r="A111" s="4">
        <v>1985</v>
      </c>
      <c r="B111">
        <f t="shared" si="111"/>
        <v>0</v>
      </c>
      <c r="C111">
        <f t="shared" si="111"/>
        <v>2</v>
      </c>
      <c r="D111">
        <f t="shared" si="111"/>
        <v>2</v>
      </c>
      <c r="E111">
        <f t="shared" si="111"/>
        <v>1</v>
      </c>
      <c r="F111">
        <f t="shared" si="111"/>
        <v>551</v>
      </c>
      <c r="G111">
        <f t="shared" si="111"/>
        <v>556</v>
      </c>
      <c r="I111" s="4">
        <v>1985</v>
      </c>
      <c r="J111">
        <f t="shared" si="112"/>
        <v>0</v>
      </c>
      <c r="K111">
        <f t="shared" si="112"/>
        <v>1</v>
      </c>
      <c r="L111">
        <f t="shared" si="112"/>
        <v>1</v>
      </c>
      <c r="M111">
        <f t="shared" si="112"/>
        <v>1</v>
      </c>
      <c r="N111">
        <f t="shared" si="112"/>
        <v>383</v>
      </c>
      <c r="O111">
        <f t="shared" si="112"/>
        <v>386</v>
      </c>
      <c r="Q111" s="4">
        <v>1985</v>
      </c>
      <c r="R111">
        <f t="shared" si="113"/>
        <v>0</v>
      </c>
      <c r="S111">
        <f t="shared" si="113"/>
        <v>0</v>
      </c>
      <c r="T111">
        <f t="shared" si="113"/>
        <v>0</v>
      </c>
      <c r="U111">
        <f t="shared" si="113"/>
        <v>0</v>
      </c>
      <c r="V111">
        <f t="shared" si="113"/>
        <v>0</v>
      </c>
      <c r="W111">
        <f t="shared" si="113"/>
        <v>0</v>
      </c>
      <c r="Y111" s="4">
        <v>1985</v>
      </c>
      <c r="Z111">
        <f t="shared" si="114"/>
        <v>0</v>
      </c>
      <c r="AA111">
        <f t="shared" si="114"/>
        <v>0</v>
      </c>
      <c r="AB111">
        <f t="shared" si="114"/>
        <v>0</v>
      </c>
      <c r="AC111">
        <f t="shared" si="114"/>
        <v>0</v>
      </c>
      <c r="AD111">
        <f t="shared" si="114"/>
        <v>0</v>
      </c>
      <c r="AE111">
        <f t="shared" si="114"/>
        <v>0</v>
      </c>
      <c r="AG111" s="4">
        <v>1985</v>
      </c>
      <c r="AH111">
        <f t="shared" si="115"/>
        <v>0</v>
      </c>
      <c r="AI111">
        <f t="shared" si="115"/>
        <v>0</v>
      </c>
      <c r="AJ111">
        <f t="shared" si="115"/>
        <v>0</v>
      </c>
      <c r="AK111">
        <f t="shared" si="115"/>
        <v>0</v>
      </c>
      <c r="AL111">
        <f t="shared" si="115"/>
        <v>6</v>
      </c>
      <c r="AM111">
        <f t="shared" si="115"/>
        <v>6</v>
      </c>
      <c r="AO111" s="4">
        <v>1985</v>
      </c>
      <c r="AP111">
        <f t="shared" si="116"/>
        <v>0</v>
      </c>
      <c r="AQ111">
        <f t="shared" si="116"/>
        <v>0</v>
      </c>
      <c r="AR111">
        <f t="shared" si="116"/>
        <v>0</v>
      </c>
      <c r="AS111">
        <f t="shared" si="116"/>
        <v>0</v>
      </c>
      <c r="AT111">
        <f t="shared" si="116"/>
        <v>0</v>
      </c>
      <c r="AU111">
        <f t="shared" si="116"/>
        <v>0</v>
      </c>
    </row>
    <row r="112" spans="1:47" ht="12.75">
      <c r="A112" s="4">
        <v>1986</v>
      </c>
      <c r="B112">
        <f t="shared" si="111"/>
        <v>0</v>
      </c>
      <c r="C112">
        <f t="shared" si="111"/>
        <v>1</v>
      </c>
      <c r="D112">
        <f t="shared" si="111"/>
        <v>1</v>
      </c>
      <c r="E112">
        <f t="shared" si="111"/>
        <v>0</v>
      </c>
      <c r="F112">
        <f t="shared" si="111"/>
        <v>559</v>
      </c>
      <c r="G112">
        <f t="shared" si="111"/>
        <v>561</v>
      </c>
      <c r="I112" s="4">
        <v>1986</v>
      </c>
      <c r="J112">
        <f t="shared" si="112"/>
        <v>1</v>
      </c>
      <c r="K112">
        <f t="shared" si="112"/>
        <v>0</v>
      </c>
      <c r="L112">
        <f t="shared" si="112"/>
        <v>2</v>
      </c>
      <c r="M112">
        <f t="shared" si="112"/>
        <v>0</v>
      </c>
      <c r="N112">
        <f t="shared" si="112"/>
        <v>408</v>
      </c>
      <c r="O112">
        <f t="shared" si="112"/>
        <v>411</v>
      </c>
      <c r="Q112" s="4">
        <v>1986</v>
      </c>
      <c r="R112">
        <f t="shared" si="113"/>
        <v>0</v>
      </c>
      <c r="S112">
        <f t="shared" si="113"/>
        <v>0</v>
      </c>
      <c r="T112">
        <f t="shared" si="113"/>
        <v>0</v>
      </c>
      <c r="U112">
        <f t="shared" si="113"/>
        <v>0</v>
      </c>
      <c r="V112">
        <f t="shared" si="113"/>
        <v>0</v>
      </c>
      <c r="W112">
        <f t="shared" si="113"/>
        <v>0</v>
      </c>
      <c r="Y112" s="4">
        <v>1986</v>
      </c>
      <c r="Z112">
        <f t="shared" si="114"/>
        <v>0</v>
      </c>
      <c r="AA112">
        <f t="shared" si="114"/>
        <v>0</v>
      </c>
      <c r="AB112">
        <f t="shared" si="114"/>
        <v>0</v>
      </c>
      <c r="AC112">
        <f t="shared" si="114"/>
        <v>0</v>
      </c>
      <c r="AD112">
        <f t="shared" si="114"/>
        <v>0</v>
      </c>
      <c r="AE112">
        <f t="shared" si="114"/>
        <v>0</v>
      </c>
      <c r="AG112" s="4">
        <v>1986</v>
      </c>
      <c r="AH112">
        <f t="shared" si="115"/>
        <v>0</v>
      </c>
      <c r="AI112">
        <f t="shared" si="115"/>
        <v>0</v>
      </c>
      <c r="AJ112">
        <f t="shared" si="115"/>
        <v>0</v>
      </c>
      <c r="AK112">
        <f t="shared" si="115"/>
        <v>0</v>
      </c>
      <c r="AL112">
        <f t="shared" si="115"/>
        <v>2</v>
      </c>
      <c r="AM112">
        <f t="shared" si="115"/>
        <v>2</v>
      </c>
      <c r="AO112" s="4">
        <v>1986</v>
      </c>
      <c r="AP112">
        <f t="shared" si="116"/>
        <v>0</v>
      </c>
      <c r="AQ112">
        <f t="shared" si="116"/>
        <v>0</v>
      </c>
      <c r="AR112">
        <f t="shared" si="116"/>
        <v>0</v>
      </c>
      <c r="AS112">
        <f t="shared" si="116"/>
        <v>0</v>
      </c>
      <c r="AT112">
        <f t="shared" si="116"/>
        <v>0</v>
      </c>
      <c r="AU112">
        <f t="shared" si="116"/>
        <v>0</v>
      </c>
    </row>
    <row r="113" spans="1:47" ht="12.75">
      <c r="A113" s="4">
        <v>1987</v>
      </c>
      <c r="B113">
        <f t="shared" si="111"/>
        <v>0</v>
      </c>
      <c r="C113">
        <f t="shared" si="111"/>
        <v>1</v>
      </c>
      <c r="D113">
        <f t="shared" si="111"/>
        <v>1</v>
      </c>
      <c r="E113">
        <f t="shared" si="111"/>
        <v>0</v>
      </c>
      <c r="F113">
        <f t="shared" si="111"/>
        <v>684</v>
      </c>
      <c r="G113">
        <f t="shared" si="111"/>
        <v>686</v>
      </c>
      <c r="I113" s="4">
        <v>1987</v>
      </c>
      <c r="J113">
        <f t="shared" si="112"/>
        <v>0</v>
      </c>
      <c r="K113">
        <f t="shared" si="112"/>
        <v>0</v>
      </c>
      <c r="L113">
        <f t="shared" si="112"/>
        <v>0</v>
      </c>
      <c r="M113">
        <f t="shared" si="112"/>
        <v>0</v>
      </c>
      <c r="N113">
        <f t="shared" si="112"/>
        <v>467</v>
      </c>
      <c r="O113">
        <f t="shared" si="112"/>
        <v>467</v>
      </c>
      <c r="Q113" s="4">
        <v>1987</v>
      </c>
      <c r="R113">
        <f t="shared" si="113"/>
        <v>0</v>
      </c>
      <c r="S113">
        <f t="shared" si="113"/>
        <v>0</v>
      </c>
      <c r="T113">
        <f t="shared" si="113"/>
        <v>0</v>
      </c>
      <c r="U113">
        <f t="shared" si="113"/>
        <v>0</v>
      </c>
      <c r="V113">
        <f t="shared" si="113"/>
        <v>0</v>
      </c>
      <c r="W113">
        <f t="shared" si="113"/>
        <v>0</v>
      </c>
      <c r="Y113" s="4">
        <v>1987</v>
      </c>
      <c r="Z113">
        <f t="shared" si="114"/>
        <v>0</v>
      </c>
      <c r="AA113">
        <f t="shared" si="114"/>
        <v>0</v>
      </c>
      <c r="AB113">
        <f t="shared" si="114"/>
        <v>0</v>
      </c>
      <c r="AC113">
        <f t="shared" si="114"/>
        <v>0</v>
      </c>
      <c r="AD113">
        <f t="shared" si="114"/>
        <v>0</v>
      </c>
      <c r="AE113">
        <f t="shared" si="114"/>
        <v>0</v>
      </c>
      <c r="AG113" s="4">
        <v>1987</v>
      </c>
      <c r="AH113">
        <f t="shared" si="115"/>
        <v>0</v>
      </c>
      <c r="AI113">
        <f t="shared" si="115"/>
        <v>0</v>
      </c>
      <c r="AJ113">
        <f t="shared" si="115"/>
        <v>0</v>
      </c>
      <c r="AK113">
        <f t="shared" si="115"/>
        <v>0</v>
      </c>
      <c r="AL113">
        <f t="shared" si="115"/>
        <v>3</v>
      </c>
      <c r="AM113">
        <f t="shared" si="115"/>
        <v>3</v>
      </c>
      <c r="AO113" s="4">
        <v>1987</v>
      </c>
      <c r="AP113">
        <f t="shared" si="116"/>
        <v>0</v>
      </c>
      <c r="AQ113">
        <f t="shared" si="116"/>
        <v>0</v>
      </c>
      <c r="AR113">
        <f t="shared" si="116"/>
        <v>0</v>
      </c>
      <c r="AS113">
        <f t="shared" si="116"/>
        <v>0</v>
      </c>
      <c r="AT113">
        <f t="shared" si="116"/>
        <v>1</v>
      </c>
      <c r="AU113">
        <f t="shared" si="116"/>
        <v>1</v>
      </c>
    </row>
    <row r="114" spans="1:47" ht="12.75">
      <c r="A114" s="4">
        <v>1988</v>
      </c>
      <c r="B114">
        <f t="shared" si="111"/>
        <v>0</v>
      </c>
      <c r="C114">
        <f t="shared" si="111"/>
        <v>2</v>
      </c>
      <c r="D114">
        <f t="shared" si="111"/>
        <v>4</v>
      </c>
      <c r="E114">
        <f t="shared" si="111"/>
        <v>2</v>
      </c>
      <c r="F114">
        <f t="shared" si="111"/>
        <v>707</v>
      </c>
      <c r="G114">
        <f t="shared" si="111"/>
        <v>715</v>
      </c>
      <c r="I114" s="4">
        <v>1988</v>
      </c>
      <c r="J114">
        <f t="shared" si="112"/>
        <v>1</v>
      </c>
      <c r="K114">
        <f t="shared" si="112"/>
        <v>0</v>
      </c>
      <c r="L114">
        <f t="shared" si="112"/>
        <v>0</v>
      </c>
      <c r="M114">
        <f t="shared" si="112"/>
        <v>1</v>
      </c>
      <c r="N114">
        <f t="shared" si="112"/>
        <v>544</v>
      </c>
      <c r="O114">
        <f t="shared" si="112"/>
        <v>546</v>
      </c>
      <c r="Q114" s="4">
        <v>1988</v>
      </c>
      <c r="R114">
        <f t="shared" si="113"/>
        <v>0</v>
      </c>
      <c r="S114">
        <f t="shared" si="113"/>
        <v>0</v>
      </c>
      <c r="T114">
        <f t="shared" si="113"/>
        <v>0</v>
      </c>
      <c r="U114">
        <f t="shared" si="113"/>
        <v>0</v>
      </c>
      <c r="V114">
        <f t="shared" si="113"/>
        <v>0</v>
      </c>
      <c r="W114">
        <f t="shared" si="113"/>
        <v>0</v>
      </c>
      <c r="Y114" s="4">
        <v>1988</v>
      </c>
      <c r="Z114">
        <f t="shared" si="114"/>
        <v>0</v>
      </c>
      <c r="AA114">
        <f t="shared" si="114"/>
        <v>0</v>
      </c>
      <c r="AB114">
        <f t="shared" si="114"/>
        <v>0</v>
      </c>
      <c r="AC114">
        <f t="shared" si="114"/>
        <v>0</v>
      </c>
      <c r="AD114">
        <f t="shared" si="114"/>
        <v>0</v>
      </c>
      <c r="AE114">
        <f t="shared" si="114"/>
        <v>0</v>
      </c>
      <c r="AG114" s="4">
        <v>1988</v>
      </c>
      <c r="AH114">
        <f t="shared" si="115"/>
        <v>0</v>
      </c>
      <c r="AI114">
        <f t="shared" si="115"/>
        <v>0</v>
      </c>
      <c r="AJ114">
        <f t="shared" si="115"/>
        <v>0</v>
      </c>
      <c r="AK114">
        <f t="shared" si="115"/>
        <v>0</v>
      </c>
      <c r="AL114">
        <f t="shared" si="115"/>
        <v>0</v>
      </c>
      <c r="AM114">
        <f t="shared" si="115"/>
        <v>0</v>
      </c>
      <c r="AO114" s="4">
        <v>1988</v>
      </c>
      <c r="AP114">
        <f t="shared" si="116"/>
        <v>0</v>
      </c>
      <c r="AQ114">
        <f t="shared" si="116"/>
        <v>0</v>
      </c>
      <c r="AR114">
        <f t="shared" si="116"/>
        <v>0</v>
      </c>
      <c r="AS114">
        <f t="shared" si="116"/>
        <v>0</v>
      </c>
      <c r="AT114">
        <f t="shared" si="116"/>
        <v>1</v>
      </c>
      <c r="AU114">
        <f t="shared" si="116"/>
        <v>1</v>
      </c>
    </row>
    <row r="115" spans="1:47" ht="12.75">
      <c r="A115" s="4">
        <v>1989</v>
      </c>
      <c r="B115">
        <f t="shared" si="111"/>
        <v>110</v>
      </c>
      <c r="C115">
        <f t="shared" si="111"/>
        <v>287</v>
      </c>
      <c r="D115">
        <f t="shared" si="111"/>
        <v>86</v>
      </c>
      <c r="E115">
        <f t="shared" si="111"/>
        <v>47</v>
      </c>
      <c r="F115">
        <f t="shared" si="111"/>
        <v>174</v>
      </c>
      <c r="G115">
        <f t="shared" si="111"/>
        <v>704</v>
      </c>
      <c r="I115" s="4">
        <v>1989</v>
      </c>
      <c r="J115">
        <f t="shared" si="112"/>
        <v>105</v>
      </c>
      <c r="K115">
        <f t="shared" si="112"/>
        <v>218</v>
      </c>
      <c r="L115">
        <f t="shared" si="112"/>
        <v>96</v>
      </c>
      <c r="M115">
        <f t="shared" si="112"/>
        <v>54</v>
      </c>
      <c r="N115">
        <f t="shared" si="112"/>
        <v>154</v>
      </c>
      <c r="O115">
        <f t="shared" si="112"/>
        <v>627</v>
      </c>
      <c r="Q115" s="4">
        <v>1989</v>
      </c>
      <c r="R115">
        <f t="shared" si="113"/>
        <v>0</v>
      </c>
      <c r="S115">
        <f t="shared" si="113"/>
        <v>0</v>
      </c>
      <c r="T115">
        <f t="shared" si="113"/>
        <v>0</v>
      </c>
      <c r="U115">
        <f t="shared" si="113"/>
        <v>0</v>
      </c>
      <c r="V115">
        <f t="shared" si="113"/>
        <v>0</v>
      </c>
      <c r="W115">
        <f t="shared" si="113"/>
        <v>0</v>
      </c>
      <c r="Y115" s="4">
        <v>1989</v>
      </c>
      <c r="Z115">
        <f t="shared" si="114"/>
        <v>0</v>
      </c>
      <c r="AA115">
        <f t="shared" si="114"/>
        <v>0</v>
      </c>
      <c r="AB115">
        <f t="shared" si="114"/>
        <v>0</v>
      </c>
      <c r="AC115">
        <f t="shared" si="114"/>
        <v>0</v>
      </c>
      <c r="AD115">
        <f t="shared" si="114"/>
        <v>0</v>
      </c>
      <c r="AE115">
        <f t="shared" si="114"/>
        <v>0</v>
      </c>
      <c r="AG115" s="4">
        <v>1989</v>
      </c>
      <c r="AH115">
        <f t="shared" si="115"/>
        <v>3</v>
      </c>
      <c r="AI115">
        <f t="shared" si="115"/>
        <v>2</v>
      </c>
      <c r="AJ115">
        <f t="shared" si="115"/>
        <v>1</v>
      </c>
      <c r="AK115">
        <f t="shared" si="115"/>
        <v>1</v>
      </c>
      <c r="AL115">
        <f t="shared" si="115"/>
        <v>2</v>
      </c>
      <c r="AM115">
        <f t="shared" si="115"/>
        <v>9</v>
      </c>
      <c r="AO115" s="4">
        <v>1989</v>
      </c>
      <c r="AP115">
        <f t="shared" si="116"/>
        <v>0</v>
      </c>
      <c r="AQ115">
        <f t="shared" si="116"/>
        <v>0</v>
      </c>
      <c r="AR115">
        <f t="shared" si="116"/>
        <v>0</v>
      </c>
      <c r="AS115">
        <f t="shared" si="116"/>
        <v>0</v>
      </c>
      <c r="AT115">
        <f t="shared" si="116"/>
        <v>1</v>
      </c>
      <c r="AU115">
        <f t="shared" si="116"/>
        <v>1</v>
      </c>
    </row>
    <row r="116" spans="1:47" ht="12.75">
      <c r="A116" s="4">
        <v>1990</v>
      </c>
      <c r="B116">
        <f t="shared" si="111"/>
        <v>95</v>
      </c>
      <c r="C116">
        <f t="shared" si="111"/>
        <v>241</v>
      </c>
      <c r="D116">
        <f t="shared" si="111"/>
        <v>93</v>
      </c>
      <c r="E116">
        <f t="shared" si="111"/>
        <v>56</v>
      </c>
      <c r="F116">
        <f t="shared" si="111"/>
        <v>132</v>
      </c>
      <c r="G116">
        <f t="shared" si="111"/>
        <v>617</v>
      </c>
      <c r="I116" s="4">
        <v>1990</v>
      </c>
      <c r="J116">
        <f t="shared" si="112"/>
        <v>107</v>
      </c>
      <c r="K116">
        <f t="shared" si="112"/>
        <v>234</v>
      </c>
      <c r="L116">
        <f t="shared" si="112"/>
        <v>98</v>
      </c>
      <c r="M116">
        <f t="shared" si="112"/>
        <v>93</v>
      </c>
      <c r="N116">
        <f t="shared" si="112"/>
        <v>150</v>
      </c>
      <c r="O116">
        <f t="shared" si="112"/>
        <v>682</v>
      </c>
      <c r="Q116" s="4">
        <v>1990</v>
      </c>
      <c r="R116">
        <f t="shared" si="113"/>
        <v>0</v>
      </c>
      <c r="S116">
        <f t="shared" si="113"/>
        <v>0</v>
      </c>
      <c r="T116">
        <f t="shared" si="113"/>
        <v>0</v>
      </c>
      <c r="U116">
        <f t="shared" si="113"/>
        <v>0</v>
      </c>
      <c r="V116">
        <f t="shared" si="113"/>
        <v>0</v>
      </c>
      <c r="W116">
        <f t="shared" si="113"/>
        <v>0</v>
      </c>
      <c r="Y116" s="4">
        <v>1990</v>
      </c>
      <c r="Z116">
        <f t="shared" si="114"/>
        <v>0</v>
      </c>
      <c r="AA116">
        <f t="shared" si="114"/>
        <v>0</v>
      </c>
      <c r="AB116">
        <f t="shared" si="114"/>
        <v>0</v>
      </c>
      <c r="AC116">
        <f t="shared" si="114"/>
        <v>0</v>
      </c>
      <c r="AD116">
        <f t="shared" si="114"/>
        <v>0</v>
      </c>
      <c r="AE116">
        <f t="shared" si="114"/>
        <v>0</v>
      </c>
      <c r="AG116" s="4">
        <v>1990</v>
      </c>
      <c r="AH116">
        <f t="shared" si="115"/>
        <v>0</v>
      </c>
      <c r="AI116">
        <f t="shared" si="115"/>
        <v>4</v>
      </c>
      <c r="AJ116">
        <f t="shared" si="115"/>
        <v>0</v>
      </c>
      <c r="AK116">
        <f t="shared" si="115"/>
        <v>1</v>
      </c>
      <c r="AL116">
        <f t="shared" si="115"/>
        <v>1</v>
      </c>
      <c r="AM116">
        <f t="shared" si="115"/>
        <v>6</v>
      </c>
      <c r="AO116" s="4">
        <v>1990</v>
      </c>
      <c r="AP116">
        <f t="shared" si="116"/>
        <v>0</v>
      </c>
      <c r="AQ116">
        <f t="shared" si="116"/>
        <v>2</v>
      </c>
      <c r="AR116">
        <f t="shared" si="116"/>
        <v>1</v>
      </c>
      <c r="AS116">
        <f t="shared" si="116"/>
        <v>0</v>
      </c>
      <c r="AT116">
        <f t="shared" si="116"/>
        <v>0</v>
      </c>
      <c r="AU116">
        <f t="shared" si="116"/>
        <v>3</v>
      </c>
    </row>
    <row r="117" spans="1:47" ht="12.75">
      <c r="A117" s="4">
        <v>1991</v>
      </c>
      <c r="B117">
        <f t="shared" si="111"/>
        <v>143</v>
      </c>
      <c r="C117">
        <f t="shared" si="111"/>
        <v>330</v>
      </c>
      <c r="D117">
        <f t="shared" si="111"/>
        <v>137</v>
      </c>
      <c r="E117">
        <f t="shared" si="111"/>
        <v>79</v>
      </c>
      <c r="F117">
        <f t="shared" si="111"/>
        <v>183</v>
      </c>
      <c r="G117">
        <f t="shared" si="111"/>
        <v>872</v>
      </c>
      <c r="I117" s="4">
        <v>1991</v>
      </c>
      <c r="J117">
        <f t="shared" si="112"/>
        <v>145</v>
      </c>
      <c r="K117">
        <f t="shared" si="112"/>
        <v>391</v>
      </c>
      <c r="L117">
        <f t="shared" si="112"/>
        <v>152</v>
      </c>
      <c r="M117">
        <f t="shared" si="112"/>
        <v>154</v>
      </c>
      <c r="N117">
        <f t="shared" si="112"/>
        <v>185</v>
      </c>
      <c r="O117">
        <f t="shared" si="112"/>
        <v>1027</v>
      </c>
      <c r="Q117" s="4">
        <v>1991</v>
      </c>
      <c r="R117">
        <f t="shared" si="113"/>
        <v>0</v>
      </c>
      <c r="S117">
        <f t="shared" si="113"/>
        <v>0</v>
      </c>
      <c r="T117">
        <f t="shared" si="113"/>
        <v>0</v>
      </c>
      <c r="U117">
        <f t="shared" si="113"/>
        <v>0</v>
      </c>
      <c r="V117">
        <f t="shared" si="113"/>
        <v>0</v>
      </c>
      <c r="W117">
        <f t="shared" si="113"/>
        <v>0</v>
      </c>
      <c r="Y117" s="4">
        <v>1991</v>
      </c>
      <c r="Z117">
        <f t="shared" si="114"/>
        <v>0</v>
      </c>
      <c r="AA117">
        <f t="shared" si="114"/>
        <v>0</v>
      </c>
      <c r="AB117">
        <f t="shared" si="114"/>
        <v>0</v>
      </c>
      <c r="AC117">
        <f t="shared" si="114"/>
        <v>0</v>
      </c>
      <c r="AD117">
        <f t="shared" si="114"/>
        <v>0</v>
      </c>
      <c r="AE117">
        <f t="shared" si="114"/>
        <v>0</v>
      </c>
      <c r="AG117" s="4">
        <v>1991</v>
      </c>
      <c r="AH117">
        <f t="shared" si="115"/>
        <v>2</v>
      </c>
      <c r="AI117">
        <f t="shared" si="115"/>
        <v>8</v>
      </c>
      <c r="AJ117">
        <f t="shared" si="115"/>
        <v>1</v>
      </c>
      <c r="AK117">
        <f t="shared" si="115"/>
        <v>0</v>
      </c>
      <c r="AL117">
        <f t="shared" si="115"/>
        <v>0</v>
      </c>
      <c r="AM117">
        <f t="shared" si="115"/>
        <v>11</v>
      </c>
      <c r="AO117" s="4">
        <v>1991</v>
      </c>
      <c r="AP117">
        <f t="shared" si="116"/>
        <v>1</v>
      </c>
      <c r="AQ117">
        <f t="shared" si="116"/>
        <v>1</v>
      </c>
      <c r="AR117">
        <f t="shared" si="116"/>
        <v>3</v>
      </c>
      <c r="AS117">
        <f t="shared" si="116"/>
        <v>1</v>
      </c>
      <c r="AT117">
        <f t="shared" si="116"/>
        <v>3</v>
      </c>
      <c r="AU117">
        <f t="shared" si="116"/>
        <v>9</v>
      </c>
    </row>
    <row r="118" spans="1:47" ht="12.75">
      <c r="A118" s="4">
        <v>1992</v>
      </c>
      <c r="B118">
        <f t="shared" si="111"/>
        <v>152</v>
      </c>
      <c r="C118">
        <f t="shared" si="111"/>
        <v>436</v>
      </c>
      <c r="D118">
        <f t="shared" si="111"/>
        <v>136</v>
      </c>
      <c r="E118">
        <f t="shared" si="111"/>
        <v>101</v>
      </c>
      <c r="F118">
        <f t="shared" si="111"/>
        <v>198</v>
      </c>
      <c r="G118">
        <f t="shared" si="111"/>
        <v>1023</v>
      </c>
      <c r="I118" s="4">
        <v>1992</v>
      </c>
      <c r="J118">
        <f t="shared" si="112"/>
        <v>125</v>
      </c>
      <c r="K118">
        <f t="shared" si="112"/>
        <v>450</v>
      </c>
      <c r="L118">
        <f t="shared" si="112"/>
        <v>144</v>
      </c>
      <c r="M118">
        <f t="shared" si="112"/>
        <v>221</v>
      </c>
      <c r="N118">
        <f t="shared" si="112"/>
        <v>215</v>
      </c>
      <c r="O118">
        <f t="shared" si="112"/>
        <v>1155</v>
      </c>
      <c r="Q118" s="4">
        <v>1992</v>
      </c>
      <c r="R118">
        <f t="shared" si="113"/>
        <v>0</v>
      </c>
      <c r="S118">
        <f t="shared" si="113"/>
        <v>0</v>
      </c>
      <c r="T118">
        <f t="shared" si="113"/>
        <v>0</v>
      </c>
      <c r="U118">
        <f t="shared" si="113"/>
        <v>0</v>
      </c>
      <c r="V118">
        <f t="shared" si="113"/>
        <v>0</v>
      </c>
      <c r="W118">
        <f t="shared" si="113"/>
        <v>0</v>
      </c>
      <c r="Y118" s="4">
        <v>1992</v>
      </c>
      <c r="Z118">
        <f t="shared" si="114"/>
        <v>0</v>
      </c>
      <c r="AA118">
        <f t="shared" si="114"/>
        <v>0</v>
      </c>
      <c r="AB118">
        <f t="shared" si="114"/>
        <v>0</v>
      </c>
      <c r="AC118">
        <f t="shared" si="114"/>
        <v>0</v>
      </c>
      <c r="AD118">
        <f t="shared" si="114"/>
        <v>0</v>
      </c>
      <c r="AE118">
        <f t="shared" si="114"/>
        <v>0</v>
      </c>
      <c r="AG118" s="4">
        <v>1992</v>
      </c>
      <c r="AH118">
        <f t="shared" si="115"/>
        <v>6</v>
      </c>
      <c r="AI118">
        <f t="shared" si="115"/>
        <v>2</v>
      </c>
      <c r="AJ118">
        <f t="shared" si="115"/>
        <v>0</v>
      </c>
      <c r="AK118">
        <f t="shared" si="115"/>
        <v>2</v>
      </c>
      <c r="AL118">
        <f t="shared" si="115"/>
        <v>1</v>
      </c>
      <c r="AM118">
        <f t="shared" si="115"/>
        <v>11</v>
      </c>
      <c r="AO118" s="4">
        <v>1992</v>
      </c>
      <c r="AP118">
        <f t="shared" si="116"/>
        <v>1</v>
      </c>
      <c r="AQ118">
        <f t="shared" si="116"/>
        <v>3</v>
      </c>
      <c r="AR118">
        <f t="shared" si="116"/>
        <v>2</v>
      </c>
      <c r="AS118">
        <f t="shared" si="116"/>
        <v>3</v>
      </c>
      <c r="AT118">
        <f t="shared" si="116"/>
        <v>3</v>
      </c>
      <c r="AU118">
        <f t="shared" si="116"/>
        <v>12</v>
      </c>
    </row>
    <row r="119" spans="1:47" ht="12.75">
      <c r="A119" s="4">
        <v>1993</v>
      </c>
      <c r="B119">
        <f aca="true" t="shared" si="117" ref="B119:G125">B98+B56+B35</f>
        <v>166</v>
      </c>
      <c r="C119">
        <f t="shared" si="117"/>
        <v>415</v>
      </c>
      <c r="D119">
        <f t="shared" si="117"/>
        <v>132</v>
      </c>
      <c r="E119">
        <f t="shared" si="117"/>
        <v>85</v>
      </c>
      <c r="F119">
        <f t="shared" si="117"/>
        <v>133</v>
      </c>
      <c r="G119">
        <f t="shared" si="117"/>
        <v>931</v>
      </c>
      <c r="I119" s="4">
        <v>1993</v>
      </c>
      <c r="J119">
        <f aca="true" t="shared" si="118" ref="J119:O125">J98+J56+J35</f>
        <v>185</v>
      </c>
      <c r="K119">
        <f t="shared" si="118"/>
        <v>545</v>
      </c>
      <c r="L119">
        <f t="shared" si="118"/>
        <v>120</v>
      </c>
      <c r="M119">
        <f t="shared" si="118"/>
        <v>229</v>
      </c>
      <c r="N119">
        <f t="shared" si="118"/>
        <v>147</v>
      </c>
      <c r="O119">
        <f t="shared" si="118"/>
        <v>1226</v>
      </c>
      <c r="Q119" s="4">
        <v>1993</v>
      </c>
      <c r="R119">
        <f aca="true" t="shared" si="119" ref="R119:W125">R98+R56+R35</f>
        <v>0</v>
      </c>
      <c r="S119">
        <f t="shared" si="119"/>
        <v>0</v>
      </c>
      <c r="T119">
        <f t="shared" si="119"/>
        <v>0</v>
      </c>
      <c r="U119">
        <f t="shared" si="119"/>
        <v>0</v>
      </c>
      <c r="V119">
        <f t="shared" si="119"/>
        <v>0</v>
      </c>
      <c r="W119">
        <f t="shared" si="119"/>
        <v>0</v>
      </c>
      <c r="Y119" s="4">
        <v>1993</v>
      </c>
      <c r="Z119">
        <f aca="true" t="shared" si="120" ref="Z119:AE125">Z98+Z56+Z35</f>
        <v>1</v>
      </c>
      <c r="AA119">
        <f t="shared" si="120"/>
        <v>0</v>
      </c>
      <c r="AB119">
        <f t="shared" si="120"/>
        <v>0</v>
      </c>
      <c r="AC119">
        <f t="shared" si="120"/>
        <v>0</v>
      </c>
      <c r="AD119">
        <f t="shared" si="120"/>
        <v>0</v>
      </c>
      <c r="AE119">
        <f t="shared" si="120"/>
        <v>1</v>
      </c>
      <c r="AG119" s="4">
        <v>1993</v>
      </c>
      <c r="AH119">
        <f aca="true" t="shared" si="121" ref="AH119:AM125">AH98+AH56+AH35</f>
        <v>5</v>
      </c>
      <c r="AI119">
        <f t="shared" si="121"/>
        <v>6</v>
      </c>
      <c r="AJ119">
        <f t="shared" si="121"/>
        <v>1</v>
      </c>
      <c r="AK119">
        <f t="shared" si="121"/>
        <v>7</v>
      </c>
      <c r="AL119">
        <f t="shared" si="121"/>
        <v>0</v>
      </c>
      <c r="AM119">
        <f t="shared" si="121"/>
        <v>19</v>
      </c>
      <c r="AO119" s="4">
        <v>1993</v>
      </c>
      <c r="AP119">
        <f aca="true" t="shared" si="122" ref="AP119:AU125">AP98+AP56+AP35</f>
        <v>3</v>
      </c>
      <c r="AQ119">
        <f t="shared" si="122"/>
        <v>4</v>
      </c>
      <c r="AR119">
        <f t="shared" si="122"/>
        <v>3</v>
      </c>
      <c r="AS119">
        <f t="shared" si="122"/>
        <v>1</v>
      </c>
      <c r="AT119">
        <f t="shared" si="122"/>
        <v>1</v>
      </c>
      <c r="AU119">
        <f t="shared" si="122"/>
        <v>12</v>
      </c>
    </row>
    <row r="120" spans="1:47" ht="12.75">
      <c r="A120" s="4">
        <v>1994</v>
      </c>
      <c r="B120">
        <f t="shared" si="117"/>
        <v>134</v>
      </c>
      <c r="C120">
        <f t="shared" si="117"/>
        <v>441</v>
      </c>
      <c r="D120">
        <f t="shared" si="117"/>
        <v>93</v>
      </c>
      <c r="E120">
        <f t="shared" si="117"/>
        <v>72</v>
      </c>
      <c r="F120">
        <f t="shared" si="117"/>
        <v>99</v>
      </c>
      <c r="G120">
        <f t="shared" si="117"/>
        <v>839</v>
      </c>
      <c r="I120" s="4">
        <v>1994</v>
      </c>
      <c r="J120">
        <f t="shared" si="118"/>
        <v>121</v>
      </c>
      <c r="K120">
        <f t="shared" si="118"/>
        <v>480</v>
      </c>
      <c r="L120">
        <f t="shared" si="118"/>
        <v>86</v>
      </c>
      <c r="M120">
        <f t="shared" si="118"/>
        <v>219</v>
      </c>
      <c r="N120">
        <f t="shared" si="118"/>
        <v>104</v>
      </c>
      <c r="O120">
        <f t="shared" si="118"/>
        <v>1010</v>
      </c>
      <c r="Q120" s="4">
        <v>1994</v>
      </c>
      <c r="R120">
        <f t="shared" si="119"/>
        <v>0</v>
      </c>
      <c r="S120">
        <f t="shared" si="119"/>
        <v>1</v>
      </c>
      <c r="T120">
        <f t="shared" si="119"/>
        <v>0</v>
      </c>
      <c r="U120">
        <f t="shared" si="119"/>
        <v>0</v>
      </c>
      <c r="V120">
        <f t="shared" si="119"/>
        <v>0</v>
      </c>
      <c r="W120">
        <f t="shared" si="119"/>
        <v>1</v>
      </c>
      <c r="Y120" s="4">
        <v>1994</v>
      </c>
      <c r="Z120">
        <f t="shared" si="120"/>
        <v>0</v>
      </c>
      <c r="AA120">
        <f t="shared" si="120"/>
        <v>0</v>
      </c>
      <c r="AB120">
        <f t="shared" si="120"/>
        <v>0</v>
      </c>
      <c r="AC120">
        <f t="shared" si="120"/>
        <v>0</v>
      </c>
      <c r="AD120">
        <f t="shared" si="120"/>
        <v>0</v>
      </c>
      <c r="AE120">
        <f t="shared" si="120"/>
        <v>0</v>
      </c>
      <c r="AG120" s="4">
        <v>1994</v>
      </c>
      <c r="AH120">
        <f t="shared" si="121"/>
        <v>2</v>
      </c>
      <c r="AI120">
        <f t="shared" si="121"/>
        <v>7</v>
      </c>
      <c r="AJ120">
        <f t="shared" si="121"/>
        <v>1</v>
      </c>
      <c r="AK120">
        <f t="shared" si="121"/>
        <v>4</v>
      </c>
      <c r="AL120">
        <f t="shared" si="121"/>
        <v>3</v>
      </c>
      <c r="AM120">
        <f t="shared" si="121"/>
        <v>17</v>
      </c>
      <c r="AO120" s="4">
        <v>1994</v>
      </c>
      <c r="AP120">
        <f t="shared" si="122"/>
        <v>2</v>
      </c>
      <c r="AQ120">
        <f t="shared" si="122"/>
        <v>7</v>
      </c>
      <c r="AR120">
        <f t="shared" si="122"/>
        <v>1</v>
      </c>
      <c r="AS120">
        <f t="shared" si="122"/>
        <v>3</v>
      </c>
      <c r="AT120">
        <f t="shared" si="122"/>
        <v>1</v>
      </c>
      <c r="AU120">
        <f t="shared" si="122"/>
        <v>14</v>
      </c>
    </row>
    <row r="121" spans="1:47" ht="12.75">
      <c r="A121" s="4">
        <v>1995</v>
      </c>
      <c r="B121">
        <f t="shared" si="117"/>
        <v>112</v>
      </c>
      <c r="C121">
        <f t="shared" si="117"/>
        <v>376</v>
      </c>
      <c r="D121">
        <f t="shared" si="117"/>
        <v>85</v>
      </c>
      <c r="E121">
        <f t="shared" si="117"/>
        <v>81</v>
      </c>
      <c r="F121">
        <f t="shared" si="117"/>
        <v>99</v>
      </c>
      <c r="G121">
        <f t="shared" si="117"/>
        <v>753</v>
      </c>
      <c r="I121" s="4">
        <v>1995</v>
      </c>
      <c r="J121">
        <f t="shared" si="118"/>
        <v>99</v>
      </c>
      <c r="K121">
        <f t="shared" si="118"/>
        <v>412</v>
      </c>
      <c r="L121">
        <f t="shared" si="118"/>
        <v>89</v>
      </c>
      <c r="M121">
        <f t="shared" si="118"/>
        <v>185</v>
      </c>
      <c r="N121">
        <f t="shared" si="118"/>
        <v>96</v>
      </c>
      <c r="O121">
        <f t="shared" si="118"/>
        <v>881</v>
      </c>
      <c r="Q121" s="4">
        <v>1995</v>
      </c>
      <c r="R121">
        <f t="shared" si="119"/>
        <v>1</v>
      </c>
      <c r="S121">
        <f t="shared" si="119"/>
        <v>0</v>
      </c>
      <c r="T121">
        <f t="shared" si="119"/>
        <v>0</v>
      </c>
      <c r="U121">
        <f t="shared" si="119"/>
        <v>0</v>
      </c>
      <c r="V121">
        <f t="shared" si="119"/>
        <v>0</v>
      </c>
      <c r="W121">
        <f t="shared" si="119"/>
        <v>1</v>
      </c>
      <c r="Y121" s="4">
        <v>1995</v>
      </c>
      <c r="Z121">
        <f t="shared" si="120"/>
        <v>0</v>
      </c>
      <c r="AA121">
        <f t="shared" si="120"/>
        <v>0</v>
      </c>
      <c r="AB121">
        <f t="shared" si="120"/>
        <v>0</v>
      </c>
      <c r="AC121">
        <f t="shared" si="120"/>
        <v>0</v>
      </c>
      <c r="AD121">
        <f t="shared" si="120"/>
        <v>1</v>
      </c>
      <c r="AE121">
        <f t="shared" si="120"/>
        <v>1</v>
      </c>
      <c r="AG121" s="4">
        <v>1995</v>
      </c>
      <c r="AH121">
        <f t="shared" si="121"/>
        <v>4</v>
      </c>
      <c r="AI121">
        <f t="shared" si="121"/>
        <v>6</v>
      </c>
      <c r="AJ121">
        <f t="shared" si="121"/>
        <v>1</v>
      </c>
      <c r="AK121">
        <f t="shared" si="121"/>
        <v>2</v>
      </c>
      <c r="AL121">
        <f t="shared" si="121"/>
        <v>3</v>
      </c>
      <c r="AM121">
        <f t="shared" si="121"/>
        <v>16</v>
      </c>
      <c r="AO121" s="4">
        <v>1995</v>
      </c>
      <c r="AP121">
        <f t="shared" si="122"/>
        <v>0</v>
      </c>
      <c r="AQ121">
        <f t="shared" si="122"/>
        <v>4</v>
      </c>
      <c r="AR121">
        <f t="shared" si="122"/>
        <v>0</v>
      </c>
      <c r="AS121">
        <f t="shared" si="122"/>
        <v>4</v>
      </c>
      <c r="AT121">
        <f t="shared" si="122"/>
        <v>3</v>
      </c>
      <c r="AU121">
        <f t="shared" si="122"/>
        <v>11</v>
      </c>
    </row>
    <row r="122" spans="1:47" ht="12.75">
      <c r="A122" s="4">
        <v>1996</v>
      </c>
      <c r="B122">
        <f t="shared" si="117"/>
        <v>170</v>
      </c>
      <c r="C122">
        <f t="shared" si="117"/>
        <v>452</v>
      </c>
      <c r="D122">
        <f t="shared" si="117"/>
        <v>114</v>
      </c>
      <c r="E122">
        <f t="shared" si="117"/>
        <v>84</v>
      </c>
      <c r="F122">
        <f t="shared" si="117"/>
        <v>102</v>
      </c>
      <c r="G122">
        <f t="shared" si="117"/>
        <v>922</v>
      </c>
      <c r="I122" s="4">
        <v>1996</v>
      </c>
      <c r="J122">
        <f t="shared" si="118"/>
        <v>147</v>
      </c>
      <c r="K122">
        <f t="shared" si="118"/>
        <v>507</v>
      </c>
      <c r="L122">
        <f t="shared" si="118"/>
        <v>92</v>
      </c>
      <c r="M122">
        <f t="shared" si="118"/>
        <v>203</v>
      </c>
      <c r="N122">
        <f t="shared" si="118"/>
        <v>88</v>
      </c>
      <c r="O122">
        <f t="shared" si="118"/>
        <v>1037</v>
      </c>
      <c r="Q122" s="4">
        <v>1996</v>
      </c>
      <c r="R122">
        <f t="shared" si="119"/>
        <v>0</v>
      </c>
      <c r="S122">
        <f t="shared" si="119"/>
        <v>1</v>
      </c>
      <c r="T122">
        <f t="shared" si="119"/>
        <v>0</v>
      </c>
      <c r="U122">
        <f t="shared" si="119"/>
        <v>0</v>
      </c>
      <c r="V122">
        <f t="shared" si="119"/>
        <v>0</v>
      </c>
      <c r="W122">
        <f t="shared" si="119"/>
        <v>1</v>
      </c>
      <c r="Y122" s="4">
        <v>1996</v>
      </c>
      <c r="Z122">
        <f t="shared" si="120"/>
        <v>0</v>
      </c>
      <c r="AA122">
        <f t="shared" si="120"/>
        <v>0</v>
      </c>
      <c r="AB122">
        <f t="shared" si="120"/>
        <v>0</v>
      </c>
      <c r="AC122">
        <f t="shared" si="120"/>
        <v>0</v>
      </c>
      <c r="AD122">
        <f t="shared" si="120"/>
        <v>1</v>
      </c>
      <c r="AE122">
        <f t="shared" si="120"/>
        <v>1</v>
      </c>
      <c r="AG122" s="4">
        <v>1996</v>
      </c>
      <c r="AH122">
        <f t="shared" si="121"/>
        <v>4</v>
      </c>
      <c r="AI122">
        <f t="shared" si="121"/>
        <v>10</v>
      </c>
      <c r="AJ122">
        <f t="shared" si="121"/>
        <v>2</v>
      </c>
      <c r="AK122">
        <f t="shared" si="121"/>
        <v>9</v>
      </c>
      <c r="AL122">
        <f t="shared" si="121"/>
        <v>4</v>
      </c>
      <c r="AM122">
        <f t="shared" si="121"/>
        <v>29</v>
      </c>
      <c r="AO122" s="4">
        <v>1996</v>
      </c>
      <c r="AP122">
        <f t="shared" si="122"/>
        <v>3</v>
      </c>
      <c r="AQ122">
        <f t="shared" si="122"/>
        <v>1</v>
      </c>
      <c r="AR122">
        <f t="shared" si="122"/>
        <v>4</v>
      </c>
      <c r="AS122">
        <f t="shared" si="122"/>
        <v>2</v>
      </c>
      <c r="AT122">
        <f t="shared" si="122"/>
        <v>3</v>
      </c>
      <c r="AU122">
        <f t="shared" si="122"/>
        <v>13</v>
      </c>
    </row>
    <row r="123" spans="1:47" ht="12.75">
      <c r="A123" s="4">
        <v>1997</v>
      </c>
      <c r="B123">
        <f t="shared" si="117"/>
        <v>136</v>
      </c>
      <c r="C123">
        <f t="shared" si="117"/>
        <v>417</v>
      </c>
      <c r="D123">
        <f t="shared" si="117"/>
        <v>90</v>
      </c>
      <c r="E123">
        <f t="shared" si="117"/>
        <v>86</v>
      </c>
      <c r="F123">
        <f t="shared" si="117"/>
        <v>98</v>
      </c>
      <c r="G123">
        <f t="shared" si="117"/>
        <v>827</v>
      </c>
      <c r="I123" s="4">
        <v>1997</v>
      </c>
      <c r="J123">
        <f t="shared" si="118"/>
        <v>168</v>
      </c>
      <c r="K123">
        <f t="shared" si="118"/>
        <v>583</v>
      </c>
      <c r="L123">
        <f t="shared" si="118"/>
        <v>90</v>
      </c>
      <c r="M123">
        <f t="shared" si="118"/>
        <v>210</v>
      </c>
      <c r="N123">
        <f t="shared" si="118"/>
        <v>106</v>
      </c>
      <c r="O123">
        <f t="shared" si="118"/>
        <v>1157</v>
      </c>
      <c r="Q123" s="4">
        <v>1997</v>
      </c>
      <c r="R123">
        <f t="shared" si="119"/>
        <v>1</v>
      </c>
      <c r="S123">
        <f t="shared" si="119"/>
        <v>2</v>
      </c>
      <c r="T123">
        <f t="shared" si="119"/>
        <v>0</v>
      </c>
      <c r="U123">
        <f t="shared" si="119"/>
        <v>1</v>
      </c>
      <c r="V123">
        <f t="shared" si="119"/>
        <v>0</v>
      </c>
      <c r="W123">
        <f t="shared" si="119"/>
        <v>4</v>
      </c>
      <c r="Y123" s="4">
        <v>1997</v>
      </c>
      <c r="Z123">
        <f t="shared" si="120"/>
        <v>0</v>
      </c>
      <c r="AA123">
        <f t="shared" si="120"/>
        <v>2</v>
      </c>
      <c r="AB123">
        <f t="shared" si="120"/>
        <v>0</v>
      </c>
      <c r="AC123">
        <f t="shared" si="120"/>
        <v>0</v>
      </c>
      <c r="AD123">
        <f t="shared" si="120"/>
        <v>0</v>
      </c>
      <c r="AE123">
        <f t="shared" si="120"/>
        <v>2</v>
      </c>
      <c r="AG123" s="4">
        <v>1997</v>
      </c>
      <c r="AH123">
        <f t="shared" si="121"/>
        <v>1</v>
      </c>
      <c r="AI123">
        <f t="shared" si="121"/>
        <v>15</v>
      </c>
      <c r="AJ123">
        <f t="shared" si="121"/>
        <v>4</v>
      </c>
      <c r="AK123">
        <f t="shared" si="121"/>
        <v>7</v>
      </c>
      <c r="AL123">
        <f t="shared" si="121"/>
        <v>3</v>
      </c>
      <c r="AM123">
        <f t="shared" si="121"/>
        <v>30</v>
      </c>
      <c r="AO123" s="4">
        <v>1997</v>
      </c>
      <c r="AP123">
        <f t="shared" si="122"/>
        <v>2</v>
      </c>
      <c r="AQ123">
        <f t="shared" si="122"/>
        <v>2</v>
      </c>
      <c r="AR123">
        <f t="shared" si="122"/>
        <v>0</v>
      </c>
      <c r="AS123">
        <f t="shared" si="122"/>
        <v>4</v>
      </c>
      <c r="AT123">
        <f t="shared" si="122"/>
        <v>0</v>
      </c>
      <c r="AU123">
        <f t="shared" si="122"/>
        <v>8</v>
      </c>
    </row>
    <row r="124" spans="1:47" ht="12.75">
      <c r="A124" s="4">
        <v>1998</v>
      </c>
      <c r="B124">
        <f t="shared" si="117"/>
        <v>101</v>
      </c>
      <c r="C124">
        <f t="shared" si="117"/>
        <v>385</v>
      </c>
      <c r="D124">
        <f t="shared" si="117"/>
        <v>64</v>
      </c>
      <c r="E124">
        <f t="shared" si="117"/>
        <v>75</v>
      </c>
      <c r="F124">
        <f t="shared" si="117"/>
        <v>83</v>
      </c>
      <c r="G124">
        <f t="shared" si="117"/>
        <v>708</v>
      </c>
      <c r="I124" s="4">
        <v>1998</v>
      </c>
      <c r="J124">
        <f t="shared" si="118"/>
        <v>119</v>
      </c>
      <c r="K124">
        <f t="shared" si="118"/>
        <v>440</v>
      </c>
      <c r="L124">
        <f t="shared" si="118"/>
        <v>63</v>
      </c>
      <c r="M124">
        <f t="shared" si="118"/>
        <v>155</v>
      </c>
      <c r="N124">
        <f t="shared" si="118"/>
        <v>45</v>
      </c>
      <c r="O124">
        <f t="shared" si="118"/>
        <v>822</v>
      </c>
      <c r="Q124" s="4">
        <v>1998</v>
      </c>
      <c r="R124">
        <f t="shared" si="119"/>
        <v>1</v>
      </c>
      <c r="S124">
        <f t="shared" si="119"/>
        <v>0</v>
      </c>
      <c r="T124">
        <f t="shared" si="119"/>
        <v>0</v>
      </c>
      <c r="U124">
        <f t="shared" si="119"/>
        <v>0</v>
      </c>
      <c r="V124">
        <f t="shared" si="119"/>
        <v>0</v>
      </c>
      <c r="W124">
        <f t="shared" si="119"/>
        <v>1</v>
      </c>
      <c r="Y124" s="4">
        <v>1998</v>
      </c>
      <c r="Z124">
        <f t="shared" si="120"/>
        <v>0</v>
      </c>
      <c r="AA124">
        <f t="shared" si="120"/>
        <v>2</v>
      </c>
      <c r="AB124">
        <f t="shared" si="120"/>
        <v>0</v>
      </c>
      <c r="AC124">
        <f t="shared" si="120"/>
        <v>1</v>
      </c>
      <c r="AD124">
        <f t="shared" si="120"/>
        <v>0</v>
      </c>
      <c r="AE124">
        <f t="shared" si="120"/>
        <v>3</v>
      </c>
      <c r="AG124" s="4">
        <v>1998</v>
      </c>
      <c r="AH124">
        <f t="shared" si="121"/>
        <v>3</v>
      </c>
      <c r="AI124">
        <f t="shared" si="121"/>
        <v>8</v>
      </c>
      <c r="AJ124">
        <f t="shared" si="121"/>
        <v>1</v>
      </c>
      <c r="AK124">
        <f t="shared" si="121"/>
        <v>7</v>
      </c>
      <c r="AL124">
        <f t="shared" si="121"/>
        <v>0</v>
      </c>
      <c r="AM124">
        <f t="shared" si="121"/>
        <v>19</v>
      </c>
      <c r="AO124" s="4">
        <v>1998</v>
      </c>
      <c r="AP124">
        <f t="shared" si="122"/>
        <v>3</v>
      </c>
      <c r="AQ124">
        <f t="shared" si="122"/>
        <v>1</v>
      </c>
      <c r="AR124">
        <f t="shared" si="122"/>
        <v>0</v>
      </c>
      <c r="AS124">
        <f t="shared" si="122"/>
        <v>3</v>
      </c>
      <c r="AT124">
        <f t="shared" si="122"/>
        <v>2</v>
      </c>
      <c r="AU124">
        <f t="shared" si="122"/>
        <v>9</v>
      </c>
    </row>
    <row r="125" spans="1:47" ht="12.75">
      <c r="A125" s="4">
        <v>1999</v>
      </c>
      <c r="B125">
        <f t="shared" si="117"/>
        <v>102</v>
      </c>
      <c r="C125">
        <f t="shared" si="117"/>
        <v>469</v>
      </c>
      <c r="D125">
        <f t="shared" si="117"/>
        <v>49</v>
      </c>
      <c r="E125">
        <f t="shared" si="117"/>
        <v>68</v>
      </c>
      <c r="F125">
        <f t="shared" si="117"/>
        <v>75</v>
      </c>
      <c r="G125">
        <f t="shared" si="117"/>
        <v>763</v>
      </c>
      <c r="I125" s="4">
        <v>1999</v>
      </c>
      <c r="J125">
        <f t="shared" si="118"/>
        <v>142</v>
      </c>
      <c r="K125">
        <f t="shared" si="118"/>
        <v>474</v>
      </c>
      <c r="L125">
        <f t="shared" si="118"/>
        <v>47</v>
      </c>
      <c r="M125">
        <f t="shared" si="118"/>
        <v>142</v>
      </c>
      <c r="N125">
        <f t="shared" si="118"/>
        <v>53</v>
      </c>
      <c r="O125">
        <f t="shared" si="118"/>
        <v>858</v>
      </c>
      <c r="Q125" s="4">
        <v>1999</v>
      </c>
      <c r="R125">
        <f t="shared" si="119"/>
        <v>2</v>
      </c>
      <c r="S125">
        <f t="shared" si="119"/>
        <v>4</v>
      </c>
      <c r="T125">
        <f t="shared" si="119"/>
        <v>0</v>
      </c>
      <c r="U125">
        <f t="shared" si="119"/>
        <v>1</v>
      </c>
      <c r="V125">
        <f t="shared" si="119"/>
        <v>0</v>
      </c>
      <c r="W125">
        <f t="shared" si="119"/>
        <v>7</v>
      </c>
      <c r="Y125" s="4">
        <v>1999</v>
      </c>
      <c r="Z125">
        <f t="shared" si="120"/>
        <v>0</v>
      </c>
      <c r="AA125">
        <f t="shared" si="120"/>
        <v>0</v>
      </c>
      <c r="AB125">
        <f t="shared" si="120"/>
        <v>0</v>
      </c>
      <c r="AC125">
        <f t="shared" si="120"/>
        <v>0</v>
      </c>
      <c r="AD125">
        <f t="shared" si="120"/>
        <v>0</v>
      </c>
      <c r="AE125">
        <f t="shared" si="120"/>
        <v>0</v>
      </c>
      <c r="AG125" s="4">
        <v>1999</v>
      </c>
      <c r="AH125">
        <f t="shared" si="121"/>
        <v>2</v>
      </c>
      <c r="AI125">
        <f t="shared" si="121"/>
        <v>9</v>
      </c>
      <c r="AJ125">
        <f t="shared" si="121"/>
        <v>0</v>
      </c>
      <c r="AK125">
        <f t="shared" si="121"/>
        <v>0</v>
      </c>
      <c r="AL125">
        <f t="shared" si="121"/>
        <v>1</v>
      </c>
      <c r="AM125">
        <f t="shared" si="121"/>
        <v>12</v>
      </c>
      <c r="AO125" s="4">
        <v>1999</v>
      </c>
      <c r="AP125">
        <f t="shared" si="122"/>
        <v>2</v>
      </c>
      <c r="AQ125">
        <f t="shared" si="122"/>
        <v>0</v>
      </c>
      <c r="AR125">
        <f t="shared" si="122"/>
        <v>0</v>
      </c>
      <c r="AS125">
        <f t="shared" si="122"/>
        <v>2</v>
      </c>
      <c r="AT125">
        <f t="shared" si="122"/>
        <v>0</v>
      </c>
      <c r="AU125">
        <f t="shared" si="122"/>
        <v>4</v>
      </c>
    </row>
    <row r="126" spans="1:47" ht="12.75">
      <c r="A126" s="4" t="s">
        <v>104</v>
      </c>
      <c r="B126" s="2">
        <f>SUM(B109:B125)</f>
        <v>1422</v>
      </c>
      <c r="C126" s="2">
        <f>SUM(C109:C125)</f>
        <v>4256</v>
      </c>
      <c r="D126" s="2">
        <f>SUM(D109:D125)</f>
        <v>1087</v>
      </c>
      <c r="E126" s="2">
        <f>SUM(E109:E125)</f>
        <v>837</v>
      </c>
      <c r="F126" s="2">
        <f>SUM(F109:F125)</f>
        <v>4781</v>
      </c>
      <c r="G126">
        <f>SUM(B126:F126)</f>
        <v>12383</v>
      </c>
      <c r="I126" s="4" t="s">
        <v>104</v>
      </c>
      <c r="J126" s="2">
        <f>SUM(J109:J125)</f>
        <v>1465</v>
      </c>
      <c r="K126" s="2">
        <f>SUM(K109:K125)</f>
        <v>4739</v>
      </c>
      <c r="L126" s="2">
        <f>SUM(L109:L125)</f>
        <v>1080</v>
      </c>
      <c r="M126" s="2">
        <f>SUM(M109:M125)</f>
        <v>1867</v>
      </c>
      <c r="N126" s="2">
        <f>SUM(N109:N125)</f>
        <v>3989</v>
      </c>
      <c r="O126">
        <f>SUM(J126:N126)</f>
        <v>13140</v>
      </c>
      <c r="Q126" s="4" t="s">
        <v>104</v>
      </c>
      <c r="R126" s="2">
        <f>SUM(R109:R125)</f>
        <v>5</v>
      </c>
      <c r="S126" s="2">
        <f>SUM(S109:S125)</f>
        <v>8</v>
      </c>
      <c r="T126" s="2">
        <f>SUM(T109:T125)</f>
        <v>0</v>
      </c>
      <c r="U126" s="2">
        <f>SUM(U109:U125)</f>
        <v>2</v>
      </c>
      <c r="V126" s="2">
        <f>SUM(V109:V125)</f>
        <v>0</v>
      </c>
      <c r="W126">
        <f>SUM(R126:V126)</f>
        <v>15</v>
      </c>
      <c r="Y126" s="4" t="s">
        <v>104</v>
      </c>
      <c r="Z126" s="2">
        <f>SUM(Z109:Z125)</f>
        <v>1</v>
      </c>
      <c r="AA126" s="2">
        <f>SUM(AA109:AA125)</f>
        <v>4</v>
      </c>
      <c r="AB126" s="2">
        <f>SUM(AB109:AB125)</f>
        <v>0</v>
      </c>
      <c r="AC126" s="2">
        <f>SUM(AC109:AC125)</f>
        <v>1</v>
      </c>
      <c r="AD126" s="2">
        <f>SUM(AD109:AD125)</f>
        <v>2</v>
      </c>
      <c r="AE126">
        <f>SUM(Z126:AD126)</f>
        <v>8</v>
      </c>
      <c r="AG126" s="4" t="s">
        <v>104</v>
      </c>
      <c r="AH126" s="2">
        <f>SUM(AH109:AH125)</f>
        <v>32</v>
      </c>
      <c r="AI126" s="2">
        <f>SUM(AI109:AI125)</f>
        <v>77</v>
      </c>
      <c r="AJ126" s="2">
        <f>SUM(AJ109:AJ125)</f>
        <v>12</v>
      </c>
      <c r="AK126" s="2">
        <f>SUM(AK109:AK125)</f>
        <v>40</v>
      </c>
      <c r="AL126" s="2">
        <f>SUM(AL109:AL125)</f>
        <v>30</v>
      </c>
      <c r="AM126">
        <f>SUM(AH126:AL126)</f>
        <v>191</v>
      </c>
      <c r="AO126" s="4" t="s">
        <v>104</v>
      </c>
      <c r="AP126" s="2">
        <f>SUM(AP109:AP125)</f>
        <v>17</v>
      </c>
      <c r="AQ126" s="2">
        <f>SUM(AQ109:AQ125)</f>
        <v>25</v>
      </c>
      <c r="AR126" s="2">
        <f>SUM(AR109:AR125)</f>
        <v>14</v>
      </c>
      <c r="AS126" s="2">
        <f>SUM(AS109:AS125)</f>
        <v>23</v>
      </c>
      <c r="AT126" s="2">
        <f>SUM(AT109:AT125)</f>
        <v>20</v>
      </c>
      <c r="AU126">
        <f>SUM(AP126:AT126)</f>
        <v>99</v>
      </c>
    </row>
    <row r="128" spans="1:41" ht="12.75">
      <c r="A128" s="4" t="s">
        <v>102</v>
      </c>
      <c r="I128" s="4" t="s">
        <v>103</v>
      </c>
      <c r="Q128" s="4" t="s">
        <v>119</v>
      </c>
      <c r="Y128" s="4" t="s">
        <v>120</v>
      </c>
      <c r="AG128" s="4" t="s">
        <v>117</v>
      </c>
      <c r="AO128" s="4" t="s">
        <v>118</v>
      </c>
    </row>
    <row r="129" spans="1:47" ht="12.75">
      <c r="A129" s="4" t="s">
        <v>101</v>
      </c>
      <c r="B129" s="12" t="s">
        <v>91</v>
      </c>
      <c r="C129" s="12" t="s">
        <v>96</v>
      </c>
      <c r="D129" s="12" t="s">
        <v>97</v>
      </c>
      <c r="E129" s="12" t="s">
        <v>92</v>
      </c>
      <c r="F129" s="12" t="s">
        <v>95</v>
      </c>
      <c r="G129" s="12" t="s">
        <v>104</v>
      </c>
      <c r="I129" s="4" t="s">
        <v>101</v>
      </c>
      <c r="J129" s="12" t="s">
        <v>91</v>
      </c>
      <c r="K129" s="12" t="s">
        <v>96</v>
      </c>
      <c r="L129" s="12" t="s">
        <v>97</v>
      </c>
      <c r="M129" s="12" t="s">
        <v>92</v>
      </c>
      <c r="N129" s="12" t="s">
        <v>95</v>
      </c>
      <c r="O129" s="12" t="s">
        <v>104</v>
      </c>
      <c r="Q129" s="4" t="s">
        <v>101</v>
      </c>
      <c r="R129" s="12" t="s">
        <v>91</v>
      </c>
      <c r="S129" s="12" t="s">
        <v>96</v>
      </c>
      <c r="T129" s="12" t="s">
        <v>97</v>
      </c>
      <c r="U129" s="12" t="s">
        <v>92</v>
      </c>
      <c r="V129" s="12" t="s">
        <v>95</v>
      </c>
      <c r="W129" s="12" t="s">
        <v>104</v>
      </c>
      <c r="Y129" s="4" t="s">
        <v>101</v>
      </c>
      <c r="Z129" s="12" t="s">
        <v>91</v>
      </c>
      <c r="AA129" s="12" t="s">
        <v>96</v>
      </c>
      <c r="AB129" s="12" t="s">
        <v>97</v>
      </c>
      <c r="AC129" s="12" t="s">
        <v>92</v>
      </c>
      <c r="AD129" s="12" t="s">
        <v>95</v>
      </c>
      <c r="AE129" s="12" t="s">
        <v>104</v>
      </c>
      <c r="AG129" s="4" t="s">
        <v>101</v>
      </c>
      <c r="AH129" s="12" t="s">
        <v>91</v>
      </c>
      <c r="AI129" s="12" t="s">
        <v>96</v>
      </c>
      <c r="AJ129" s="12" t="s">
        <v>97</v>
      </c>
      <c r="AK129" s="12" t="s">
        <v>92</v>
      </c>
      <c r="AL129" s="12" t="s">
        <v>95</v>
      </c>
      <c r="AM129" s="12" t="s">
        <v>104</v>
      </c>
      <c r="AO129" s="4" t="s">
        <v>101</v>
      </c>
      <c r="AP129" s="12" t="s">
        <v>91</v>
      </c>
      <c r="AQ129" s="12" t="s">
        <v>96</v>
      </c>
      <c r="AR129" s="12" t="s">
        <v>97</v>
      </c>
      <c r="AS129" s="12" t="s">
        <v>92</v>
      </c>
      <c r="AT129" s="12" t="s">
        <v>95</v>
      </c>
      <c r="AU129" s="12" t="s">
        <v>104</v>
      </c>
    </row>
    <row r="130" spans="1:47" ht="12.75">
      <c r="A130" s="4">
        <v>1983</v>
      </c>
      <c r="B130">
        <f aca="true" t="shared" si="123" ref="B130:G139">B4+B25+B46+B88</f>
        <v>0</v>
      </c>
      <c r="C130">
        <f t="shared" si="123"/>
        <v>0</v>
      </c>
      <c r="D130">
        <f t="shared" si="123"/>
        <v>0</v>
      </c>
      <c r="E130">
        <f t="shared" si="123"/>
        <v>0</v>
      </c>
      <c r="F130">
        <f t="shared" si="123"/>
        <v>4631</v>
      </c>
      <c r="G130">
        <f t="shared" si="123"/>
        <v>4631</v>
      </c>
      <c r="I130" s="4">
        <v>1983</v>
      </c>
      <c r="J130">
        <f aca="true" t="shared" si="124" ref="J130:O130">J4+J25+J46+J88</f>
        <v>0</v>
      </c>
      <c r="K130">
        <f t="shared" si="124"/>
        <v>0</v>
      </c>
      <c r="L130">
        <f t="shared" si="124"/>
        <v>0</v>
      </c>
      <c r="M130">
        <f t="shared" si="124"/>
        <v>0</v>
      </c>
      <c r="N130">
        <f t="shared" si="124"/>
        <v>6023</v>
      </c>
      <c r="O130">
        <f t="shared" si="124"/>
        <v>6023</v>
      </c>
      <c r="Q130" s="4">
        <v>1983</v>
      </c>
      <c r="R130">
        <f aca="true" t="shared" si="125" ref="R130:W130">R4+R25+R46+R88</f>
        <v>0</v>
      </c>
      <c r="S130">
        <f t="shared" si="125"/>
        <v>0</v>
      </c>
      <c r="T130">
        <f t="shared" si="125"/>
        <v>0</v>
      </c>
      <c r="U130">
        <f t="shared" si="125"/>
        <v>0</v>
      </c>
      <c r="V130">
        <f t="shared" si="125"/>
        <v>0</v>
      </c>
      <c r="W130">
        <f t="shared" si="125"/>
        <v>0</v>
      </c>
      <c r="Y130" s="4">
        <v>1983</v>
      </c>
      <c r="Z130">
        <f aca="true" t="shared" si="126" ref="Z130:AE130">Z4+Z25+Z46+Z88</f>
        <v>0</v>
      </c>
      <c r="AA130">
        <f t="shared" si="126"/>
        <v>0</v>
      </c>
      <c r="AB130">
        <f t="shared" si="126"/>
        <v>0</v>
      </c>
      <c r="AC130">
        <f t="shared" si="126"/>
        <v>0</v>
      </c>
      <c r="AD130">
        <f t="shared" si="126"/>
        <v>0</v>
      </c>
      <c r="AE130">
        <f t="shared" si="126"/>
        <v>0</v>
      </c>
      <c r="AG130" s="4">
        <v>1983</v>
      </c>
      <c r="AH130">
        <f aca="true" t="shared" si="127" ref="AH130:AM130">AH4+AH25+AH46+AH88</f>
        <v>0</v>
      </c>
      <c r="AI130">
        <f t="shared" si="127"/>
        <v>0</v>
      </c>
      <c r="AJ130">
        <f t="shared" si="127"/>
        <v>0</v>
      </c>
      <c r="AK130">
        <f t="shared" si="127"/>
        <v>0</v>
      </c>
      <c r="AL130">
        <f t="shared" si="127"/>
        <v>0</v>
      </c>
      <c r="AM130">
        <f t="shared" si="127"/>
        <v>0</v>
      </c>
      <c r="AO130" s="4">
        <v>1983</v>
      </c>
      <c r="AP130">
        <f aca="true" t="shared" si="128" ref="AP130:AU130">AP4+AP25+AP46+AP88</f>
        <v>0</v>
      </c>
      <c r="AQ130">
        <f t="shared" si="128"/>
        <v>0</v>
      </c>
      <c r="AR130">
        <f t="shared" si="128"/>
        <v>0</v>
      </c>
      <c r="AS130">
        <f t="shared" si="128"/>
        <v>0</v>
      </c>
      <c r="AT130">
        <f t="shared" si="128"/>
        <v>37</v>
      </c>
      <c r="AU130">
        <f t="shared" si="128"/>
        <v>37</v>
      </c>
    </row>
    <row r="131" spans="1:47" ht="12.75">
      <c r="A131" s="4">
        <v>1984</v>
      </c>
      <c r="B131">
        <f t="shared" si="123"/>
        <v>754</v>
      </c>
      <c r="C131">
        <f t="shared" si="123"/>
        <v>1143</v>
      </c>
      <c r="D131">
        <f t="shared" si="123"/>
        <v>423</v>
      </c>
      <c r="E131">
        <f t="shared" si="123"/>
        <v>490</v>
      </c>
      <c r="F131">
        <f t="shared" si="123"/>
        <v>1108</v>
      </c>
      <c r="G131">
        <f t="shared" si="123"/>
        <v>3918</v>
      </c>
      <c r="I131" s="4">
        <v>1984</v>
      </c>
      <c r="J131">
        <f aca="true" t="shared" si="129" ref="J131:O131">J5+J26+J47+J89</f>
        <v>564</v>
      </c>
      <c r="K131">
        <f t="shared" si="129"/>
        <v>985</v>
      </c>
      <c r="L131">
        <f t="shared" si="129"/>
        <v>410</v>
      </c>
      <c r="M131">
        <f t="shared" si="129"/>
        <v>161</v>
      </c>
      <c r="N131">
        <f t="shared" si="129"/>
        <v>874</v>
      </c>
      <c r="O131">
        <f t="shared" si="129"/>
        <v>2994</v>
      </c>
      <c r="Q131" s="4">
        <v>1984</v>
      </c>
      <c r="R131">
        <f aca="true" t="shared" si="130" ref="R131:W131">R5+R26+R47+R89</f>
        <v>0</v>
      </c>
      <c r="S131">
        <f t="shared" si="130"/>
        <v>0</v>
      </c>
      <c r="T131">
        <f t="shared" si="130"/>
        <v>0</v>
      </c>
      <c r="U131">
        <f t="shared" si="130"/>
        <v>0</v>
      </c>
      <c r="V131">
        <f t="shared" si="130"/>
        <v>0</v>
      </c>
      <c r="W131">
        <f t="shared" si="130"/>
        <v>0</v>
      </c>
      <c r="Y131" s="4">
        <v>1984</v>
      </c>
      <c r="Z131">
        <f aca="true" t="shared" si="131" ref="Z131:AE131">Z5+Z26+Z47+Z89</f>
        <v>0</v>
      </c>
      <c r="AA131">
        <f t="shared" si="131"/>
        <v>0</v>
      </c>
      <c r="AB131">
        <f t="shared" si="131"/>
        <v>0</v>
      </c>
      <c r="AC131">
        <f t="shared" si="131"/>
        <v>0</v>
      </c>
      <c r="AD131">
        <f t="shared" si="131"/>
        <v>0</v>
      </c>
      <c r="AE131">
        <f t="shared" si="131"/>
        <v>0</v>
      </c>
      <c r="AG131" s="4">
        <v>1984</v>
      </c>
      <c r="AH131">
        <f aca="true" t="shared" si="132" ref="AH131:AM131">AH5+AH26+AH47+AH89</f>
        <v>12</v>
      </c>
      <c r="AI131">
        <f t="shared" si="132"/>
        <v>17</v>
      </c>
      <c r="AJ131">
        <f t="shared" si="132"/>
        <v>4</v>
      </c>
      <c r="AK131">
        <f t="shared" si="132"/>
        <v>10</v>
      </c>
      <c r="AL131">
        <f t="shared" si="132"/>
        <v>3</v>
      </c>
      <c r="AM131">
        <f t="shared" si="132"/>
        <v>46</v>
      </c>
      <c r="AO131" s="4">
        <v>1984</v>
      </c>
      <c r="AP131">
        <f aca="true" t="shared" si="133" ref="AP131:AU131">AP5+AP26+AP47+AP89</f>
        <v>0</v>
      </c>
      <c r="AQ131">
        <f t="shared" si="133"/>
        <v>1</v>
      </c>
      <c r="AR131">
        <f t="shared" si="133"/>
        <v>0</v>
      </c>
      <c r="AS131">
        <f t="shared" si="133"/>
        <v>0</v>
      </c>
      <c r="AT131">
        <f t="shared" si="133"/>
        <v>0</v>
      </c>
      <c r="AU131">
        <f t="shared" si="133"/>
        <v>1</v>
      </c>
    </row>
    <row r="132" spans="1:47" ht="12.75">
      <c r="A132" s="4">
        <v>1985</v>
      </c>
      <c r="B132">
        <f t="shared" si="123"/>
        <v>1001</v>
      </c>
      <c r="C132">
        <f t="shared" si="123"/>
        <v>1185</v>
      </c>
      <c r="D132">
        <f t="shared" si="123"/>
        <v>450</v>
      </c>
      <c r="E132">
        <f t="shared" si="123"/>
        <v>431</v>
      </c>
      <c r="F132">
        <f t="shared" si="123"/>
        <v>1192</v>
      </c>
      <c r="G132">
        <f t="shared" si="123"/>
        <v>4259</v>
      </c>
      <c r="I132" s="4">
        <v>1985</v>
      </c>
      <c r="J132">
        <f aca="true" t="shared" si="134" ref="J132:O132">J6+J27+J48+J90</f>
        <v>578</v>
      </c>
      <c r="K132">
        <f t="shared" si="134"/>
        <v>984</v>
      </c>
      <c r="L132">
        <f t="shared" si="134"/>
        <v>456</v>
      </c>
      <c r="M132">
        <f t="shared" si="134"/>
        <v>220</v>
      </c>
      <c r="N132">
        <f t="shared" si="134"/>
        <v>923</v>
      </c>
      <c r="O132">
        <f t="shared" si="134"/>
        <v>3161</v>
      </c>
      <c r="Q132" s="4">
        <v>1985</v>
      </c>
      <c r="R132">
        <f aca="true" t="shared" si="135" ref="R132:W132">R6+R27+R48+R90</f>
        <v>0</v>
      </c>
      <c r="S132">
        <f t="shared" si="135"/>
        <v>0</v>
      </c>
      <c r="T132">
        <f t="shared" si="135"/>
        <v>0</v>
      </c>
      <c r="U132">
        <f t="shared" si="135"/>
        <v>0</v>
      </c>
      <c r="V132">
        <f t="shared" si="135"/>
        <v>0</v>
      </c>
      <c r="W132">
        <f t="shared" si="135"/>
        <v>0</v>
      </c>
      <c r="Y132" s="4">
        <v>1985</v>
      </c>
      <c r="Z132">
        <f aca="true" t="shared" si="136" ref="Z132:AE132">Z6+Z27+Z48+Z90</f>
        <v>0</v>
      </c>
      <c r="AA132">
        <f t="shared" si="136"/>
        <v>0</v>
      </c>
      <c r="AB132">
        <f t="shared" si="136"/>
        <v>0</v>
      </c>
      <c r="AC132">
        <f t="shared" si="136"/>
        <v>0</v>
      </c>
      <c r="AD132">
        <f t="shared" si="136"/>
        <v>0</v>
      </c>
      <c r="AE132">
        <f t="shared" si="136"/>
        <v>0</v>
      </c>
      <c r="AG132" s="4">
        <v>1985</v>
      </c>
      <c r="AH132">
        <f aca="true" t="shared" si="137" ref="AH132:AM132">AH6+AH27+AH48+AH90</f>
        <v>5</v>
      </c>
      <c r="AI132">
        <f t="shared" si="137"/>
        <v>1</v>
      </c>
      <c r="AJ132">
        <f t="shared" si="137"/>
        <v>1</v>
      </c>
      <c r="AK132">
        <f t="shared" si="137"/>
        <v>4</v>
      </c>
      <c r="AL132">
        <f t="shared" si="137"/>
        <v>7</v>
      </c>
      <c r="AM132">
        <f t="shared" si="137"/>
        <v>18</v>
      </c>
      <c r="AO132" s="4">
        <v>1985</v>
      </c>
      <c r="AP132">
        <f aca="true" t="shared" si="138" ref="AP132:AU132">AP6+AP27+AP48+AP90</f>
        <v>0</v>
      </c>
      <c r="AQ132">
        <f t="shared" si="138"/>
        <v>1</v>
      </c>
      <c r="AR132">
        <f t="shared" si="138"/>
        <v>3</v>
      </c>
      <c r="AS132">
        <f t="shared" si="138"/>
        <v>0</v>
      </c>
      <c r="AT132">
        <f t="shared" si="138"/>
        <v>2</v>
      </c>
      <c r="AU132">
        <f t="shared" si="138"/>
        <v>6</v>
      </c>
    </row>
    <row r="133" spans="1:47" ht="12.75">
      <c r="A133" s="4">
        <v>1986</v>
      </c>
      <c r="B133">
        <f t="shared" si="123"/>
        <v>932</v>
      </c>
      <c r="C133">
        <f t="shared" si="123"/>
        <v>1117</v>
      </c>
      <c r="D133">
        <f t="shared" si="123"/>
        <v>471</v>
      </c>
      <c r="E133">
        <f t="shared" si="123"/>
        <v>507</v>
      </c>
      <c r="F133">
        <f t="shared" si="123"/>
        <v>1300</v>
      </c>
      <c r="G133">
        <f t="shared" si="123"/>
        <v>4327</v>
      </c>
      <c r="I133" s="4">
        <v>1986</v>
      </c>
      <c r="J133">
        <f aca="true" t="shared" si="139" ref="J133:O133">J7+J28+J49+J91</f>
        <v>653</v>
      </c>
      <c r="K133">
        <f t="shared" si="139"/>
        <v>910</v>
      </c>
      <c r="L133">
        <f t="shared" si="139"/>
        <v>434</v>
      </c>
      <c r="M133">
        <f t="shared" si="139"/>
        <v>311</v>
      </c>
      <c r="N133">
        <f t="shared" si="139"/>
        <v>978</v>
      </c>
      <c r="O133">
        <f t="shared" si="139"/>
        <v>3286</v>
      </c>
      <c r="Q133" s="4">
        <v>1986</v>
      </c>
      <c r="R133">
        <f aca="true" t="shared" si="140" ref="R133:W133">R7+R28+R49+R91</f>
        <v>0</v>
      </c>
      <c r="S133">
        <f t="shared" si="140"/>
        <v>0</v>
      </c>
      <c r="T133">
        <f t="shared" si="140"/>
        <v>0</v>
      </c>
      <c r="U133">
        <f t="shared" si="140"/>
        <v>0</v>
      </c>
      <c r="V133">
        <f t="shared" si="140"/>
        <v>0</v>
      </c>
      <c r="W133">
        <f t="shared" si="140"/>
        <v>0</v>
      </c>
      <c r="Y133" s="4">
        <v>1986</v>
      </c>
      <c r="Z133">
        <f aca="true" t="shared" si="141" ref="Z133:AE133">Z7+Z28+Z49+Z91</f>
        <v>0</v>
      </c>
      <c r="AA133">
        <f t="shared" si="141"/>
        <v>0</v>
      </c>
      <c r="AB133">
        <f t="shared" si="141"/>
        <v>0</v>
      </c>
      <c r="AC133">
        <f t="shared" si="141"/>
        <v>0</v>
      </c>
      <c r="AD133">
        <f t="shared" si="141"/>
        <v>0</v>
      </c>
      <c r="AE133">
        <f t="shared" si="141"/>
        <v>0</v>
      </c>
      <c r="AG133" s="4">
        <v>1986</v>
      </c>
      <c r="AH133">
        <f aca="true" t="shared" si="142" ref="AH133:AM133">AH7+AH28+AH49+AH91</f>
        <v>11</v>
      </c>
      <c r="AI133">
        <f t="shared" si="142"/>
        <v>8</v>
      </c>
      <c r="AJ133">
        <f t="shared" si="142"/>
        <v>4</v>
      </c>
      <c r="AK133">
        <f t="shared" si="142"/>
        <v>8</v>
      </c>
      <c r="AL133">
        <f t="shared" si="142"/>
        <v>8</v>
      </c>
      <c r="AM133">
        <f t="shared" si="142"/>
        <v>39</v>
      </c>
      <c r="AO133" s="4">
        <v>1986</v>
      </c>
      <c r="AP133">
        <f aca="true" t="shared" si="143" ref="AP133:AU133">AP7+AP28+AP49+AP91</f>
        <v>2</v>
      </c>
      <c r="AQ133">
        <f t="shared" si="143"/>
        <v>0</v>
      </c>
      <c r="AR133">
        <f t="shared" si="143"/>
        <v>0</v>
      </c>
      <c r="AS133">
        <f t="shared" si="143"/>
        <v>1</v>
      </c>
      <c r="AT133">
        <f t="shared" si="143"/>
        <v>1</v>
      </c>
      <c r="AU133">
        <f t="shared" si="143"/>
        <v>4</v>
      </c>
    </row>
    <row r="134" spans="1:47" ht="12.75">
      <c r="A134" s="4">
        <v>1987</v>
      </c>
      <c r="B134">
        <f t="shared" si="123"/>
        <v>1018</v>
      </c>
      <c r="C134">
        <f t="shared" si="123"/>
        <v>1127</v>
      </c>
      <c r="D134">
        <f t="shared" si="123"/>
        <v>532</v>
      </c>
      <c r="E134">
        <f t="shared" si="123"/>
        <v>511</v>
      </c>
      <c r="F134">
        <f t="shared" si="123"/>
        <v>1419</v>
      </c>
      <c r="G134">
        <f t="shared" si="123"/>
        <v>4607</v>
      </c>
      <c r="I134" s="4">
        <v>1987</v>
      </c>
      <c r="J134">
        <f aca="true" t="shared" si="144" ref="J134:O134">J8+J29+J50+J92</f>
        <v>707</v>
      </c>
      <c r="K134">
        <f t="shared" si="144"/>
        <v>964</v>
      </c>
      <c r="L134">
        <f t="shared" si="144"/>
        <v>506</v>
      </c>
      <c r="M134">
        <f t="shared" si="144"/>
        <v>361</v>
      </c>
      <c r="N134">
        <f t="shared" si="144"/>
        <v>1019</v>
      </c>
      <c r="O134">
        <f t="shared" si="144"/>
        <v>3557</v>
      </c>
      <c r="Q134" s="4">
        <v>1987</v>
      </c>
      <c r="R134">
        <f aca="true" t="shared" si="145" ref="R134:W134">R8+R29+R50+R92</f>
        <v>0</v>
      </c>
      <c r="S134">
        <f t="shared" si="145"/>
        <v>0</v>
      </c>
      <c r="T134">
        <f t="shared" si="145"/>
        <v>0</v>
      </c>
      <c r="U134">
        <f t="shared" si="145"/>
        <v>0</v>
      </c>
      <c r="V134">
        <f t="shared" si="145"/>
        <v>0</v>
      </c>
      <c r="W134">
        <f t="shared" si="145"/>
        <v>0</v>
      </c>
      <c r="Y134" s="4">
        <v>1987</v>
      </c>
      <c r="Z134">
        <f aca="true" t="shared" si="146" ref="Z134:AE134">Z8+Z29+Z50+Z92</f>
        <v>0</v>
      </c>
      <c r="AA134">
        <f t="shared" si="146"/>
        <v>0</v>
      </c>
      <c r="AB134">
        <f t="shared" si="146"/>
        <v>0</v>
      </c>
      <c r="AC134">
        <f t="shared" si="146"/>
        <v>0</v>
      </c>
      <c r="AD134">
        <f t="shared" si="146"/>
        <v>0</v>
      </c>
      <c r="AE134">
        <f t="shared" si="146"/>
        <v>0</v>
      </c>
      <c r="AG134" s="4">
        <v>1987</v>
      </c>
      <c r="AH134">
        <f aca="true" t="shared" si="147" ref="AH134:AM134">AH8+AH29+AH50+AH92</f>
        <v>7</v>
      </c>
      <c r="AI134">
        <f t="shared" si="147"/>
        <v>6</v>
      </c>
      <c r="AJ134">
        <f t="shared" si="147"/>
        <v>2</v>
      </c>
      <c r="AK134">
        <f t="shared" si="147"/>
        <v>2</v>
      </c>
      <c r="AL134">
        <f t="shared" si="147"/>
        <v>3</v>
      </c>
      <c r="AM134">
        <f t="shared" si="147"/>
        <v>20</v>
      </c>
      <c r="AO134" s="4">
        <v>1987</v>
      </c>
      <c r="AP134">
        <f aca="true" t="shared" si="148" ref="AP134:AU134">AP8+AP29+AP50+AP92</f>
        <v>0</v>
      </c>
      <c r="AQ134">
        <f t="shared" si="148"/>
        <v>1</v>
      </c>
      <c r="AR134">
        <f t="shared" si="148"/>
        <v>2</v>
      </c>
      <c r="AS134">
        <f t="shared" si="148"/>
        <v>2</v>
      </c>
      <c r="AT134">
        <f t="shared" si="148"/>
        <v>1</v>
      </c>
      <c r="AU134">
        <f t="shared" si="148"/>
        <v>6</v>
      </c>
    </row>
    <row r="135" spans="1:47" ht="12.75">
      <c r="A135" s="4">
        <v>1988</v>
      </c>
      <c r="B135">
        <f t="shared" si="123"/>
        <v>1055</v>
      </c>
      <c r="C135">
        <f t="shared" si="123"/>
        <v>1284</v>
      </c>
      <c r="D135">
        <f t="shared" si="123"/>
        <v>746</v>
      </c>
      <c r="E135">
        <f t="shared" si="123"/>
        <v>710</v>
      </c>
      <c r="F135">
        <f t="shared" si="123"/>
        <v>1358</v>
      </c>
      <c r="G135">
        <f t="shared" si="123"/>
        <v>5153</v>
      </c>
      <c r="I135" s="4">
        <v>1988</v>
      </c>
      <c r="J135">
        <f aca="true" t="shared" si="149" ref="J135:O135">J9+J30+J51+J93</f>
        <v>810</v>
      </c>
      <c r="K135">
        <f t="shared" si="149"/>
        <v>1238</v>
      </c>
      <c r="L135">
        <f t="shared" si="149"/>
        <v>733</v>
      </c>
      <c r="M135">
        <f t="shared" si="149"/>
        <v>653</v>
      </c>
      <c r="N135">
        <f t="shared" si="149"/>
        <v>1138</v>
      </c>
      <c r="O135">
        <f t="shared" si="149"/>
        <v>4572</v>
      </c>
      <c r="Q135" s="4">
        <v>1988</v>
      </c>
      <c r="R135">
        <f aca="true" t="shared" si="150" ref="R135:W135">R9+R30+R51+R93</f>
        <v>0</v>
      </c>
      <c r="S135">
        <f t="shared" si="150"/>
        <v>0</v>
      </c>
      <c r="T135">
        <f t="shared" si="150"/>
        <v>0</v>
      </c>
      <c r="U135">
        <f t="shared" si="150"/>
        <v>0</v>
      </c>
      <c r="V135">
        <f t="shared" si="150"/>
        <v>0</v>
      </c>
      <c r="W135">
        <f t="shared" si="150"/>
        <v>0</v>
      </c>
      <c r="Y135" s="4">
        <v>1988</v>
      </c>
      <c r="Z135">
        <f aca="true" t="shared" si="151" ref="Z135:AE135">Z9+Z30+Z51+Z93</f>
        <v>0</v>
      </c>
      <c r="AA135">
        <f t="shared" si="151"/>
        <v>0</v>
      </c>
      <c r="AB135">
        <f t="shared" si="151"/>
        <v>0</v>
      </c>
      <c r="AC135">
        <f t="shared" si="151"/>
        <v>0</v>
      </c>
      <c r="AD135">
        <f t="shared" si="151"/>
        <v>0</v>
      </c>
      <c r="AE135">
        <f t="shared" si="151"/>
        <v>0</v>
      </c>
      <c r="AG135" s="4">
        <v>1988</v>
      </c>
      <c r="AH135">
        <f aca="true" t="shared" si="152" ref="AH135:AM135">AH9+AH30+AH51+AH93</f>
        <v>0</v>
      </c>
      <c r="AI135">
        <f t="shared" si="152"/>
        <v>0</v>
      </c>
      <c r="AJ135">
        <f t="shared" si="152"/>
        <v>0</v>
      </c>
      <c r="AK135">
        <f t="shared" si="152"/>
        <v>0</v>
      </c>
      <c r="AL135">
        <f t="shared" si="152"/>
        <v>0</v>
      </c>
      <c r="AM135">
        <f t="shared" si="152"/>
        <v>0</v>
      </c>
      <c r="AO135" s="4">
        <v>1988</v>
      </c>
      <c r="AP135">
        <f aca="true" t="shared" si="153" ref="AP135:AU135">AP9+AP30+AP51+AP93</f>
        <v>1</v>
      </c>
      <c r="AQ135">
        <f t="shared" si="153"/>
        <v>0</v>
      </c>
      <c r="AR135">
        <f t="shared" si="153"/>
        <v>0</v>
      </c>
      <c r="AS135">
        <f t="shared" si="153"/>
        <v>9</v>
      </c>
      <c r="AT135">
        <f t="shared" si="153"/>
        <v>2</v>
      </c>
      <c r="AU135">
        <f t="shared" si="153"/>
        <v>12</v>
      </c>
    </row>
    <row r="136" spans="1:47" ht="12.75">
      <c r="A136" s="4">
        <v>1989</v>
      </c>
      <c r="B136">
        <f t="shared" si="123"/>
        <v>1367</v>
      </c>
      <c r="C136">
        <f t="shared" si="123"/>
        <v>1834</v>
      </c>
      <c r="D136">
        <f t="shared" si="123"/>
        <v>970</v>
      </c>
      <c r="E136">
        <f t="shared" si="123"/>
        <v>1043</v>
      </c>
      <c r="F136">
        <f t="shared" si="123"/>
        <v>889</v>
      </c>
      <c r="G136">
        <f t="shared" si="123"/>
        <v>6103</v>
      </c>
      <c r="I136" s="4">
        <v>1989</v>
      </c>
      <c r="J136">
        <f aca="true" t="shared" si="154" ref="J136:O136">J10+J31+J52+J94</f>
        <v>1099</v>
      </c>
      <c r="K136">
        <f t="shared" si="154"/>
        <v>1771</v>
      </c>
      <c r="L136">
        <f t="shared" si="154"/>
        <v>1072</v>
      </c>
      <c r="M136">
        <f t="shared" si="154"/>
        <v>1716</v>
      </c>
      <c r="N136">
        <f t="shared" si="154"/>
        <v>877</v>
      </c>
      <c r="O136">
        <f t="shared" si="154"/>
        <v>6535</v>
      </c>
      <c r="Q136" s="4">
        <v>1989</v>
      </c>
      <c r="R136">
        <f aca="true" t="shared" si="155" ref="R136:W136">R10+R31+R52+R94</f>
        <v>0</v>
      </c>
      <c r="S136">
        <f t="shared" si="155"/>
        <v>0</v>
      </c>
      <c r="T136">
        <f t="shared" si="155"/>
        <v>0</v>
      </c>
      <c r="U136">
        <f t="shared" si="155"/>
        <v>0</v>
      </c>
      <c r="V136">
        <f t="shared" si="155"/>
        <v>0</v>
      </c>
      <c r="W136">
        <f t="shared" si="155"/>
        <v>0</v>
      </c>
      <c r="Y136" s="4">
        <v>1989</v>
      </c>
      <c r="Z136">
        <f aca="true" t="shared" si="156" ref="Z136:AE136">Z10+Z31+Z52+Z94</f>
        <v>0</v>
      </c>
      <c r="AA136">
        <f t="shared" si="156"/>
        <v>0</v>
      </c>
      <c r="AB136">
        <f t="shared" si="156"/>
        <v>0</v>
      </c>
      <c r="AC136">
        <f t="shared" si="156"/>
        <v>0</v>
      </c>
      <c r="AD136">
        <f t="shared" si="156"/>
        <v>0</v>
      </c>
      <c r="AE136">
        <f t="shared" si="156"/>
        <v>0</v>
      </c>
      <c r="AG136" s="4">
        <v>1989</v>
      </c>
      <c r="AH136">
        <f aca="true" t="shared" si="157" ref="AH136:AM136">AH10+AH31+AH52+AH94</f>
        <v>22</v>
      </c>
      <c r="AI136">
        <f t="shared" si="157"/>
        <v>23</v>
      </c>
      <c r="AJ136">
        <f t="shared" si="157"/>
        <v>9</v>
      </c>
      <c r="AK136">
        <f t="shared" si="157"/>
        <v>18</v>
      </c>
      <c r="AL136">
        <f t="shared" si="157"/>
        <v>13</v>
      </c>
      <c r="AM136">
        <f t="shared" si="157"/>
        <v>85</v>
      </c>
      <c r="AO136" s="4">
        <v>1989</v>
      </c>
      <c r="AP136">
        <f aca="true" t="shared" si="158" ref="AP136:AU136">AP10+AP31+AP52+AP94</f>
        <v>12</v>
      </c>
      <c r="AQ136">
        <f t="shared" si="158"/>
        <v>12</v>
      </c>
      <c r="AR136">
        <f t="shared" si="158"/>
        <v>10</v>
      </c>
      <c r="AS136">
        <f t="shared" si="158"/>
        <v>20</v>
      </c>
      <c r="AT136">
        <f t="shared" si="158"/>
        <v>14</v>
      </c>
      <c r="AU136">
        <f t="shared" si="158"/>
        <v>68</v>
      </c>
    </row>
    <row r="137" spans="1:47" ht="12.75">
      <c r="A137" s="4">
        <v>1990</v>
      </c>
      <c r="B137">
        <f t="shared" si="123"/>
        <v>1390</v>
      </c>
      <c r="C137">
        <f t="shared" si="123"/>
        <v>1589</v>
      </c>
      <c r="D137">
        <f t="shared" si="123"/>
        <v>1071</v>
      </c>
      <c r="E137">
        <f t="shared" si="123"/>
        <v>1006</v>
      </c>
      <c r="F137">
        <f t="shared" si="123"/>
        <v>930</v>
      </c>
      <c r="G137">
        <f t="shared" si="123"/>
        <v>5986</v>
      </c>
      <c r="I137" s="4">
        <v>1990</v>
      </c>
      <c r="J137">
        <f aca="true" t="shared" si="159" ref="J137:O137">J11+J32+J53+J95</f>
        <v>1175</v>
      </c>
      <c r="K137">
        <f t="shared" si="159"/>
        <v>1664</v>
      </c>
      <c r="L137">
        <f t="shared" si="159"/>
        <v>1078</v>
      </c>
      <c r="M137">
        <f t="shared" si="159"/>
        <v>2036</v>
      </c>
      <c r="N137">
        <f t="shared" si="159"/>
        <v>954</v>
      </c>
      <c r="O137">
        <f t="shared" si="159"/>
        <v>6907</v>
      </c>
      <c r="Q137" s="4">
        <v>1990</v>
      </c>
      <c r="R137">
        <f aca="true" t="shared" si="160" ref="R137:W137">R11+R32+R53+R95</f>
        <v>0</v>
      </c>
      <c r="S137">
        <f t="shared" si="160"/>
        <v>0</v>
      </c>
      <c r="T137">
        <f t="shared" si="160"/>
        <v>0</v>
      </c>
      <c r="U137">
        <f t="shared" si="160"/>
        <v>0</v>
      </c>
      <c r="V137">
        <f t="shared" si="160"/>
        <v>0</v>
      </c>
      <c r="W137">
        <f t="shared" si="160"/>
        <v>0</v>
      </c>
      <c r="Y137" s="4">
        <v>1990</v>
      </c>
      <c r="Z137">
        <f aca="true" t="shared" si="161" ref="Z137:AE137">Z11+Z32+Z53+Z95</f>
        <v>0</v>
      </c>
      <c r="AA137">
        <f t="shared" si="161"/>
        <v>0</v>
      </c>
      <c r="AB137">
        <f t="shared" si="161"/>
        <v>0</v>
      </c>
      <c r="AC137">
        <f t="shared" si="161"/>
        <v>0</v>
      </c>
      <c r="AD137">
        <f t="shared" si="161"/>
        <v>0</v>
      </c>
      <c r="AE137">
        <f t="shared" si="161"/>
        <v>0</v>
      </c>
      <c r="AG137" s="4">
        <v>1990</v>
      </c>
      <c r="AH137">
        <f aca="true" t="shared" si="162" ref="AH137:AM137">AH11+AH32+AH53+AH95</f>
        <v>5</v>
      </c>
      <c r="AI137">
        <f t="shared" si="162"/>
        <v>12</v>
      </c>
      <c r="AJ137">
        <f t="shared" si="162"/>
        <v>2</v>
      </c>
      <c r="AK137">
        <f t="shared" si="162"/>
        <v>9</v>
      </c>
      <c r="AL137">
        <f t="shared" si="162"/>
        <v>2</v>
      </c>
      <c r="AM137">
        <f t="shared" si="162"/>
        <v>30</v>
      </c>
      <c r="AO137" s="4">
        <v>1990</v>
      </c>
      <c r="AP137">
        <f aca="true" t="shared" si="163" ref="AP137:AU137">AP11+AP32+AP53+AP95</f>
        <v>48</v>
      </c>
      <c r="AQ137">
        <f t="shared" si="163"/>
        <v>49</v>
      </c>
      <c r="AR137">
        <f t="shared" si="163"/>
        <v>33</v>
      </c>
      <c r="AS137">
        <f t="shared" si="163"/>
        <v>106</v>
      </c>
      <c r="AT137">
        <f t="shared" si="163"/>
        <v>36</v>
      </c>
      <c r="AU137">
        <f t="shared" si="163"/>
        <v>272</v>
      </c>
    </row>
    <row r="138" spans="1:47" ht="12.75">
      <c r="A138" s="4">
        <v>1991</v>
      </c>
      <c r="B138">
        <f t="shared" si="123"/>
        <v>1616</v>
      </c>
      <c r="C138">
        <f t="shared" si="123"/>
        <v>1860</v>
      </c>
      <c r="D138">
        <f t="shared" si="123"/>
        <v>1203</v>
      </c>
      <c r="E138">
        <f t="shared" si="123"/>
        <v>1013</v>
      </c>
      <c r="F138">
        <f t="shared" si="123"/>
        <v>1089</v>
      </c>
      <c r="G138">
        <f t="shared" si="123"/>
        <v>6781</v>
      </c>
      <c r="I138" s="4">
        <v>1991</v>
      </c>
      <c r="J138">
        <f aca="true" t="shared" si="164" ref="J138:O138">J12+J33+J54+J96</f>
        <v>1366</v>
      </c>
      <c r="K138">
        <f t="shared" si="164"/>
        <v>1985</v>
      </c>
      <c r="L138">
        <f t="shared" si="164"/>
        <v>1253</v>
      </c>
      <c r="M138">
        <f t="shared" si="164"/>
        <v>2406</v>
      </c>
      <c r="N138">
        <f t="shared" si="164"/>
        <v>1118</v>
      </c>
      <c r="O138">
        <f t="shared" si="164"/>
        <v>8128</v>
      </c>
      <c r="Q138" s="4">
        <v>1991</v>
      </c>
      <c r="R138">
        <f aca="true" t="shared" si="165" ref="R138:W138">R12+R33+R54+R96</f>
        <v>0</v>
      </c>
      <c r="S138">
        <f t="shared" si="165"/>
        <v>0</v>
      </c>
      <c r="T138">
        <f t="shared" si="165"/>
        <v>0</v>
      </c>
      <c r="U138">
        <f t="shared" si="165"/>
        <v>0</v>
      </c>
      <c r="V138">
        <f t="shared" si="165"/>
        <v>0</v>
      </c>
      <c r="W138">
        <f t="shared" si="165"/>
        <v>0</v>
      </c>
      <c r="Y138" s="4">
        <v>1991</v>
      </c>
      <c r="Z138">
        <f aca="true" t="shared" si="166" ref="Z138:AE138">Z12+Z33+Z54+Z96</f>
        <v>0</v>
      </c>
      <c r="AA138">
        <f t="shared" si="166"/>
        <v>0</v>
      </c>
      <c r="AB138">
        <f t="shared" si="166"/>
        <v>0</v>
      </c>
      <c r="AC138">
        <f t="shared" si="166"/>
        <v>0</v>
      </c>
      <c r="AD138">
        <f t="shared" si="166"/>
        <v>0</v>
      </c>
      <c r="AE138">
        <f t="shared" si="166"/>
        <v>0</v>
      </c>
      <c r="AG138" s="4">
        <v>1991</v>
      </c>
      <c r="AH138">
        <f aca="true" t="shared" si="167" ref="AH138:AM138">AH12+AH33+AH54+AH96</f>
        <v>15</v>
      </c>
      <c r="AI138">
        <f t="shared" si="167"/>
        <v>20</v>
      </c>
      <c r="AJ138">
        <f t="shared" si="167"/>
        <v>4</v>
      </c>
      <c r="AK138">
        <f t="shared" si="167"/>
        <v>18</v>
      </c>
      <c r="AL138">
        <f t="shared" si="167"/>
        <v>3</v>
      </c>
      <c r="AM138">
        <f t="shared" si="167"/>
        <v>60</v>
      </c>
      <c r="AO138" s="4">
        <v>1991</v>
      </c>
      <c r="AP138">
        <f aca="true" t="shared" si="168" ref="AP138:AU138">AP12+AP33+AP54+AP96</f>
        <v>67</v>
      </c>
      <c r="AQ138">
        <f t="shared" si="168"/>
        <v>41</v>
      </c>
      <c r="AR138">
        <f t="shared" si="168"/>
        <v>42</v>
      </c>
      <c r="AS138">
        <f t="shared" si="168"/>
        <v>117</v>
      </c>
      <c r="AT138">
        <f t="shared" si="168"/>
        <v>47</v>
      </c>
      <c r="AU138">
        <f t="shared" si="168"/>
        <v>314</v>
      </c>
    </row>
    <row r="139" spans="1:47" ht="12.75">
      <c r="A139" s="4">
        <v>1992</v>
      </c>
      <c r="B139">
        <f t="shared" si="123"/>
        <v>1585</v>
      </c>
      <c r="C139">
        <f t="shared" si="123"/>
        <v>1908</v>
      </c>
      <c r="D139">
        <f t="shared" si="123"/>
        <v>950</v>
      </c>
      <c r="E139">
        <f t="shared" si="123"/>
        <v>1072</v>
      </c>
      <c r="F139">
        <f t="shared" si="123"/>
        <v>975</v>
      </c>
      <c r="G139">
        <f t="shared" si="123"/>
        <v>6490</v>
      </c>
      <c r="I139" s="4">
        <v>1992</v>
      </c>
      <c r="J139">
        <f aca="true" t="shared" si="169" ref="J139:O139">J13+J34+J55+J97</f>
        <v>1328</v>
      </c>
      <c r="K139">
        <f t="shared" si="169"/>
        <v>1885</v>
      </c>
      <c r="L139">
        <f t="shared" si="169"/>
        <v>869</v>
      </c>
      <c r="M139">
        <f t="shared" si="169"/>
        <v>2324</v>
      </c>
      <c r="N139">
        <f t="shared" si="169"/>
        <v>898</v>
      </c>
      <c r="O139">
        <f t="shared" si="169"/>
        <v>7304</v>
      </c>
      <c r="Q139" s="4">
        <v>1992</v>
      </c>
      <c r="R139">
        <f aca="true" t="shared" si="170" ref="R139:W139">R13+R34+R55+R97</f>
        <v>0</v>
      </c>
      <c r="S139">
        <f t="shared" si="170"/>
        <v>0</v>
      </c>
      <c r="T139">
        <f t="shared" si="170"/>
        <v>0</v>
      </c>
      <c r="U139">
        <f t="shared" si="170"/>
        <v>0</v>
      </c>
      <c r="V139">
        <f t="shared" si="170"/>
        <v>0</v>
      </c>
      <c r="W139">
        <f t="shared" si="170"/>
        <v>0</v>
      </c>
      <c r="Y139" s="4">
        <v>1992</v>
      </c>
      <c r="Z139">
        <f aca="true" t="shared" si="171" ref="Z139:AE139">Z13+Z34+Z55+Z97</f>
        <v>0</v>
      </c>
      <c r="AA139">
        <f t="shared" si="171"/>
        <v>0</v>
      </c>
      <c r="AB139">
        <f t="shared" si="171"/>
        <v>0</v>
      </c>
      <c r="AC139">
        <f t="shared" si="171"/>
        <v>0</v>
      </c>
      <c r="AD139">
        <f t="shared" si="171"/>
        <v>0</v>
      </c>
      <c r="AE139">
        <f t="shared" si="171"/>
        <v>0</v>
      </c>
      <c r="AG139" s="4">
        <v>1992</v>
      </c>
      <c r="AH139">
        <f aca="true" t="shared" si="172" ref="AH139:AM139">AH13+AH34+AH55+AH97</f>
        <v>23</v>
      </c>
      <c r="AI139">
        <f t="shared" si="172"/>
        <v>16</v>
      </c>
      <c r="AJ139">
        <f t="shared" si="172"/>
        <v>6</v>
      </c>
      <c r="AK139">
        <f t="shared" si="172"/>
        <v>42</v>
      </c>
      <c r="AL139">
        <f t="shared" si="172"/>
        <v>11</v>
      </c>
      <c r="AM139">
        <f t="shared" si="172"/>
        <v>98</v>
      </c>
      <c r="AO139" s="4">
        <v>1992</v>
      </c>
      <c r="AP139">
        <f aca="true" t="shared" si="173" ref="AP139:AU139">AP13+AP34+AP55+AP97</f>
        <v>47</v>
      </c>
      <c r="AQ139">
        <f t="shared" si="173"/>
        <v>39</v>
      </c>
      <c r="AR139">
        <f t="shared" si="173"/>
        <v>37</v>
      </c>
      <c r="AS139">
        <f t="shared" si="173"/>
        <v>127</v>
      </c>
      <c r="AT139">
        <f t="shared" si="173"/>
        <v>44</v>
      </c>
      <c r="AU139">
        <f t="shared" si="173"/>
        <v>294</v>
      </c>
    </row>
    <row r="140" spans="1:47" ht="12.75">
      <c r="A140" s="4">
        <v>1993</v>
      </c>
      <c r="B140">
        <f aca="true" t="shared" si="174" ref="B140:G145">B14+B35+B56+B98</f>
        <v>1688</v>
      </c>
      <c r="C140">
        <f t="shared" si="174"/>
        <v>1909</v>
      </c>
      <c r="D140">
        <f t="shared" si="174"/>
        <v>1258</v>
      </c>
      <c r="E140">
        <f t="shared" si="174"/>
        <v>1069</v>
      </c>
      <c r="F140">
        <f t="shared" si="174"/>
        <v>1144</v>
      </c>
      <c r="G140">
        <f t="shared" si="174"/>
        <v>7068</v>
      </c>
      <c r="I140" s="4">
        <v>1993</v>
      </c>
      <c r="J140">
        <f aca="true" t="shared" si="175" ref="J140:O140">J14+J35+J56+J98</f>
        <v>1596</v>
      </c>
      <c r="K140">
        <f t="shared" si="175"/>
        <v>2276</v>
      </c>
      <c r="L140">
        <f t="shared" si="175"/>
        <v>1231</v>
      </c>
      <c r="M140">
        <f t="shared" si="175"/>
        <v>3186</v>
      </c>
      <c r="N140">
        <f t="shared" si="175"/>
        <v>1204</v>
      </c>
      <c r="O140">
        <f t="shared" si="175"/>
        <v>9493</v>
      </c>
      <c r="Q140" s="4">
        <v>1993</v>
      </c>
      <c r="R140">
        <f aca="true" t="shared" si="176" ref="R140:W140">R14+R35+R56+R98</f>
        <v>1</v>
      </c>
      <c r="S140">
        <f t="shared" si="176"/>
        <v>0</v>
      </c>
      <c r="T140">
        <f t="shared" si="176"/>
        <v>0</v>
      </c>
      <c r="U140">
        <f t="shared" si="176"/>
        <v>2</v>
      </c>
      <c r="V140">
        <f t="shared" si="176"/>
        <v>0</v>
      </c>
      <c r="W140">
        <f t="shared" si="176"/>
        <v>3</v>
      </c>
      <c r="Y140" s="4">
        <v>1993</v>
      </c>
      <c r="Z140">
        <f aca="true" t="shared" si="177" ref="Z140:AE140">Z14+Z35+Z56+Z98</f>
        <v>1</v>
      </c>
      <c r="AA140">
        <f t="shared" si="177"/>
        <v>2</v>
      </c>
      <c r="AB140">
        <f t="shared" si="177"/>
        <v>0</v>
      </c>
      <c r="AC140">
        <f t="shared" si="177"/>
        <v>1</v>
      </c>
      <c r="AD140">
        <f t="shared" si="177"/>
        <v>1</v>
      </c>
      <c r="AE140">
        <f t="shared" si="177"/>
        <v>5</v>
      </c>
      <c r="AG140" s="4">
        <v>1993</v>
      </c>
      <c r="AH140">
        <f aca="true" t="shared" si="178" ref="AH140:AM140">AH14+AH35+AH56+AH98</f>
        <v>36</v>
      </c>
      <c r="AI140">
        <f t="shared" si="178"/>
        <v>23</v>
      </c>
      <c r="AJ140">
        <f t="shared" si="178"/>
        <v>22</v>
      </c>
      <c r="AK140">
        <f t="shared" si="178"/>
        <v>54</v>
      </c>
      <c r="AL140">
        <f t="shared" si="178"/>
        <v>22</v>
      </c>
      <c r="AM140">
        <f t="shared" si="178"/>
        <v>157</v>
      </c>
      <c r="AO140" s="4">
        <v>1993</v>
      </c>
      <c r="AP140">
        <f aca="true" t="shared" si="179" ref="AP140:AU140">AP14+AP35+AP56+AP98</f>
        <v>42</v>
      </c>
      <c r="AQ140">
        <f t="shared" si="179"/>
        <v>34</v>
      </c>
      <c r="AR140">
        <f t="shared" si="179"/>
        <v>32</v>
      </c>
      <c r="AS140">
        <f t="shared" si="179"/>
        <v>51</v>
      </c>
      <c r="AT140">
        <f t="shared" si="179"/>
        <v>17</v>
      </c>
      <c r="AU140">
        <f t="shared" si="179"/>
        <v>176</v>
      </c>
    </row>
    <row r="141" spans="1:47" ht="12.75">
      <c r="A141" s="4">
        <v>1994</v>
      </c>
      <c r="B141">
        <f t="shared" si="174"/>
        <v>1517</v>
      </c>
      <c r="C141">
        <f t="shared" si="174"/>
        <v>1832</v>
      </c>
      <c r="D141">
        <f t="shared" si="174"/>
        <v>968</v>
      </c>
      <c r="E141">
        <f t="shared" si="174"/>
        <v>819</v>
      </c>
      <c r="F141">
        <f t="shared" si="174"/>
        <v>873</v>
      </c>
      <c r="G141">
        <f t="shared" si="174"/>
        <v>6009</v>
      </c>
      <c r="I141" s="4">
        <v>1994</v>
      </c>
      <c r="J141">
        <f aca="true" t="shared" si="180" ref="J141:O141">J15+J36+J57+J99</f>
        <v>1376</v>
      </c>
      <c r="K141">
        <f t="shared" si="180"/>
        <v>1953</v>
      </c>
      <c r="L141">
        <f t="shared" si="180"/>
        <v>829</v>
      </c>
      <c r="M141">
        <f t="shared" si="180"/>
        <v>2323</v>
      </c>
      <c r="N141">
        <f t="shared" si="180"/>
        <v>912</v>
      </c>
      <c r="O141">
        <f t="shared" si="180"/>
        <v>7393</v>
      </c>
      <c r="Q141" s="4">
        <v>1994</v>
      </c>
      <c r="R141">
        <f aca="true" t="shared" si="181" ref="R141:W141">R15+R36+R57+R99</f>
        <v>1</v>
      </c>
      <c r="S141">
        <f t="shared" si="181"/>
        <v>2</v>
      </c>
      <c r="T141">
        <f t="shared" si="181"/>
        <v>3</v>
      </c>
      <c r="U141">
        <f t="shared" si="181"/>
        <v>1</v>
      </c>
      <c r="V141">
        <f t="shared" si="181"/>
        <v>0</v>
      </c>
      <c r="W141">
        <f t="shared" si="181"/>
        <v>7</v>
      </c>
      <c r="Y141" s="4">
        <v>1994</v>
      </c>
      <c r="Z141">
        <f aca="true" t="shared" si="182" ref="Z141:AE141">Z15+Z36+Z57+Z99</f>
        <v>2</v>
      </c>
      <c r="AA141">
        <f t="shared" si="182"/>
        <v>2</v>
      </c>
      <c r="AB141">
        <f t="shared" si="182"/>
        <v>1</v>
      </c>
      <c r="AC141">
        <f t="shared" si="182"/>
        <v>1</v>
      </c>
      <c r="AD141">
        <f t="shared" si="182"/>
        <v>1</v>
      </c>
      <c r="AE141">
        <f t="shared" si="182"/>
        <v>7</v>
      </c>
      <c r="AG141" s="4">
        <v>1994</v>
      </c>
      <c r="AH141">
        <f aca="true" t="shared" si="183" ref="AH141:AM141">AH15+AH36+AH57+AH99</f>
        <v>30</v>
      </c>
      <c r="AI141">
        <f t="shared" si="183"/>
        <v>26</v>
      </c>
      <c r="AJ141">
        <f t="shared" si="183"/>
        <v>8</v>
      </c>
      <c r="AK141">
        <f t="shared" si="183"/>
        <v>48</v>
      </c>
      <c r="AL141">
        <f t="shared" si="183"/>
        <v>17</v>
      </c>
      <c r="AM141">
        <f t="shared" si="183"/>
        <v>129</v>
      </c>
      <c r="AO141" s="4">
        <v>1994</v>
      </c>
      <c r="AP141">
        <f aca="true" t="shared" si="184" ref="AP141:AU141">AP15+AP36+AP57+AP99</f>
        <v>40</v>
      </c>
      <c r="AQ141">
        <f t="shared" si="184"/>
        <v>30</v>
      </c>
      <c r="AR141">
        <f t="shared" si="184"/>
        <v>15</v>
      </c>
      <c r="AS141">
        <f t="shared" si="184"/>
        <v>88</v>
      </c>
      <c r="AT141">
        <f t="shared" si="184"/>
        <v>25</v>
      </c>
      <c r="AU141">
        <f t="shared" si="184"/>
        <v>198</v>
      </c>
    </row>
    <row r="142" spans="1:47" ht="12.75">
      <c r="A142" s="4">
        <v>1995</v>
      </c>
      <c r="B142">
        <f t="shared" si="174"/>
        <v>1602</v>
      </c>
      <c r="C142">
        <f t="shared" si="174"/>
        <v>1754</v>
      </c>
      <c r="D142">
        <f t="shared" si="174"/>
        <v>1014</v>
      </c>
      <c r="E142">
        <f t="shared" si="174"/>
        <v>931</v>
      </c>
      <c r="F142">
        <f t="shared" si="174"/>
        <v>966</v>
      </c>
      <c r="G142">
        <f t="shared" si="174"/>
        <v>6267</v>
      </c>
      <c r="I142" s="4">
        <v>1995</v>
      </c>
      <c r="J142">
        <f aca="true" t="shared" si="185" ref="J142:O142">J16+J37+J58+J100</f>
        <v>1468</v>
      </c>
      <c r="K142">
        <f t="shared" si="185"/>
        <v>1735</v>
      </c>
      <c r="L142">
        <f t="shared" si="185"/>
        <v>884</v>
      </c>
      <c r="M142">
        <f t="shared" si="185"/>
        <v>2420</v>
      </c>
      <c r="N142">
        <f t="shared" si="185"/>
        <v>862</v>
      </c>
      <c r="O142">
        <f t="shared" si="185"/>
        <v>7369</v>
      </c>
      <c r="Q142" s="4">
        <v>1995</v>
      </c>
      <c r="R142">
        <f aca="true" t="shared" si="186" ref="R142:W142">R16+R37+R58+R100</f>
        <v>5</v>
      </c>
      <c r="S142">
        <f t="shared" si="186"/>
        <v>3</v>
      </c>
      <c r="T142">
        <f t="shared" si="186"/>
        <v>2</v>
      </c>
      <c r="U142">
        <f t="shared" si="186"/>
        <v>3</v>
      </c>
      <c r="V142">
        <f t="shared" si="186"/>
        <v>2</v>
      </c>
      <c r="W142">
        <f t="shared" si="186"/>
        <v>15</v>
      </c>
      <c r="Y142" s="4">
        <v>1995</v>
      </c>
      <c r="Z142">
        <f aca="true" t="shared" si="187" ref="Z142:AE142">Z16+Z37+Z58+Z100</f>
        <v>4</v>
      </c>
      <c r="AA142">
        <f t="shared" si="187"/>
        <v>0</v>
      </c>
      <c r="AB142">
        <f t="shared" si="187"/>
        <v>4</v>
      </c>
      <c r="AC142">
        <f t="shared" si="187"/>
        <v>0</v>
      </c>
      <c r="AD142">
        <f t="shared" si="187"/>
        <v>1</v>
      </c>
      <c r="AE142">
        <f t="shared" si="187"/>
        <v>9</v>
      </c>
      <c r="AG142" s="4">
        <v>1995</v>
      </c>
      <c r="AH142">
        <f aca="true" t="shared" si="188" ref="AH142:AM142">AH16+AH37+AH58+AH100</f>
        <v>36</v>
      </c>
      <c r="AI142">
        <f t="shared" si="188"/>
        <v>29</v>
      </c>
      <c r="AJ142">
        <f t="shared" si="188"/>
        <v>4</v>
      </c>
      <c r="AK142">
        <f t="shared" si="188"/>
        <v>89</v>
      </c>
      <c r="AL142">
        <f t="shared" si="188"/>
        <v>17</v>
      </c>
      <c r="AM142">
        <f t="shared" si="188"/>
        <v>175</v>
      </c>
      <c r="AO142" s="4">
        <v>1995</v>
      </c>
      <c r="AP142">
        <f aca="true" t="shared" si="189" ref="AP142:AU142">AP16+AP37+AP58+AP100</f>
        <v>53</v>
      </c>
      <c r="AQ142">
        <f t="shared" si="189"/>
        <v>24</v>
      </c>
      <c r="AR142">
        <f t="shared" si="189"/>
        <v>29</v>
      </c>
      <c r="AS142">
        <f t="shared" si="189"/>
        <v>78</v>
      </c>
      <c r="AT142">
        <f t="shared" si="189"/>
        <v>38</v>
      </c>
      <c r="AU142">
        <f t="shared" si="189"/>
        <v>222</v>
      </c>
    </row>
    <row r="143" spans="1:47" ht="12.75">
      <c r="A143" s="4">
        <v>1996</v>
      </c>
      <c r="B143">
        <f t="shared" si="174"/>
        <v>1655</v>
      </c>
      <c r="C143">
        <f t="shared" si="174"/>
        <v>1755</v>
      </c>
      <c r="D143">
        <f t="shared" si="174"/>
        <v>976</v>
      </c>
      <c r="E143">
        <f t="shared" si="174"/>
        <v>914</v>
      </c>
      <c r="F143">
        <f t="shared" si="174"/>
        <v>897</v>
      </c>
      <c r="G143">
        <f t="shared" si="174"/>
        <v>6197</v>
      </c>
      <c r="I143" s="4">
        <v>1996</v>
      </c>
      <c r="J143">
        <f aca="true" t="shared" si="190" ref="J143:O143">J17+J38+J59+J101</f>
        <v>1437</v>
      </c>
      <c r="K143">
        <f t="shared" si="190"/>
        <v>1860</v>
      </c>
      <c r="L143">
        <f t="shared" si="190"/>
        <v>746</v>
      </c>
      <c r="M143">
        <f t="shared" si="190"/>
        <v>2267</v>
      </c>
      <c r="N143">
        <f t="shared" si="190"/>
        <v>840</v>
      </c>
      <c r="O143">
        <f t="shared" si="190"/>
        <v>7150</v>
      </c>
      <c r="Q143" s="4">
        <v>1996</v>
      </c>
      <c r="R143">
        <f aca="true" t="shared" si="191" ref="R143:W143">R17+R38+R59+R101</f>
        <v>6</v>
      </c>
      <c r="S143">
        <f t="shared" si="191"/>
        <v>3</v>
      </c>
      <c r="T143">
        <f t="shared" si="191"/>
        <v>0</v>
      </c>
      <c r="U143">
        <f t="shared" si="191"/>
        <v>0</v>
      </c>
      <c r="V143">
        <f t="shared" si="191"/>
        <v>0</v>
      </c>
      <c r="W143">
        <f t="shared" si="191"/>
        <v>9</v>
      </c>
      <c r="Y143" s="4">
        <v>1996</v>
      </c>
      <c r="Z143">
        <f aca="true" t="shared" si="192" ref="Z143:AE143">Z17+Z38+Z59+Z101</f>
        <v>5</v>
      </c>
      <c r="AA143">
        <f t="shared" si="192"/>
        <v>4</v>
      </c>
      <c r="AB143">
        <f t="shared" si="192"/>
        <v>0</v>
      </c>
      <c r="AC143">
        <f t="shared" si="192"/>
        <v>2</v>
      </c>
      <c r="AD143">
        <f t="shared" si="192"/>
        <v>3</v>
      </c>
      <c r="AE143">
        <f t="shared" si="192"/>
        <v>14</v>
      </c>
      <c r="AG143" s="4">
        <v>1996</v>
      </c>
      <c r="AH143">
        <f aca="true" t="shared" si="193" ref="AH143:AM143">AH17+AH38+AH59+AH101</f>
        <v>59</v>
      </c>
      <c r="AI143">
        <f t="shared" si="193"/>
        <v>37</v>
      </c>
      <c r="AJ143">
        <f t="shared" si="193"/>
        <v>32</v>
      </c>
      <c r="AK143">
        <f t="shared" si="193"/>
        <v>91</v>
      </c>
      <c r="AL143">
        <f t="shared" si="193"/>
        <v>20</v>
      </c>
      <c r="AM143">
        <f t="shared" si="193"/>
        <v>239</v>
      </c>
      <c r="AO143" s="4">
        <v>1996</v>
      </c>
      <c r="AP143">
        <f aca="true" t="shared" si="194" ref="AP143:AU143">AP17+AP38+AP59+AP101</f>
        <v>20</v>
      </c>
      <c r="AQ143">
        <f t="shared" si="194"/>
        <v>14</v>
      </c>
      <c r="AR143">
        <f t="shared" si="194"/>
        <v>27</v>
      </c>
      <c r="AS143">
        <f t="shared" si="194"/>
        <v>30</v>
      </c>
      <c r="AT143">
        <f t="shared" si="194"/>
        <v>31</v>
      </c>
      <c r="AU143">
        <f t="shared" si="194"/>
        <v>122</v>
      </c>
    </row>
    <row r="144" spans="1:47" ht="12.75">
      <c r="A144" s="4">
        <v>1997</v>
      </c>
      <c r="B144">
        <f t="shared" si="174"/>
        <v>1490</v>
      </c>
      <c r="C144">
        <f t="shared" si="174"/>
        <v>1701</v>
      </c>
      <c r="D144">
        <f t="shared" si="174"/>
        <v>521</v>
      </c>
      <c r="E144">
        <f t="shared" si="174"/>
        <v>690</v>
      </c>
      <c r="F144">
        <f t="shared" si="174"/>
        <v>792</v>
      </c>
      <c r="G144">
        <f t="shared" si="174"/>
        <v>5194</v>
      </c>
      <c r="I144" s="4">
        <v>1997</v>
      </c>
      <c r="J144">
        <f aca="true" t="shared" si="195" ref="J144:O144">J18+J39+J60+J102</f>
        <v>1261</v>
      </c>
      <c r="K144">
        <f t="shared" si="195"/>
        <v>1865</v>
      </c>
      <c r="L144">
        <f t="shared" si="195"/>
        <v>434</v>
      </c>
      <c r="M144">
        <f t="shared" si="195"/>
        <v>1533</v>
      </c>
      <c r="N144">
        <f t="shared" si="195"/>
        <v>551</v>
      </c>
      <c r="O144">
        <f t="shared" si="195"/>
        <v>5644</v>
      </c>
      <c r="Q144" s="4">
        <v>1997</v>
      </c>
      <c r="R144">
        <f aca="true" t="shared" si="196" ref="R144:W144">R18+R39+R60+R102</f>
        <v>2</v>
      </c>
      <c r="S144">
        <f t="shared" si="196"/>
        <v>4</v>
      </c>
      <c r="T144">
        <f t="shared" si="196"/>
        <v>1</v>
      </c>
      <c r="U144">
        <f t="shared" si="196"/>
        <v>1</v>
      </c>
      <c r="V144">
        <f t="shared" si="196"/>
        <v>0</v>
      </c>
      <c r="W144">
        <f t="shared" si="196"/>
        <v>8</v>
      </c>
      <c r="Y144" s="4">
        <v>1997</v>
      </c>
      <c r="Z144">
        <f aca="true" t="shared" si="197" ref="Z144:AE144">Z18+Z39+Z60+Z102</f>
        <v>2</v>
      </c>
      <c r="AA144">
        <f t="shared" si="197"/>
        <v>3</v>
      </c>
      <c r="AB144">
        <f t="shared" si="197"/>
        <v>2</v>
      </c>
      <c r="AC144">
        <f t="shared" si="197"/>
        <v>1</v>
      </c>
      <c r="AD144">
        <f t="shared" si="197"/>
        <v>0</v>
      </c>
      <c r="AE144">
        <f t="shared" si="197"/>
        <v>8</v>
      </c>
      <c r="AG144" s="4">
        <v>1997</v>
      </c>
      <c r="AH144">
        <f aca="true" t="shared" si="198" ref="AH144:AM144">AH18+AH39+AH60+AH102</f>
        <v>37</v>
      </c>
      <c r="AI144">
        <f t="shared" si="198"/>
        <v>42</v>
      </c>
      <c r="AJ144">
        <f t="shared" si="198"/>
        <v>6</v>
      </c>
      <c r="AK144">
        <f t="shared" si="198"/>
        <v>52</v>
      </c>
      <c r="AL144">
        <f t="shared" si="198"/>
        <v>22</v>
      </c>
      <c r="AM144">
        <f t="shared" si="198"/>
        <v>159</v>
      </c>
      <c r="AO144" s="4">
        <v>1997</v>
      </c>
      <c r="AP144">
        <f aca="true" t="shared" si="199" ref="AP144:AU144">AP18+AP39+AP60+AP102</f>
        <v>10</v>
      </c>
      <c r="AQ144">
        <f t="shared" si="199"/>
        <v>8</v>
      </c>
      <c r="AR144">
        <f t="shared" si="199"/>
        <v>4</v>
      </c>
      <c r="AS144">
        <f t="shared" si="199"/>
        <v>10</v>
      </c>
      <c r="AT144">
        <f t="shared" si="199"/>
        <v>5</v>
      </c>
      <c r="AU144">
        <f t="shared" si="199"/>
        <v>37</v>
      </c>
    </row>
    <row r="145" spans="1:47" ht="12.75">
      <c r="A145" s="4">
        <v>1998</v>
      </c>
      <c r="B145">
        <f t="shared" si="174"/>
        <v>1430</v>
      </c>
      <c r="C145">
        <f t="shared" si="174"/>
        <v>1652</v>
      </c>
      <c r="D145">
        <f t="shared" si="174"/>
        <v>373</v>
      </c>
      <c r="E145">
        <f t="shared" si="174"/>
        <v>471</v>
      </c>
      <c r="F145">
        <f t="shared" si="174"/>
        <v>694</v>
      </c>
      <c r="G145">
        <f t="shared" si="174"/>
        <v>4620</v>
      </c>
      <c r="I145" s="4">
        <v>1998</v>
      </c>
      <c r="J145">
        <f aca="true" t="shared" si="200" ref="J145:O145">J19+J40+J61+J103</f>
        <v>1194</v>
      </c>
      <c r="K145">
        <f t="shared" si="200"/>
        <v>1632</v>
      </c>
      <c r="L145">
        <f t="shared" si="200"/>
        <v>226</v>
      </c>
      <c r="M145">
        <f t="shared" si="200"/>
        <v>1140</v>
      </c>
      <c r="N145">
        <f t="shared" si="200"/>
        <v>401</v>
      </c>
      <c r="O145">
        <f t="shared" si="200"/>
        <v>4593</v>
      </c>
      <c r="Q145" s="4">
        <v>1998</v>
      </c>
      <c r="R145">
        <f aca="true" t="shared" si="201" ref="R145:W145">R19+R40+R61+R103</f>
        <v>8</v>
      </c>
      <c r="S145">
        <f t="shared" si="201"/>
        <v>6</v>
      </c>
      <c r="T145">
        <f t="shared" si="201"/>
        <v>0</v>
      </c>
      <c r="U145">
        <f t="shared" si="201"/>
        <v>0</v>
      </c>
      <c r="V145">
        <f t="shared" si="201"/>
        <v>2</v>
      </c>
      <c r="W145">
        <f t="shared" si="201"/>
        <v>16</v>
      </c>
      <c r="Y145" s="4">
        <v>1998</v>
      </c>
      <c r="Z145">
        <f aca="true" t="shared" si="202" ref="Z145:AE145">Z19+Z40+Z61+Z103</f>
        <v>7</v>
      </c>
      <c r="AA145">
        <f t="shared" si="202"/>
        <v>6</v>
      </c>
      <c r="AB145">
        <f t="shared" si="202"/>
        <v>0</v>
      </c>
      <c r="AC145">
        <f t="shared" si="202"/>
        <v>1</v>
      </c>
      <c r="AD145">
        <f t="shared" si="202"/>
        <v>3</v>
      </c>
      <c r="AE145">
        <f t="shared" si="202"/>
        <v>17</v>
      </c>
      <c r="AG145" s="4">
        <v>1998</v>
      </c>
      <c r="AH145">
        <f aca="true" t="shared" si="203" ref="AH145:AM145">AH19+AH40+AH61+AH103</f>
        <v>40</v>
      </c>
      <c r="AI145">
        <f t="shared" si="203"/>
        <v>29</v>
      </c>
      <c r="AJ145">
        <f t="shared" si="203"/>
        <v>4</v>
      </c>
      <c r="AK145">
        <f t="shared" si="203"/>
        <v>42</v>
      </c>
      <c r="AL145">
        <f t="shared" si="203"/>
        <v>8</v>
      </c>
      <c r="AM145">
        <f t="shared" si="203"/>
        <v>123</v>
      </c>
      <c r="AO145" s="4">
        <v>1998</v>
      </c>
      <c r="AP145">
        <f aca="true" t="shared" si="204" ref="AP145:AU145">AP19+AP40+AP61+AP103</f>
        <v>16</v>
      </c>
      <c r="AQ145">
        <f t="shared" si="204"/>
        <v>7</v>
      </c>
      <c r="AR145">
        <f t="shared" si="204"/>
        <v>3</v>
      </c>
      <c r="AS145">
        <f t="shared" si="204"/>
        <v>9</v>
      </c>
      <c r="AT145">
        <f t="shared" si="204"/>
        <v>9</v>
      </c>
      <c r="AU145">
        <f t="shared" si="204"/>
        <v>44</v>
      </c>
    </row>
    <row r="146" spans="1:47" ht="12.75">
      <c r="A146" s="4">
        <v>1999</v>
      </c>
      <c r="B146">
        <f aca="true" t="shared" si="205" ref="B146:G146">B20+B41+B62+B104</f>
        <v>1423</v>
      </c>
      <c r="C146">
        <f t="shared" si="205"/>
        <v>1689</v>
      </c>
      <c r="D146">
        <f t="shared" si="205"/>
        <v>301</v>
      </c>
      <c r="E146">
        <f t="shared" si="205"/>
        <v>453</v>
      </c>
      <c r="F146">
        <f t="shared" si="205"/>
        <v>717</v>
      </c>
      <c r="G146">
        <f t="shared" si="205"/>
        <v>4583</v>
      </c>
      <c r="I146" s="4">
        <v>1999</v>
      </c>
      <c r="J146">
        <f aca="true" t="shared" si="206" ref="J146:O146">J20+J41+J62+J104</f>
        <v>1180</v>
      </c>
      <c r="K146">
        <f t="shared" si="206"/>
        <v>1652</v>
      </c>
      <c r="L146">
        <f t="shared" si="206"/>
        <v>169</v>
      </c>
      <c r="M146">
        <f t="shared" si="206"/>
        <v>1050</v>
      </c>
      <c r="N146">
        <f t="shared" si="206"/>
        <v>421</v>
      </c>
      <c r="O146">
        <f t="shared" si="206"/>
        <v>4472</v>
      </c>
      <c r="Q146" s="4">
        <v>1999</v>
      </c>
      <c r="R146">
        <f aca="true" t="shared" si="207" ref="R146:W146">R20+R41+R62+R104</f>
        <v>8</v>
      </c>
      <c r="S146">
        <f t="shared" si="207"/>
        <v>4</v>
      </c>
      <c r="T146">
        <f t="shared" si="207"/>
        <v>0</v>
      </c>
      <c r="U146">
        <f t="shared" si="207"/>
        <v>1</v>
      </c>
      <c r="V146">
        <f t="shared" si="207"/>
        <v>0</v>
      </c>
      <c r="W146">
        <f t="shared" si="207"/>
        <v>13</v>
      </c>
      <c r="Y146" s="4">
        <v>1999</v>
      </c>
      <c r="Z146">
        <f aca="true" t="shared" si="208" ref="Z146:AE146">Z20+Z41+Z62+Z104</f>
        <v>5</v>
      </c>
      <c r="AA146">
        <f t="shared" si="208"/>
        <v>0</v>
      </c>
      <c r="AB146">
        <f t="shared" si="208"/>
        <v>1</v>
      </c>
      <c r="AC146">
        <f t="shared" si="208"/>
        <v>1</v>
      </c>
      <c r="AD146">
        <f t="shared" si="208"/>
        <v>1</v>
      </c>
      <c r="AE146">
        <f t="shared" si="208"/>
        <v>8</v>
      </c>
      <c r="AG146" s="4">
        <v>1999</v>
      </c>
      <c r="AH146">
        <f aca="true" t="shared" si="209" ref="AH146:AM146">AH20+AH41+AH62+AH104</f>
        <v>28</v>
      </c>
      <c r="AI146">
        <f t="shared" si="209"/>
        <v>29</v>
      </c>
      <c r="AJ146">
        <f t="shared" si="209"/>
        <v>3</v>
      </c>
      <c r="AK146">
        <f t="shared" si="209"/>
        <v>24</v>
      </c>
      <c r="AL146">
        <f t="shared" si="209"/>
        <v>6</v>
      </c>
      <c r="AM146">
        <f t="shared" si="209"/>
        <v>90</v>
      </c>
      <c r="AO146" s="4">
        <v>1999</v>
      </c>
      <c r="AP146">
        <f aca="true" t="shared" si="210" ref="AP146:AU146">AP20+AP41+AP62+AP104</f>
        <v>15</v>
      </c>
      <c r="AQ146">
        <f t="shared" si="210"/>
        <v>6</v>
      </c>
      <c r="AR146">
        <f t="shared" si="210"/>
        <v>5</v>
      </c>
      <c r="AS146">
        <f t="shared" si="210"/>
        <v>14</v>
      </c>
      <c r="AT146">
        <f t="shared" si="210"/>
        <v>6</v>
      </c>
      <c r="AU146">
        <f t="shared" si="210"/>
        <v>46</v>
      </c>
    </row>
    <row r="147" spans="1:47" ht="12.75">
      <c r="A147" s="4" t="s">
        <v>104</v>
      </c>
      <c r="B147" s="2">
        <f>SUM(B130:B146)</f>
        <v>21523</v>
      </c>
      <c r="C147" s="2">
        <f>SUM(C130:C146)</f>
        <v>25339</v>
      </c>
      <c r="D147" s="2">
        <f>SUM(D130:D146)</f>
        <v>12227</v>
      </c>
      <c r="E147" s="2">
        <f>SUM(E130:E146)</f>
        <v>12130</v>
      </c>
      <c r="F147" s="2">
        <f>SUM(F130:F146)</f>
        <v>20974</v>
      </c>
      <c r="G147">
        <f>SUM(B147:F147)</f>
        <v>92193</v>
      </c>
      <c r="I147" s="4" t="s">
        <v>104</v>
      </c>
      <c r="J147" s="2">
        <f>SUM(J130:J146)</f>
        <v>17792</v>
      </c>
      <c r="K147" s="2">
        <f>SUM(K130:K146)</f>
        <v>25359</v>
      </c>
      <c r="L147" s="2">
        <f>SUM(L130:L146)</f>
        <v>11330</v>
      </c>
      <c r="M147" s="2">
        <f>SUM(M130:M146)</f>
        <v>24107</v>
      </c>
      <c r="N147" s="2">
        <f>SUM(N130:N146)</f>
        <v>19993</v>
      </c>
      <c r="O147">
        <f>SUM(J147:N147)</f>
        <v>98581</v>
      </c>
      <c r="Q147" s="4" t="s">
        <v>104</v>
      </c>
      <c r="R147" s="2">
        <f>SUM(R130:R146)</f>
        <v>31</v>
      </c>
      <c r="S147" s="2">
        <f>SUM(S130:S146)</f>
        <v>22</v>
      </c>
      <c r="T147" s="2">
        <f>SUM(T130:T146)</f>
        <v>6</v>
      </c>
      <c r="U147" s="2">
        <f>SUM(U130:U146)</f>
        <v>8</v>
      </c>
      <c r="V147" s="2">
        <f>SUM(V130:V146)</f>
        <v>4</v>
      </c>
      <c r="W147">
        <f>SUM(R147:V147)</f>
        <v>71</v>
      </c>
      <c r="Y147" s="4" t="s">
        <v>104</v>
      </c>
      <c r="Z147" s="2">
        <f>SUM(Z130:Z146)</f>
        <v>26</v>
      </c>
      <c r="AA147" s="2">
        <f>SUM(AA130:AA146)</f>
        <v>17</v>
      </c>
      <c r="AB147" s="2">
        <f>SUM(AB130:AB146)</f>
        <v>8</v>
      </c>
      <c r="AC147" s="2">
        <f>SUM(AC130:AC146)</f>
        <v>7</v>
      </c>
      <c r="AD147" s="2">
        <f>SUM(AD130:AD146)</f>
        <v>10</v>
      </c>
      <c r="AE147">
        <f>SUM(Z147:AD147)</f>
        <v>68</v>
      </c>
      <c r="AG147" s="4" t="s">
        <v>104</v>
      </c>
      <c r="AH147" s="2">
        <f>SUM(AH130:AH146)</f>
        <v>366</v>
      </c>
      <c r="AI147" s="2">
        <f>SUM(AI130:AI146)</f>
        <v>318</v>
      </c>
      <c r="AJ147" s="2">
        <f>SUM(AJ130:AJ146)</f>
        <v>111</v>
      </c>
      <c r="AK147" s="2">
        <f>SUM(AK130:AK146)</f>
        <v>511</v>
      </c>
      <c r="AL147" s="2">
        <f>SUM(AL130:AL146)</f>
        <v>162</v>
      </c>
      <c r="AM147">
        <f>SUM(AH147:AL147)</f>
        <v>1468</v>
      </c>
      <c r="AO147" s="4" t="s">
        <v>104</v>
      </c>
      <c r="AP147" s="2">
        <f>SUM(AP130:AP146)</f>
        <v>373</v>
      </c>
      <c r="AQ147" s="2">
        <f>SUM(AQ130:AQ146)</f>
        <v>267</v>
      </c>
      <c r="AR147" s="2">
        <f>SUM(AR130:AR146)</f>
        <v>242</v>
      </c>
      <c r="AS147" s="2">
        <f>SUM(AS130:AS146)</f>
        <v>662</v>
      </c>
      <c r="AT147" s="2">
        <f>SUM(AT130:AT146)</f>
        <v>315</v>
      </c>
      <c r="AU147">
        <f>SUM(AP147:AT147)</f>
        <v>1859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19"/>
  <sheetViews>
    <sheetView workbookViewId="0" topLeftCell="A994">
      <selection activeCell="B1000" sqref="B1000:F1016"/>
    </sheetView>
  </sheetViews>
  <sheetFormatPr defaultColWidth="9.140625" defaultRowHeight="12.75"/>
  <sheetData>
    <row r="1" spans="1:19" ht="12.7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</row>
    <row r="2" spans="1:19" ht="12.75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</row>
    <row r="3" spans="1:19" ht="12.75">
      <c r="A3" s="2" t="s">
        <v>137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" ht="12.75">
      <c r="A4" t="s">
        <v>74</v>
      </c>
      <c r="C4" s="2"/>
      <c r="F4" s="2"/>
    </row>
    <row r="5" spans="1:6" ht="12.75">
      <c r="A5" t="s">
        <v>138</v>
      </c>
      <c r="B5" s="2"/>
      <c r="C5" s="2"/>
      <c r="D5" s="2"/>
      <c r="E5" s="2"/>
      <c r="F5" s="2"/>
    </row>
    <row r="6" spans="1:6" ht="12.75">
      <c r="A6" t="s">
        <v>138</v>
      </c>
      <c r="B6" s="2"/>
      <c r="C6" s="2"/>
      <c r="D6" s="2"/>
      <c r="E6" s="2"/>
      <c r="F6" s="2"/>
    </row>
    <row r="7" ht="12.75">
      <c r="A7" t="s">
        <v>75</v>
      </c>
    </row>
    <row r="8" ht="12.75">
      <c r="A8" t="s">
        <v>138</v>
      </c>
    </row>
    <row r="9" ht="12.75">
      <c r="A9" t="s">
        <v>138</v>
      </c>
    </row>
    <row r="10" ht="12.75">
      <c r="A10" t="s">
        <v>139</v>
      </c>
    </row>
    <row r="11" ht="12.75">
      <c r="A11" t="s">
        <v>139</v>
      </c>
    </row>
    <row r="12" ht="12.75">
      <c r="A12" t="s">
        <v>76</v>
      </c>
    </row>
    <row r="13" spans="1:7" ht="12.75">
      <c r="A13" t="s">
        <v>140</v>
      </c>
      <c r="B13" s="2"/>
      <c r="C13" s="2"/>
      <c r="D13" s="2"/>
      <c r="G13" s="2"/>
    </row>
    <row r="14" spans="2:7" ht="12.75">
      <c r="B14" s="2"/>
      <c r="C14" s="2"/>
      <c r="D14" s="2"/>
      <c r="G14" s="2"/>
    </row>
    <row r="15" spans="1:7" ht="12.75">
      <c r="A15" t="s">
        <v>141</v>
      </c>
      <c r="B15" s="2"/>
      <c r="C15" s="2"/>
      <c r="D15" s="2"/>
      <c r="G15" s="2"/>
    </row>
    <row r="16" spans="1:7" ht="12.75">
      <c r="A16" t="s">
        <v>142</v>
      </c>
      <c r="B16" s="2"/>
      <c r="C16" s="2"/>
      <c r="D16" s="2"/>
      <c r="G16" s="2"/>
    </row>
    <row r="17" spans="1:7" ht="12.75">
      <c r="A17" t="s">
        <v>143</v>
      </c>
      <c r="B17" s="2"/>
      <c r="C17" s="2"/>
      <c r="D17" s="2"/>
      <c r="G17" s="2"/>
    </row>
    <row r="18" spans="1:7" ht="12.75">
      <c r="A18" t="s">
        <v>144</v>
      </c>
      <c r="B18" s="2"/>
      <c r="C18" s="2"/>
      <c r="D18" s="2"/>
      <c r="G18" s="2"/>
    </row>
    <row r="19" spans="1:7" ht="12.75">
      <c r="A19" t="s">
        <v>145</v>
      </c>
      <c r="B19" s="2"/>
      <c r="C19" s="2"/>
      <c r="D19" s="2"/>
      <c r="G19" s="2"/>
    </row>
    <row r="20" spans="1:7" ht="12.75">
      <c r="A20">
        <v>1983</v>
      </c>
      <c r="B20" s="2"/>
      <c r="C20" s="2"/>
      <c r="D20" s="2"/>
      <c r="G20" s="2"/>
    </row>
    <row r="21" spans="1:7" ht="12.75">
      <c r="A21">
        <v>1984</v>
      </c>
      <c r="B21" s="2">
        <v>890</v>
      </c>
      <c r="C21" s="2">
        <v>633</v>
      </c>
      <c r="D21" s="2">
        <v>1523</v>
      </c>
      <c r="E21" s="2">
        <v>1524</v>
      </c>
      <c r="F21" s="2">
        <v>1125</v>
      </c>
      <c r="G21" s="2">
        <v>2649</v>
      </c>
    </row>
    <row r="22" spans="1:7" ht="12.75">
      <c r="A22">
        <v>1985</v>
      </c>
      <c r="B22" s="2">
        <v>1187</v>
      </c>
      <c r="C22" s="2">
        <v>666</v>
      </c>
      <c r="D22" s="2">
        <v>1853</v>
      </c>
      <c r="E22" s="2">
        <v>1511</v>
      </c>
      <c r="F22" s="2">
        <v>1138</v>
      </c>
      <c r="G22" s="2">
        <v>2649</v>
      </c>
    </row>
    <row r="23" spans="1:7" ht="12.75">
      <c r="A23">
        <v>1986</v>
      </c>
      <c r="B23" s="2">
        <v>1090</v>
      </c>
      <c r="C23" s="2">
        <v>775</v>
      </c>
      <c r="D23" s="2">
        <v>1865</v>
      </c>
      <c r="E23" s="2">
        <v>1478</v>
      </c>
      <c r="F23" s="2">
        <v>1054</v>
      </c>
      <c r="G23" s="2">
        <v>2532</v>
      </c>
    </row>
    <row r="24" spans="1:7" ht="12.75">
      <c r="A24">
        <v>1987</v>
      </c>
      <c r="B24" s="2">
        <v>1179</v>
      </c>
      <c r="C24" s="2">
        <v>800</v>
      </c>
      <c r="D24" s="2">
        <v>1979</v>
      </c>
      <c r="E24" s="2">
        <v>1439</v>
      </c>
      <c r="F24" s="2">
        <v>1110</v>
      </c>
      <c r="G24" s="2">
        <v>2549</v>
      </c>
    </row>
    <row r="25" spans="1:7" ht="12.75">
      <c r="A25">
        <v>1988</v>
      </c>
      <c r="B25" s="2">
        <v>1234</v>
      </c>
      <c r="C25" s="2">
        <v>894</v>
      </c>
      <c r="D25" s="2">
        <v>2128</v>
      </c>
      <c r="E25" s="2">
        <v>1532</v>
      </c>
      <c r="F25" s="2">
        <v>1368</v>
      </c>
      <c r="G25" s="2">
        <v>2900</v>
      </c>
    </row>
    <row r="26" spans="1:7" ht="12.75">
      <c r="A26">
        <v>1989</v>
      </c>
      <c r="B26" s="2">
        <v>1424</v>
      </c>
      <c r="C26" s="2">
        <v>1101</v>
      </c>
      <c r="D26" s="2">
        <v>2525</v>
      </c>
      <c r="E26" s="2">
        <v>1830</v>
      </c>
      <c r="F26" s="2">
        <v>1727</v>
      </c>
      <c r="G26" s="2">
        <v>3557</v>
      </c>
    </row>
    <row r="27" spans="1:7" ht="12.75">
      <c r="A27">
        <v>1990</v>
      </c>
      <c r="B27" s="2">
        <v>1477</v>
      </c>
      <c r="C27" s="2">
        <v>1201</v>
      </c>
      <c r="D27" s="2">
        <v>2678</v>
      </c>
      <c r="E27" s="2">
        <v>1616</v>
      </c>
      <c r="F27" s="2">
        <v>1560</v>
      </c>
      <c r="G27" s="2">
        <v>3176</v>
      </c>
    </row>
    <row r="28" spans="1:8" ht="12.75">
      <c r="A28">
        <v>1991</v>
      </c>
      <c r="B28" s="2">
        <v>1667</v>
      </c>
      <c r="C28" s="2">
        <v>1362</v>
      </c>
      <c r="D28" s="2">
        <v>3029</v>
      </c>
      <c r="E28" s="2">
        <v>1800</v>
      </c>
      <c r="F28" s="2">
        <v>1787</v>
      </c>
      <c r="G28" s="2">
        <v>3587</v>
      </c>
      <c r="H28" s="2"/>
    </row>
    <row r="29" spans="1:8" ht="12.75">
      <c r="A29">
        <v>1992</v>
      </c>
      <c r="B29" s="2">
        <v>1690</v>
      </c>
      <c r="C29" s="2">
        <v>1397</v>
      </c>
      <c r="D29" s="2">
        <v>3087</v>
      </c>
      <c r="E29" s="2">
        <v>1870</v>
      </c>
      <c r="F29" s="2">
        <v>1735</v>
      </c>
      <c r="G29" s="2">
        <v>3605</v>
      </c>
      <c r="H29" s="2"/>
    </row>
    <row r="30" spans="1:7" ht="12.75">
      <c r="A30">
        <v>1993</v>
      </c>
      <c r="B30" s="2">
        <v>1685</v>
      </c>
      <c r="C30" s="2">
        <v>1547</v>
      </c>
      <c r="D30" s="2">
        <v>3232</v>
      </c>
      <c r="E30" s="2">
        <v>1718</v>
      </c>
      <c r="F30" s="2">
        <v>1875</v>
      </c>
      <c r="G30" s="2">
        <v>3593</v>
      </c>
    </row>
    <row r="31" spans="1:7" ht="12.75">
      <c r="A31">
        <v>1994</v>
      </c>
      <c r="B31" s="2">
        <v>1598</v>
      </c>
      <c r="C31" s="2">
        <v>1485</v>
      </c>
      <c r="D31" s="2">
        <v>3083</v>
      </c>
      <c r="E31" s="2">
        <v>1646</v>
      </c>
      <c r="F31" s="2">
        <v>1680</v>
      </c>
      <c r="G31" s="2">
        <v>3326</v>
      </c>
    </row>
    <row r="32" spans="1:7" ht="12.75">
      <c r="A32">
        <v>1995</v>
      </c>
      <c r="B32" s="2">
        <v>1806</v>
      </c>
      <c r="C32" s="2">
        <v>1679</v>
      </c>
      <c r="D32" s="2">
        <v>3485</v>
      </c>
      <c r="E32" s="2">
        <v>1656</v>
      </c>
      <c r="F32" s="2">
        <v>1549</v>
      </c>
      <c r="G32" s="2">
        <v>3205</v>
      </c>
    </row>
    <row r="33" spans="1:7" ht="12.75">
      <c r="A33">
        <v>1996</v>
      </c>
      <c r="B33" s="2">
        <v>1834</v>
      </c>
      <c r="C33" s="2">
        <v>1638</v>
      </c>
      <c r="D33" s="2">
        <v>3472</v>
      </c>
      <c r="E33" s="2">
        <v>1602</v>
      </c>
      <c r="F33" s="2">
        <v>1590</v>
      </c>
      <c r="G33" s="2">
        <v>3192</v>
      </c>
    </row>
    <row r="34" spans="1:7" ht="12.75">
      <c r="A34">
        <v>1997</v>
      </c>
      <c r="B34" s="2">
        <v>1887</v>
      </c>
      <c r="C34" s="2">
        <v>1597</v>
      </c>
      <c r="D34" s="2">
        <v>3484</v>
      </c>
      <c r="E34" s="2">
        <v>1663</v>
      </c>
      <c r="F34" s="2">
        <v>1692</v>
      </c>
      <c r="G34" s="2">
        <v>3355</v>
      </c>
    </row>
    <row r="35" spans="1:7" ht="12.75">
      <c r="A35">
        <v>1998</v>
      </c>
      <c r="B35" s="2">
        <v>1982</v>
      </c>
      <c r="C35" s="2">
        <v>1702</v>
      </c>
      <c r="D35" s="2">
        <v>3684</v>
      </c>
      <c r="E35" s="2">
        <v>1817</v>
      </c>
      <c r="F35" s="2">
        <v>1675</v>
      </c>
      <c r="G35" s="2">
        <v>3492</v>
      </c>
    </row>
    <row r="36" spans="1:7" ht="12.75">
      <c r="A36">
        <v>1999</v>
      </c>
      <c r="B36" s="2">
        <v>2005</v>
      </c>
      <c r="C36" s="2">
        <v>1674</v>
      </c>
      <c r="D36" s="2">
        <v>3679</v>
      </c>
      <c r="E36" s="2">
        <v>1758</v>
      </c>
      <c r="F36" s="2">
        <v>1617</v>
      </c>
      <c r="G36" s="2">
        <v>3375</v>
      </c>
    </row>
    <row r="37" spans="1:7" ht="12.75">
      <c r="A37" t="s">
        <v>4</v>
      </c>
      <c r="B37" t="s">
        <v>128</v>
      </c>
      <c r="C37" t="s">
        <v>129</v>
      </c>
      <c r="D37" t="s">
        <v>129</v>
      </c>
      <c r="E37" t="s">
        <v>130</v>
      </c>
      <c r="F37" t="s">
        <v>129</v>
      </c>
      <c r="G37" t="s">
        <v>129</v>
      </c>
    </row>
    <row r="39" spans="1:7" ht="12.75">
      <c r="A39" t="s">
        <v>4</v>
      </c>
      <c r="B39" t="s">
        <v>128</v>
      </c>
      <c r="C39" t="s">
        <v>129</v>
      </c>
      <c r="D39" t="s">
        <v>129</v>
      </c>
      <c r="E39" t="s">
        <v>130</v>
      </c>
      <c r="F39" t="s">
        <v>129</v>
      </c>
      <c r="G39" s="2" t="s">
        <v>129</v>
      </c>
    </row>
    <row r="40" spans="3:7" ht="12.75">
      <c r="C40" t="s">
        <v>8</v>
      </c>
      <c r="D40" t="s">
        <v>9</v>
      </c>
      <c r="E40" t="s">
        <v>10</v>
      </c>
      <c r="F40" t="s">
        <v>11</v>
      </c>
      <c r="G40" s="2" t="s">
        <v>12</v>
      </c>
    </row>
    <row r="41" spans="2:7" ht="12.75">
      <c r="B41" t="s">
        <v>13</v>
      </c>
      <c r="C41" s="2" t="s">
        <v>14</v>
      </c>
      <c r="D41" t="s">
        <v>15</v>
      </c>
      <c r="E41" t="s">
        <v>4</v>
      </c>
      <c r="F41" t="s">
        <v>16</v>
      </c>
      <c r="G41" s="2" t="s">
        <v>129</v>
      </c>
    </row>
    <row r="42" spans="1:7" ht="12.75">
      <c r="A42" t="s">
        <v>116</v>
      </c>
      <c r="B42" t="s">
        <v>102</v>
      </c>
      <c r="C42" s="2" t="s">
        <v>103</v>
      </c>
      <c r="D42" s="2" t="s">
        <v>104</v>
      </c>
      <c r="E42" t="s">
        <v>102</v>
      </c>
      <c r="F42" t="s">
        <v>103</v>
      </c>
      <c r="G42" s="2" t="s">
        <v>104</v>
      </c>
    </row>
    <row r="43" spans="1:7" ht="12.75">
      <c r="A43" t="s">
        <v>4</v>
      </c>
      <c r="B43" t="s">
        <v>128</v>
      </c>
      <c r="C43" t="s">
        <v>129</v>
      </c>
      <c r="D43" s="2" t="s">
        <v>129</v>
      </c>
      <c r="E43" t="s">
        <v>130</v>
      </c>
      <c r="F43" t="s">
        <v>129</v>
      </c>
      <c r="G43" s="2" t="s">
        <v>129</v>
      </c>
    </row>
    <row r="44" spans="1:7" ht="12.75">
      <c r="A44">
        <v>1983</v>
      </c>
      <c r="C44" s="2"/>
      <c r="D44" s="2"/>
      <c r="E44" s="2"/>
      <c r="G44" s="2"/>
    </row>
    <row r="45" spans="1:7" ht="12.75">
      <c r="A45">
        <v>1984</v>
      </c>
      <c r="B45">
        <v>950</v>
      </c>
      <c r="C45" s="2">
        <v>973</v>
      </c>
      <c r="D45" s="2">
        <v>1923</v>
      </c>
      <c r="E45" s="2">
        <v>837</v>
      </c>
      <c r="F45">
        <v>337</v>
      </c>
      <c r="G45" s="2">
        <v>1174</v>
      </c>
    </row>
    <row r="46" spans="1:7" ht="12.75">
      <c r="A46">
        <v>1985</v>
      </c>
      <c r="B46" s="2">
        <v>1057</v>
      </c>
      <c r="C46" s="2">
        <v>1029</v>
      </c>
      <c r="D46" s="2">
        <v>2086</v>
      </c>
      <c r="E46" s="2">
        <v>753</v>
      </c>
      <c r="F46">
        <v>436</v>
      </c>
      <c r="G46" s="2">
        <v>1189</v>
      </c>
    </row>
    <row r="47" spans="1:7" ht="12.75">
      <c r="A47">
        <v>1986</v>
      </c>
      <c r="B47" s="2">
        <v>1160</v>
      </c>
      <c r="C47" s="2">
        <v>1071</v>
      </c>
      <c r="D47" s="2">
        <v>2231</v>
      </c>
      <c r="E47" s="2">
        <v>827</v>
      </c>
      <c r="F47" s="2">
        <v>586</v>
      </c>
      <c r="G47" s="2">
        <v>1413</v>
      </c>
    </row>
    <row r="48" spans="1:7" ht="12.75">
      <c r="A48">
        <v>1987</v>
      </c>
      <c r="B48" s="2">
        <v>1225</v>
      </c>
      <c r="C48" s="2">
        <v>1110</v>
      </c>
      <c r="D48" s="2">
        <v>2335</v>
      </c>
      <c r="E48" s="2">
        <v>860</v>
      </c>
      <c r="F48">
        <v>646</v>
      </c>
      <c r="G48" s="2">
        <v>1506</v>
      </c>
    </row>
    <row r="49" spans="1:8" ht="12.75">
      <c r="A49">
        <v>1988</v>
      </c>
      <c r="B49" s="2">
        <v>1273</v>
      </c>
      <c r="C49" s="2">
        <v>1202</v>
      </c>
      <c r="D49" s="2">
        <v>2475</v>
      </c>
      <c r="E49" s="2">
        <v>1044</v>
      </c>
      <c r="F49" s="2">
        <v>1062</v>
      </c>
      <c r="G49" s="2">
        <v>2106</v>
      </c>
      <c r="H49" s="2"/>
    </row>
    <row r="50" spans="1:8" ht="12.75">
      <c r="A50">
        <v>1989</v>
      </c>
      <c r="B50" s="2">
        <v>1490</v>
      </c>
      <c r="C50" s="2">
        <v>1616</v>
      </c>
      <c r="D50" s="2">
        <v>3106</v>
      </c>
      <c r="E50" s="2">
        <v>1434</v>
      </c>
      <c r="F50" s="2">
        <v>2803</v>
      </c>
      <c r="G50" s="2">
        <v>4237</v>
      </c>
      <c r="H50" s="2"/>
    </row>
    <row r="51" spans="1:8" ht="12.75">
      <c r="A51">
        <v>1990</v>
      </c>
      <c r="B51" s="2">
        <v>1612</v>
      </c>
      <c r="C51" s="2">
        <v>1641</v>
      </c>
      <c r="D51" s="2">
        <v>3253</v>
      </c>
      <c r="E51" s="2">
        <v>1501</v>
      </c>
      <c r="F51" s="2">
        <v>3284</v>
      </c>
      <c r="G51" s="2">
        <v>4785</v>
      </c>
      <c r="H51" s="2"/>
    </row>
    <row r="52" spans="1:8" ht="12.75">
      <c r="A52">
        <v>1991</v>
      </c>
      <c r="B52" s="2">
        <v>1701</v>
      </c>
      <c r="C52" s="2">
        <v>1942</v>
      </c>
      <c r="D52" s="2">
        <v>3643</v>
      </c>
      <c r="E52" s="2">
        <v>1498</v>
      </c>
      <c r="F52" s="2">
        <v>4067</v>
      </c>
      <c r="G52" s="2">
        <v>5565</v>
      </c>
      <c r="H52" s="2"/>
    </row>
    <row r="53" spans="1:8" ht="12.75">
      <c r="A53">
        <v>1992</v>
      </c>
      <c r="B53" s="2">
        <v>1799</v>
      </c>
      <c r="C53" s="2">
        <v>1829</v>
      </c>
      <c r="D53" s="2">
        <v>3628</v>
      </c>
      <c r="E53" s="2">
        <v>1696</v>
      </c>
      <c r="F53" s="2">
        <v>4557</v>
      </c>
      <c r="G53" s="2">
        <v>6253</v>
      </c>
      <c r="H53" s="2"/>
    </row>
    <row r="54" spans="1:8" ht="12.75">
      <c r="A54">
        <v>1993</v>
      </c>
      <c r="B54" s="2">
        <v>1775</v>
      </c>
      <c r="C54" s="2">
        <v>1837</v>
      </c>
      <c r="D54" s="2">
        <v>3612</v>
      </c>
      <c r="E54" s="2">
        <v>1437</v>
      </c>
      <c r="F54" s="2">
        <v>4428</v>
      </c>
      <c r="G54" s="2">
        <v>5865</v>
      </c>
      <c r="H54" s="2"/>
    </row>
    <row r="55" spans="1:8" ht="12.75">
      <c r="A55">
        <v>1994</v>
      </c>
      <c r="B55" s="2">
        <v>1726</v>
      </c>
      <c r="C55" s="2">
        <v>1755</v>
      </c>
      <c r="D55" s="2">
        <v>3481</v>
      </c>
      <c r="E55" s="2">
        <v>1358</v>
      </c>
      <c r="F55" s="2">
        <v>4396</v>
      </c>
      <c r="G55" s="2">
        <v>5754</v>
      </c>
      <c r="H55" s="2"/>
    </row>
    <row r="56" spans="1:7" ht="12.75">
      <c r="A56">
        <v>1995</v>
      </c>
      <c r="B56" s="2">
        <v>1805</v>
      </c>
      <c r="C56" s="2">
        <v>1791</v>
      </c>
      <c r="D56" s="2">
        <v>3596</v>
      </c>
      <c r="E56" s="2">
        <v>1493</v>
      </c>
      <c r="F56" s="2">
        <v>4421</v>
      </c>
      <c r="G56" s="2">
        <v>5914</v>
      </c>
    </row>
    <row r="57" spans="1:7" ht="12.75">
      <c r="A57">
        <v>1996</v>
      </c>
      <c r="B57" s="2">
        <v>1660</v>
      </c>
      <c r="C57" s="2">
        <v>1617</v>
      </c>
      <c r="D57" s="2">
        <v>3277</v>
      </c>
      <c r="E57" s="2">
        <v>1461</v>
      </c>
      <c r="F57" s="2">
        <v>4269</v>
      </c>
      <c r="G57" s="2">
        <v>5730</v>
      </c>
    </row>
    <row r="58" spans="1:7" ht="12.75">
      <c r="A58">
        <v>1997</v>
      </c>
      <c r="B58" s="2">
        <v>1260</v>
      </c>
      <c r="C58" s="2">
        <v>1025</v>
      </c>
      <c r="D58" s="2">
        <v>2285</v>
      </c>
      <c r="E58" s="2">
        <v>1332</v>
      </c>
      <c r="F58" s="2">
        <v>3837</v>
      </c>
      <c r="G58" s="2">
        <v>5169</v>
      </c>
    </row>
    <row r="59" spans="1:7" ht="12.75">
      <c r="A59">
        <v>1998</v>
      </c>
      <c r="B59" s="2">
        <v>1229</v>
      </c>
      <c r="C59" s="2">
        <v>901</v>
      </c>
      <c r="D59" s="2">
        <v>2130</v>
      </c>
      <c r="E59" s="2">
        <v>1363</v>
      </c>
      <c r="F59" s="2">
        <v>4101</v>
      </c>
      <c r="G59" s="2">
        <v>5464</v>
      </c>
    </row>
    <row r="60" spans="1:7" ht="12.75">
      <c r="A60">
        <v>1999</v>
      </c>
      <c r="B60" s="2">
        <v>1202</v>
      </c>
      <c r="C60" s="2">
        <v>848</v>
      </c>
      <c r="D60" s="2">
        <v>2050</v>
      </c>
      <c r="E60" s="2">
        <v>1434</v>
      </c>
      <c r="F60" s="2">
        <v>4140</v>
      </c>
      <c r="G60" s="2">
        <v>5574</v>
      </c>
    </row>
    <row r="61" spans="1:7" ht="12.75">
      <c r="A61" t="s">
        <v>4</v>
      </c>
      <c r="B61" s="2" t="s">
        <v>128</v>
      </c>
      <c r="C61" s="2" t="s">
        <v>129</v>
      </c>
      <c r="D61" s="2" t="s">
        <v>129</v>
      </c>
      <c r="E61" t="s">
        <v>130</v>
      </c>
      <c r="F61" t="s">
        <v>129</v>
      </c>
      <c r="G61" t="s">
        <v>129</v>
      </c>
    </row>
    <row r="62" spans="2:5" ht="12.75">
      <c r="B62" s="2"/>
      <c r="C62" s="2"/>
      <c r="D62" s="2"/>
      <c r="E62" s="2"/>
    </row>
    <row r="63" spans="1:7" ht="12.75">
      <c r="A63" t="s">
        <v>4</v>
      </c>
      <c r="B63" s="2" t="s">
        <v>128</v>
      </c>
      <c r="C63" s="2" t="s">
        <v>129</v>
      </c>
      <c r="D63" s="2" t="s">
        <v>129</v>
      </c>
      <c r="E63" s="2" t="s">
        <v>130</v>
      </c>
      <c r="F63" t="s">
        <v>129</v>
      </c>
      <c r="G63" t="s">
        <v>129</v>
      </c>
    </row>
    <row r="64" spans="2:7" ht="12.75">
      <c r="B64" s="2"/>
      <c r="C64" s="2" t="s">
        <v>8</v>
      </c>
      <c r="D64" s="2" t="s">
        <v>9</v>
      </c>
      <c r="E64" s="2" t="s">
        <v>10</v>
      </c>
      <c r="F64" t="s">
        <v>11</v>
      </c>
      <c r="G64" t="s">
        <v>12</v>
      </c>
    </row>
    <row r="65" spans="2:7" ht="12.75">
      <c r="B65" s="2" t="s">
        <v>4</v>
      </c>
      <c r="C65" s="2" t="e">
        <f>-Other,NK</f>
        <v>#NAME?</v>
      </c>
      <c r="D65" s="2" t="s">
        <v>128</v>
      </c>
      <c r="E65" s="2" t="s">
        <v>4</v>
      </c>
      <c r="F65" t="s">
        <v>17</v>
      </c>
      <c r="G65" t="s">
        <v>129</v>
      </c>
    </row>
    <row r="66" spans="1:7" ht="12.75">
      <c r="A66" t="s">
        <v>116</v>
      </c>
      <c r="B66" s="2" t="s">
        <v>102</v>
      </c>
      <c r="C66" s="2" t="s">
        <v>103</v>
      </c>
      <c r="D66" s="2" t="s">
        <v>104</v>
      </c>
      <c r="E66" s="2" t="s">
        <v>102</v>
      </c>
      <c r="F66" s="2" t="s">
        <v>103</v>
      </c>
      <c r="G66" t="s">
        <v>104</v>
      </c>
    </row>
    <row r="67" spans="1:7" ht="12.75">
      <c r="A67" t="s">
        <v>4</v>
      </c>
      <c r="B67" s="2" t="s">
        <v>128</v>
      </c>
      <c r="C67" s="2" t="s">
        <v>129</v>
      </c>
      <c r="D67" s="2" t="s">
        <v>129</v>
      </c>
      <c r="E67" s="2" t="s">
        <v>130</v>
      </c>
      <c r="F67" s="2" t="s">
        <v>129</v>
      </c>
      <c r="G67" t="s">
        <v>129</v>
      </c>
    </row>
    <row r="68" spans="1:7" ht="12.75">
      <c r="A68">
        <v>1983</v>
      </c>
      <c r="B68" s="2">
        <v>4243</v>
      </c>
      <c r="C68" s="2">
        <v>5526</v>
      </c>
      <c r="D68" s="2">
        <v>9769</v>
      </c>
      <c r="E68" s="2">
        <v>4243</v>
      </c>
      <c r="F68" s="2">
        <v>5526</v>
      </c>
      <c r="G68" s="2">
        <v>9769</v>
      </c>
    </row>
    <row r="69" spans="1:7" ht="12.75">
      <c r="A69">
        <v>1984</v>
      </c>
      <c r="B69" s="2">
        <v>1057</v>
      </c>
      <c r="C69" s="2">
        <v>881</v>
      </c>
      <c r="D69" s="2">
        <v>1938</v>
      </c>
      <c r="E69" s="2">
        <v>5258</v>
      </c>
      <c r="F69" s="2">
        <v>3949</v>
      </c>
      <c r="G69" s="2">
        <v>9207</v>
      </c>
    </row>
    <row r="70" spans="1:7" ht="12.75">
      <c r="A70">
        <v>1985</v>
      </c>
      <c r="B70" s="2">
        <v>1104</v>
      </c>
      <c r="C70" s="2">
        <v>911</v>
      </c>
      <c r="D70" s="2">
        <v>2015</v>
      </c>
      <c r="E70" s="2">
        <v>5612</v>
      </c>
      <c r="F70" s="2">
        <v>4180</v>
      </c>
      <c r="G70" s="2">
        <v>9792</v>
      </c>
    </row>
    <row r="71" spans="1:7" ht="12.75">
      <c r="A71">
        <v>1986</v>
      </c>
      <c r="B71" s="2">
        <v>1238</v>
      </c>
      <c r="C71" s="2">
        <v>1001</v>
      </c>
      <c r="D71" s="2">
        <v>2239</v>
      </c>
      <c r="E71" s="2">
        <v>5793</v>
      </c>
      <c r="F71" s="2">
        <v>4487</v>
      </c>
      <c r="G71" s="2">
        <v>10280</v>
      </c>
    </row>
    <row r="72" spans="1:7" ht="12.75">
      <c r="A72">
        <v>1987</v>
      </c>
      <c r="B72" s="2">
        <v>1178</v>
      </c>
      <c r="C72" s="2">
        <v>934</v>
      </c>
      <c r="D72" s="2">
        <v>2112</v>
      </c>
      <c r="E72" s="2">
        <v>5881</v>
      </c>
      <c r="F72" s="2">
        <v>4600</v>
      </c>
      <c r="G72" s="2">
        <v>10481</v>
      </c>
    </row>
    <row r="73" spans="1:7" ht="12.75">
      <c r="A73">
        <v>1988</v>
      </c>
      <c r="B73" s="2">
        <v>1037</v>
      </c>
      <c r="C73" s="2">
        <v>898</v>
      </c>
      <c r="D73" s="2">
        <v>1935</v>
      </c>
      <c r="E73" s="2">
        <v>6120</v>
      </c>
      <c r="F73" s="2">
        <v>5424</v>
      </c>
      <c r="G73" s="2">
        <v>11544</v>
      </c>
    </row>
    <row r="74" spans="1:7" ht="12.75">
      <c r="A74">
        <v>1989</v>
      </c>
      <c r="B74" s="2">
        <v>1180</v>
      </c>
      <c r="C74" s="2">
        <v>1149</v>
      </c>
      <c r="D74" s="2">
        <v>2329</v>
      </c>
      <c r="E74" s="2">
        <v>7358</v>
      </c>
      <c r="F74" s="2">
        <v>8396</v>
      </c>
      <c r="G74" s="2">
        <v>15754</v>
      </c>
    </row>
    <row r="75" spans="1:7" ht="12.75">
      <c r="A75">
        <v>1990</v>
      </c>
      <c r="B75" s="2">
        <v>1241</v>
      </c>
      <c r="C75" s="2">
        <v>1267</v>
      </c>
      <c r="D75" s="2">
        <v>2508</v>
      </c>
      <c r="E75" s="2">
        <v>7447</v>
      </c>
      <c r="F75" s="2">
        <v>8953</v>
      </c>
      <c r="G75" s="2">
        <v>16400</v>
      </c>
    </row>
    <row r="76" spans="1:7" ht="12.75">
      <c r="A76">
        <v>1991</v>
      </c>
      <c r="B76" s="2">
        <v>1475</v>
      </c>
      <c r="C76" s="2">
        <v>1543</v>
      </c>
      <c r="D76" s="2">
        <v>3018</v>
      </c>
      <c r="E76" s="2">
        <v>8141</v>
      </c>
      <c r="F76" s="2">
        <v>10701</v>
      </c>
      <c r="G76" s="2">
        <v>18842</v>
      </c>
    </row>
    <row r="77" spans="1:7" ht="12.75">
      <c r="A77">
        <v>1992</v>
      </c>
      <c r="B77" s="2">
        <v>1570</v>
      </c>
      <c r="C77" s="2">
        <v>1657</v>
      </c>
      <c r="D77" s="2">
        <v>3227</v>
      </c>
      <c r="E77" s="2">
        <v>8625</v>
      </c>
      <c r="F77" s="2">
        <v>11175</v>
      </c>
      <c r="G77" s="2">
        <v>19800</v>
      </c>
    </row>
    <row r="78" spans="1:7" ht="12.75">
      <c r="A78">
        <v>1993</v>
      </c>
      <c r="B78" s="2">
        <v>1517</v>
      </c>
      <c r="C78" s="2">
        <v>1708</v>
      </c>
      <c r="D78" s="2">
        <v>3225</v>
      </c>
      <c r="E78" s="2">
        <v>8132</v>
      </c>
      <c r="F78" s="2">
        <v>11395</v>
      </c>
      <c r="G78" s="2">
        <v>19527</v>
      </c>
    </row>
    <row r="79" spans="1:7" ht="12.75">
      <c r="A79">
        <v>1994</v>
      </c>
      <c r="B79" s="2">
        <v>1461</v>
      </c>
      <c r="C79" s="2">
        <v>1732</v>
      </c>
      <c r="D79" s="2">
        <v>3193</v>
      </c>
      <c r="E79" s="2">
        <v>7789</v>
      </c>
      <c r="F79" s="2">
        <v>11048</v>
      </c>
      <c r="G79" s="2">
        <v>18837</v>
      </c>
    </row>
    <row r="80" spans="1:7" ht="12.75">
      <c r="A80">
        <v>1995</v>
      </c>
      <c r="B80" s="2">
        <v>1609</v>
      </c>
      <c r="C80" s="2">
        <v>1660</v>
      </c>
      <c r="D80" s="2">
        <v>3269</v>
      </c>
      <c r="E80" s="2">
        <v>8369</v>
      </c>
      <c r="F80" s="2">
        <v>11100</v>
      </c>
      <c r="G80" s="2">
        <v>19469</v>
      </c>
    </row>
    <row r="81" spans="1:7" ht="12.75">
      <c r="A81">
        <v>1996</v>
      </c>
      <c r="B81" s="2">
        <v>1519</v>
      </c>
      <c r="C81" s="2">
        <v>1571</v>
      </c>
      <c r="D81" s="2">
        <v>3090</v>
      </c>
      <c r="E81" s="2">
        <v>8076</v>
      </c>
      <c r="F81" s="2">
        <v>10685</v>
      </c>
      <c r="G81" s="2">
        <v>18761</v>
      </c>
    </row>
    <row r="82" spans="1:7" ht="12.75">
      <c r="A82">
        <v>1997</v>
      </c>
      <c r="B82" s="2">
        <v>1608</v>
      </c>
      <c r="C82" s="2">
        <v>1385</v>
      </c>
      <c r="D82" s="2">
        <v>2993</v>
      </c>
      <c r="E82" s="2">
        <v>7750</v>
      </c>
      <c r="F82" s="2">
        <v>9536</v>
      </c>
      <c r="G82" s="2">
        <v>17286</v>
      </c>
    </row>
    <row r="83" spans="1:7" ht="12.75">
      <c r="A83">
        <v>1998</v>
      </c>
      <c r="B83" s="2">
        <v>1713</v>
      </c>
      <c r="C83" s="2">
        <v>1420</v>
      </c>
      <c r="D83" s="2">
        <v>3133</v>
      </c>
      <c r="E83" s="2">
        <v>8104</v>
      </c>
      <c r="F83" s="2">
        <v>9799</v>
      </c>
      <c r="G83" s="2">
        <v>17903</v>
      </c>
    </row>
    <row r="84" spans="1:7" ht="12.75">
      <c r="A84">
        <v>1999</v>
      </c>
      <c r="B84" s="2">
        <v>1808</v>
      </c>
      <c r="C84" s="2">
        <v>1567</v>
      </c>
      <c r="D84" s="2">
        <v>3375</v>
      </c>
      <c r="E84" s="2">
        <v>8207</v>
      </c>
      <c r="F84" s="2">
        <v>9846</v>
      </c>
      <c r="G84" s="2">
        <v>18053</v>
      </c>
    </row>
    <row r="85" ht="12.75">
      <c r="A85" t="s">
        <v>141</v>
      </c>
    </row>
    <row r="86" spans="1:3" ht="12.75">
      <c r="A86" t="s">
        <v>139</v>
      </c>
      <c r="C86" s="2"/>
    </row>
    <row r="87" spans="1:4" ht="12.75">
      <c r="A87" t="s">
        <v>139</v>
      </c>
      <c r="C87" s="2"/>
      <c r="D87" s="2"/>
    </row>
    <row r="88" spans="1:4" ht="12.75">
      <c r="A88" t="s">
        <v>77</v>
      </c>
      <c r="C88" s="2"/>
      <c r="D88" s="2"/>
    </row>
    <row r="89" spans="3:4" ht="12.75">
      <c r="C89" s="2"/>
      <c r="D89" s="2"/>
    </row>
    <row r="90" spans="1:4" ht="12.75">
      <c r="A90" t="s">
        <v>136</v>
      </c>
      <c r="C90" s="2"/>
      <c r="D90" s="2"/>
    </row>
    <row r="91" spans="1:5" ht="12.75">
      <c r="A91" t="s">
        <v>146</v>
      </c>
      <c r="D91" s="2"/>
      <c r="E91" s="2"/>
    </row>
    <row r="92" spans="1:5" ht="12.75">
      <c r="A92" t="s">
        <v>147</v>
      </c>
      <c r="D92" s="2"/>
      <c r="E92" s="2"/>
    </row>
    <row r="93" spans="1:5" ht="12.75">
      <c r="A93" t="s">
        <v>148</v>
      </c>
      <c r="C93" s="2"/>
      <c r="D93" s="2"/>
      <c r="E93" s="2"/>
    </row>
    <row r="94" spans="1:8" ht="12.75">
      <c r="A94">
        <v>1983</v>
      </c>
      <c r="B94" t="s">
        <v>6</v>
      </c>
      <c r="C94" s="2"/>
      <c r="D94" s="2"/>
      <c r="E94" s="2"/>
      <c r="G94" s="2">
        <v>9805</v>
      </c>
      <c r="H94" s="2">
        <v>9805</v>
      </c>
    </row>
    <row r="95" spans="1:8" ht="12.75">
      <c r="A95">
        <v>1984</v>
      </c>
      <c r="B95" t="s">
        <v>6</v>
      </c>
      <c r="C95" s="2">
        <v>1535</v>
      </c>
      <c r="D95" s="2">
        <v>2668</v>
      </c>
      <c r="E95" s="2">
        <v>1929</v>
      </c>
      <c r="F95" s="2">
        <v>1191</v>
      </c>
      <c r="G95" s="2">
        <v>1942</v>
      </c>
      <c r="H95" s="2">
        <v>9265</v>
      </c>
    </row>
    <row r="96" spans="1:8" ht="12.75">
      <c r="A96">
        <v>1985</v>
      </c>
      <c r="B96" s="2" t="s">
        <v>6</v>
      </c>
      <c r="C96" s="2">
        <v>1858</v>
      </c>
      <c r="D96" s="2">
        <v>2651</v>
      </c>
      <c r="E96" s="2">
        <v>2092</v>
      </c>
      <c r="F96" s="2">
        <v>1193</v>
      </c>
      <c r="G96" s="2">
        <v>2019</v>
      </c>
      <c r="H96" s="2">
        <v>9813</v>
      </c>
    </row>
    <row r="97" spans="1:8" ht="12.75">
      <c r="A97">
        <v>1986</v>
      </c>
      <c r="B97" s="2" t="s">
        <v>6</v>
      </c>
      <c r="C97" s="2">
        <v>1880</v>
      </c>
      <c r="D97" s="2">
        <v>2542</v>
      </c>
      <c r="E97" s="2">
        <v>2239</v>
      </c>
      <c r="F97" s="2">
        <v>1428</v>
      </c>
      <c r="G97" s="2">
        <v>2251</v>
      </c>
      <c r="H97" s="2">
        <v>10340</v>
      </c>
    </row>
    <row r="98" spans="1:8" ht="12.75">
      <c r="A98">
        <v>1987</v>
      </c>
      <c r="B98" s="2" t="s">
        <v>6</v>
      </c>
      <c r="C98" s="2">
        <v>1987</v>
      </c>
      <c r="D98" s="2">
        <v>2560</v>
      </c>
      <c r="E98" s="2">
        <v>2340</v>
      </c>
      <c r="F98" s="2">
        <v>1513</v>
      </c>
      <c r="G98" s="2">
        <v>2113</v>
      </c>
      <c r="H98" s="2">
        <v>10513</v>
      </c>
    </row>
    <row r="99" spans="1:8" ht="12.75">
      <c r="A99">
        <v>1988</v>
      </c>
      <c r="B99" t="s">
        <v>6</v>
      </c>
      <c r="C99" s="2">
        <v>2129</v>
      </c>
      <c r="D99" s="2">
        <v>2900</v>
      </c>
      <c r="E99" s="2">
        <v>2475</v>
      </c>
      <c r="F99" s="2">
        <v>2115</v>
      </c>
      <c r="G99" s="2">
        <v>1936</v>
      </c>
      <c r="H99" s="2">
        <v>11555</v>
      </c>
    </row>
    <row r="100" spans="1:8" ht="12.75">
      <c r="A100">
        <v>1989</v>
      </c>
      <c r="B100" t="s">
        <v>6</v>
      </c>
      <c r="C100" s="2">
        <v>2556</v>
      </c>
      <c r="D100" s="2">
        <v>3592</v>
      </c>
      <c r="E100" s="2">
        <v>3127</v>
      </c>
      <c r="F100" s="2">
        <v>4282</v>
      </c>
      <c r="G100" s="2">
        <v>2363</v>
      </c>
      <c r="H100" s="2">
        <v>15920</v>
      </c>
    </row>
    <row r="101" spans="1:8" ht="12.75">
      <c r="A101">
        <v>1990</v>
      </c>
      <c r="B101" t="s">
        <v>6</v>
      </c>
      <c r="C101" s="2">
        <v>2731</v>
      </c>
      <c r="D101" s="2">
        <v>3231</v>
      </c>
      <c r="E101" s="2">
        <v>3291</v>
      </c>
      <c r="F101" s="2">
        <v>4903</v>
      </c>
      <c r="G101" s="2">
        <v>2545</v>
      </c>
      <c r="H101" s="2">
        <v>16701</v>
      </c>
    </row>
    <row r="102" spans="1:8" ht="12.75">
      <c r="A102">
        <v>1991</v>
      </c>
      <c r="B102" t="s">
        <v>6</v>
      </c>
      <c r="C102" s="2">
        <v>3108</v>
      </c>
      <c r="D102" s="2">
        <v>3640</v>
      </c>
      <c r="E102" s="2">
        <v>3686</v>
      </c>
      <c r="F102" s="2">
        <v>5705</v>
      </c>
      <c r="G102" s="2">
        <v>3065</v>
      </c>
      <c r="H102" s="2">
        <v>19204</v>
      </c>
    </row>
    <row r="103" spans="1:8" ht="12.75">
      <c r="A103">
        <v>1992</v>
      </c>
      <c r="B103" s="2" t="s">
        <v>6</v>
      </c>
      <c r="C103" s="2">
        <v>3153</v>
      </c>
      <c r="D103" s="2">
        <v>3659</v>
      </c>
      <c r="E103" s="2">
        <v>3678</v>
      </c>
      <c r="F103" s="2">
        <v>6428</v>
      </c>
      <c r="G103" s="2">
        <v>3284</v>
      </c>
      <c r="H103" s="2">
        <v>20202</v>
      </c>
    </row>
    <row r="104" spans="1:8" ht="12.75">
      <c r="A104">
        <v>1993</v>
      </c>
      <c r="B104" s="2" t="s">
        <v>6</v>
      </c>
      <c r="C104" s="2">
        <v>3306</v>
      </c>
      <c r="D104" s="2">
        <v>3642</v>
      </c>
      <c r="E104" s="2">
        <v>3673</v>
      </c>
      <c r="F104" s="2">
        <v>5980</v>
      </c>
      <c r="G104" s="2">
        <v>3269</v>
      </c>
      <c r="H104" s="2">
        <v>19870</v>
      </c>
    </row>
    <row r="105" spans="1:8" ht="12.75">
      <c r="A105">
        <v>1994</v>
      </c>
      <c r="B105" s="2" t="s">
        <v>6</v>
      </c>
      <c r="C105" s="2">
        <v>3152</v>
      </c>
      <c r="D105" s="2">
        <v>3375</v>
      </c>
      <c r="E105" s="2">
        <v>3514</v>
      </c>
      <c r="F105" s="2">
        <v>5920</v>
      </c>
      <c r="G105" s="2">
        <v>3246</v>
      </c>
      <c r="H105" s="2">
        <v>19207</v>
      </c>
    </row>
    <row r="106" spans="1:8" ht="12.75">
      <c r="A106">
        <v>1995</v>
      </c>
      <c r="B106" s="2" t="s">
        <v>6</v>
      </c>
      <c r="C106" s="2">
        <v>3589</v>
      </c>
      <c r="D106" s="2">
        <v>3257</v>
      </c>
      <c r="E106" s="2">
        <v>3652</v>
      </c>
      <c r="F106" s="2">
        <v>6135</v>
      </c>
      <c r="G106" s="2">
        <v>3327</v>
      </c>
      <c r="H106" s="2">
        <v>19960</v>
      </c>
    </row>
    <row r="107" spans="1:8" ht="12.75">
      <c r="A107">
        <v>1996</v>
      </c>
      <c r="B107" s="2" t="s">
        <v>6</v>
      </c>
      <c r="C107" s="2">
        <v>3565</v>
      </c>
      <c r="D107" s="2">
        <v>3239</v>
      </c>
      <c r="E107" s="2">
        <v>3344</v>
      </c>
      <c r="F107" s="2">
        <v>5880</v>
      </c>
      <c r="G107" s="2">
        <v>3152</v>
      </c>
      <c r="H107" s="2">
        <v>19180</v>
      </c>
    </row>
    <row r="108" spans="1:8" ht="12.75">
      <c r="A108">
        <v>1997</v>
      </c>
      <c r="B108" t="s">
        <v>6</v>
      </c>
      <c r="C108" s="2">
        <v>3550</v>
      </c>
      <c r="D108" s="2">
        <v>3399</v>
      </c>
      <c r="E108" s="2">
        <v>2313</v>
      </c>
      <c r="F108" s="2">
        <v>5264</v>
      </c>
      <c r="G108" s="2">
        <v>3034</v>
      </c>
      <c r="H108" s="2">
        <v>17560</v>
      </c>
    </row>
    <row r="109" spans="1:8" ht="12.75">
      <c r="A109">
        <v>1998</v>
      </c>
      <c r="B109" t="s">
        <v>6</v>
      </c>
      <c r="C109" s="2">
        <v>3771</v>
      </c>
      <c r="D109" s="2">
        <v>3537</v>
      </c>
      <c r="E109" s="2">
        <v>2165</v>
      </c>
      <c r="F109" s="2">
        <v>5558</v>
      </c>
      <c r="G109" s="2">
        <v>3185</v>
      </c>
      <c r="H109" s="2">
        <v>18216</v>
      </c>
    </row>
    <row r="110" spans="1:8" ht="12.75">
      <c r="A110">
        <v>1999</v>
      </c>
      <c r="B110" t="s">
        <v>6</v>
      </c>
      <c r="C110" s="2">
        <v>3749</v>
      </c>
      <c r="D110" s="2">
        <v>3408</v>
      </c>
      <c r="E110" s="2">
        <v>2077</v>
      </c>
      <c r="F110" s="2">
        <v>5652</v>
      </c>
      <c r="G110" s="2">
        <v>3413</v>
      </c>
      <c r="H110" s="2">
        <v>18299</v>
      </c>
    </row>
    <row r="111" spans="1:8" ht="12.75">
      <c r="A111" t="s">
        <v>18</v>
      </c>
      <c r="B111" t="s">
        <v>7</v>
      </c>
      <c r="C111" t="s">
        <v>129</v>
      </c>
      <c r="D111" t="s">
        <v>131</v>
      </c>
      <c r="E111" t="s">
        <v>131</v>
      </c>
      <c r="F111" t="s">
        <v>131</v>
      </c>
      <c r="G111" t="s">
        <v>131</v>
      </c>
      <c r="H111" t="s">
        <v>131</v>
      </c>
    </row>
    <row r="112" spans="1:7" ht="12.75">
      <c r="A112" t="s">
        <v>19</v>
      </c>
      <c r="B112" t="s">
        <v>20</v>
      </c>
      <c r="C112" t="s">
        <v>21</v>
      </c>
      <c r="D112" t="s">
        <v>22</v>
      </c>
      <c r="E112" t="s">
        <v>22</v>
      </c>
      <c r="F112" t="s">
        <v>22</v>
      </c>
      <c r="G112" t="s">
        <v>23</v>
      </c>
    </row>
    <row r="113" spans="1:7" ht="12.75">
      <c r="A113" t="s">
        <v>19</v>
      </c>
      <c r="B113" s="2" t="s">
        <v>20</v>
      </c>
      <c r="C113" s="2" t="s">
        <v>21</v>
      </c>
      <c r="D113" s="2" t="s">
        <v>22</v>
      </c>
      <c r="E113" t="s">
        <v>22</v>
      </c>
      <c r="F113" t="s">
        <v>22</v>
      </c>
      <c r="G113" t="s">
        <v>23</v>
      </c>
    </row>
    <row r="114" spans="1:8" ht="12.75">
      <c r="A114" t="s">
        <v>1</v>
      </c>
      <c r="B114" t="s">
        <v>24</v>
      </c>
      <c r="C114" s="2" t="s">
        <v>25</v>
      </c>
      <c r="D114" s="2" t="s">
        <v>26</v>
      </c>
      <c r="E114" t="s">
        <v>27</v>
      </c>
      <c r="F114" t="s">
        <v>28</v>
      </c>
      <c r="G114" t="s">
        <v>29</v>
      </c>
      <c r="H114" t="s">
        <v>30</v>
      </c>
    </row>
    <row r="115" spans="2:4" ht="12.75">
      <c r="B115" s="2"/>
      <c r="C115" s="2"/>
      <c r="D115" s="2"/>
    </row>
    <row r="116" spans="1:8" ht="12.75">
      <c r="A116" t="s">
        <v>18</v>
      </c>
      <c r="B116" t="s">
        <v>7</v>
      </c>
      <c r="C116" s="2" t="s">
        <v>129</v>
      </c>
      <c r="D116" s="2" t="s">
        <v>131</v>
      </c>
      <c r="E116" t="s">
        <v>131</v>
      </c>
      <c r="F116" t="s">
        <v>131</v>
      </c>
      <c r="G116" t="s">
        <v>131</v>
      </c>
      <c r="H116" t="s">
        <v>131</v>
      </c>
    </row>
    <row r="117" spans="2:7" ht="12.75">
      <c r="B117" s="2" t="s">
        <v>6</v>
      </c>
      <c r="C117" s="2"/>
      <c r="D117" s="2" t="s">
        <v>31</v>
      </c>
      <c r="E117" s="2" t="s">
        <v>32</v>
      </c>
      <c r="F117" s="2" t="s">
        <v>33</v>
      </c>
      <c r="G117" t="s">
        <v>34</v>
      </c>
    </row>
    <row r="118" spans="1:8" ht="12.75">
      <c r="A118" t="s">
        <v>116</v>
      </c>
      <c r="B118" s="2" t="s">
        <v>6</v>
      </c>
      <c r="C118" s="2" t="s">
        <v>91</v>
      </c>
      <c r="D118" s="2" t="s">
        <v>132</v>
      </c>
      <c r="E118" s="2" t="s">
        <v>133</v>
      </c>
      <c r="F118" s="2" t="s">
        <v>92</v>
      </c>
      <c r="G118" t="s">
        <v>134</v>
      </c>
      <c r="H118" t="s">
        <v>104</v>
      </c>
    </row>
    <row r="119" spans="1:8" ht="12.75">
      <c r="A119" t="s">
        <v>18</v>
      </c>
      <c r="B119" s="2" t="s">
        <v>5</v>
      </c>
      <c r="C119" s="2" t="s">
        <v>129</v>
      </c>
      <c r="D119" s="2" t="s">
        <v>131</v>
      </c>
      <c r="E119" s="2" t="s">
        <v>131</v>
      </c>
      <c r="F119" t="s">
        <v>131</v>
      </c>
      <c r="G119" t="s">
        <v>131</v>
      </c>
      <c r="H119" t="s">
        <v>131</v>
      </c>
    </row>
    <row r="120" spans="1:8" ht="12.75">
      <c r="A120">
        <v>1983</v>
      </c>
      <c r="B120" s="2" t="s">
        <v>6</v>
      </c>
      <c r="C120" s="2"/>
      <c r="D120" s="2"/>
      <c r="E120" s="2"/>
      <c r="G120" s="2">
        <v>4243</v>
      </c>
      <c r="H120" s="2">
        <v>4243</v>
      </c>
    </row>
    <row r="121" spans="1:8" ht="12.75">
      <c r="A121">
        <v>1984</v>
      </c>
      <c r="B121" s="2" t="s">
        <v>6</v>
      </c>
      <c r="C121" s="2">
        <v>890</v>
      </c>
      <c r="D121" s="2">
        <v>1524</v>
      </c>
      <c r="E121" s="2">
        <v>950</v>
      </c>
      <c r="F121">
        <v>837</v>
      </c>
      <c r="G121" s="2">
        <v>1057</v>
      </c>
      <c r="H121" s="2">
        <v>5258</v>
      </c>
    </row>
    <row r="122" spans="1:8" ht="12.75">
      <c r="A122">
        <v>1985</v>
      </c>
      <c r="B122" s="2" t="s">
        <v>6</v>
      </c>
      <c r="C122" s="2">
        <v>1187</v>
      </c>
      <c r="D122" s="2">
        <v>1511</v>
      </c>
      <c r="E122" s="2">
        <v>1057</v>
      </c>
      <c r="F122">
        <v>753</v>
      </c>
      <c r="G122" s="2">
        <v>1104</v>
      </c>
      <c r="H122" s="2">
        <v>5612</v>
      </c>
    </row>
    <row r="123" spans="1:8" ht="12.75">
      <c r="A123">
        <v>1986</v>
      </c>
      <c r="B123" s="2" t="s">
        <v>6</v>
      </c>
      <c r="C123" s="2">
        <v>1090</v>
      </c>
      <c r="D123" s="2">
        <v>1478</v>
      </c>
      <c r="E123" s="2">
        <v>1160</v>
      </c>
      <c r="F123">
        <v>827</v>
      </c>
      <c r="G123" s="2">
        <v>1238</v>
      </c>
      <c r="H123" s="2">
        <v>5793</v>
      </c>
    </row>
    <row r="124" spans="1:8" ht="12.75">
      <c r="A124">
        <v>1987</v>
      </c>
      <c r="B124" s="2" t="s">
        <v>6</v>
      </c>
      <c r="C124" s="2">
        <v>1179</v>
      </c>
      <c r="D124" s="2">
        <v>1439</v>
      </c>
      <c r="E124" s="2">
        <v>1225</v>
      </c>
      <c r="F124" s="2">
        <v>860</v>
      </c>
      <c r="G124" s="2">
        <v>1178</v>
      </c>
      <c r="H124" s="2">
        <v>5881</v>
      </c>
    </row>
    <row r="125" spans="1:8" ht="12.75">
      <c r="A125">
        <v>1988</v>
      </c>
      <c r="B125" s="2" t="s">
        <v>6</v>
      </c>
      <c r="C125" s="2">
        <v>1234</v>
      </c>
      <c r="D125" s="2">
        <v>1532</v>
      </c>
      <c r="E125" s="2">
        <v>1273</v>
      </c>
      <c r="F125" s="2">
        <v>1044</v>
      </c>
      <c r="G125" s="2">
        <v>1037</v>
      </c>
      <c r="H125" s="2">
        <v>6120</v>
      </c>
    </row>
    <row r="126" spans="1:8" ht="12.75">
      <c r="A126">
        <v>1989</v>
      </c>
      <c r="B126" s="2" t="s">
        <v>6</v>
      </c>
      <c r="C126" s="2">
        <v>1424</v>
      </c>
      <c r="D126" s="2">
        <v>1830</v>
      </c>
      <c r="E126" s="2">
        <v>1490</v>
      </c>
      <c r="F126" s="2">
        <v>1434</v>
      </c>
      <c r="G126" s="2">
        <v>1180</v>
      </c>
      <c r="H126" s="2">
        <v>7358</v>
      </c>
    </row>
    <row r="127" spans="1:8" ht="12.75">
      <c r="A127">
        <v>1990</v>
      </c>
      <c r="B127" s="2" t="s">
        <v>6</v>
      </c>
      <c r="C127" s="2">
        <v>1477</v>
      </c>
      <c r="D127" s="2">
        <v>1616</v>
      </c>
      <c r="E127" s="2">
        <v>1612</v>
      </c>
      <c r="F127" s="2">
        <v>1501</v>
      </c>
      <c r="G127" s="2">
        <v>1241</v>
      </c>
      <c r="H127" s="2">
        <v>7447</v>
      </c>
    </row>
    <row r="128" spans="1:8" ht="12.75">
      <c r="A128">
        <v>1991</v>
      </c>
      <c r="B128" s="2" t="s">
        <v>6</v>
      </c>
      <c r="C128" s="2">
        <v>1667</v>
      </c>
      <c r="D128" s="2">
        <v>1800</v>
      </c>
      <c r="E128" s="2">
        <v>1701</v>
      </c>
      <c r="F128" s="2">
        <v>1498</v>
      </c>
      <c r="G128" s="2">
        <v>1475</v>
      </c>
      <c r="H128" s="2">
        <v>8141</v>
      </c>
    </row>
    <row r="129" spans="1:8" ht="12.75">
      <c r="A129">
        <v>1992</v>
      </c>
      <c r="B129" s="2" t="s">
        <v>6</v>
      </c>
      <c r="C129" s="2">
        <v>1690</v>
      </c>
      <c r="D129" s="2">
        <v>1870</v>
      </c>
      <c r="E129" s="2">
        <v>1799</v>
      </c>
      <c r="F129" s="2">
        <v>1696</v>
      </c>
      <c r="G129" s="2">
        <v>1570</v>
      </c>
      <c r="H129" s="2">
        <v>8625</v>
      </c>
    </row>
    <row r="130" spans="1:8" ht="12.75">
      <c r="A130">
        <v>1993</v>
      </c>
      <c r="B130" s="2" t="s">
        <v>6</v>
      </c>
      <c r="C130" s="2">
        <v>1685</v>
      </c>
      <c r="D130" s="2">
        <v>1718</v>
      </c>
      <c r="E130" s="2">
        <v>1775</v>
      </c>
      <c r="F130" s="2">
        <v>1437</v>
      </c>
      <c r="G130" s="2">
        <v>1517</v>
      </c>
      <c r="H130" s="2">
        <v>8132</v>
      </c>
    </row>
    <row r="131" spans="1:8" ht="12.75">
      <c r="A131">
        <v>1994</v>
      </c>
      <c r="B131" s="2" t="s">
        <v>6</v>
      </c>
      <c r="C131" s="2">
        <v>1598</v>
      </c>
      <c r="D131" s="2">
        <v>1646</v>
      </c>
      <c r="E131" s="2">
        <v>1726</v>
      </c>
      <c r="F131" s="2">
        <v>1358</v>
      </c>
      <c r="G131" s="2">
        <v>1461</v>
      </c>
      <c r="H131" s="2">
        <v>7789</v>
      </c>
    </row>
    <row r="132" spans="1:8" ht="12.75">
      <c r="A132">
        <v>1995</v>
      </c>
      <c r="B132" s="2" t="s">
        <v>6</v>
      </c>
      <c r="C132" s="2">
        <v>1806</v>
      </c>
      <c r="D132" s="2">
        <v>1656</v>
      </c>
      <c r="E132" s="2">
        <v>1805</v>
      </c>
      <c r="F132" s="2">
        <v>1493</v>
      </c>
      <c r="G132" s="2">
        <v>1609</v>
      </c>
      <c r="H132" s="2">
        <v>8369</v>
      </c>
    </row>
    <row r="133" spans="1:8" ht="12.75">
      <c r="A133">
        <v>1996</v>
      </c>
      <c r="B133" s="2" t="s">
        <v>6</v>
      </c>
      <c r="C133" s="2">
        <v>1834</v>
      </c>
      <c r="D133" s="2">
        <v>1602</v>
      </c>
      <c r="E133" s="2">
        <v>1660</v>
      </c>
      <c r="F133" s="2">
        <v>1461</v>
      </c>
      <c r="G133" s="2">
        <v>1519</v>
      </c>
      <c r="H133" s="2">
        <v>8076</v>
      </c>
    </row>
    <row r="134" spans="1:8" ht="12.75">
      <c r="A134">
        <v>1997</v>
      </c>
      <c r="B134" t="s">
        <v>6</v>
      </c>
      <c r="C134" s="2">
        <v>1887</v>
      </c>
      <c r="D134" s="2">
        <v>1663</v>
      </c>
      <c r="E134" s="2">
        <v>1260</v>
      </c>
      <c r="F134" s="2">
        <v>1332</v>
      </c>
      <c r="G134" s="2">
        <v>1608</v>
      </c>
      <c r="H134" s="2">
        <v>7750</v>
      </c>
    </row>
    <row r="135" spans="1:8" ht="12.75">
      <c r="A135">
        <v>1998</v>
      </c>
      <c r="B135" t="s">
        <v>6</v>
      </c>
      <c r="C135" s="2">
        <v>1982</v>
      </c>
      <c r="D135" s="2">
        <v>1817</v>
      </c>
      <c r="E135" s="2">
        <v>1229</v>
      </c>
      <c r="F135" s="2">
        <v>1363</v>
      </c>
      <c r="G135" s="2">
        <v>1713</v>
      </c>
      <c r="H135" s="2">
        <v>8104</v>
      </c>
    </row>
    <row r="136" spans="1:8" ht="12.75">
      <c r="A136">
        <v>1999</v>
      </c>
      <c r="B136" t="s">
        <v>6</v>
      </c>
      <c r="C136" s="2">
        <v>2005</v>
      </c>
      <c r="D136" s="2">
        <v>1758</v>
      </c>
      <c r="E136" s="2">
        <v>1202</v>
      </c>
      <c r="F136" s="2">
        <v>1434</v>
      </c>
      <c r="G136" s="2">
        <v>1808</v>
      </c>
      <c r="H136" s="2">
        <v>8207</v>
      </c>
    </row>
    <row r="137" spans="1:8" ht="12.75">
      <c r="A137" t="s">
        <v>18</v>
      </c>
      <c r="B137" t="s">
        <v>7</v>
      </c>
      <c r="C137" t="s">
        <v>129</v>
      </c>
      <c r="D137" t="s">
        <v>131</v>
      </c>
      <c r="E137" t="s">
        <v>131</v>
      </c>
      <c r="F137" t="s">
        <v>131</v>
      </c>
      <c r="G137" t="s">
        <v>131</v>
      </c>
      <c r="H137" t="s">
        <v>131</v>
      </c>
    </row>
    <row r="138" spans="1:7" ht="12.75">
      <c r="A138" t="s">
        <v>19</v>
      </c>
      <c r="B138" t="s">
        <v>20</v>
      </c>
      <c r="C138" t="s">
        <v>21</v>
      </c>
      <c r="D138" t="s">
        <v>22</v>
      </c>
      <c r="E138" t="s">
        <v>22</v>
      </c>
      <c r="F138" t="s">
        <v>22</v>
      </c>
      <c r="G138" t="s">
        <v>23</v>
      </c>
    </row>
    <row r="139" spans="1:7" ht="12.75">
      <c r="A139" t="s">
        <v>19</v>
      </c>
      <c r="B139" t="s">
        <v>20</v>
      </c>
      <c r="C139" t="s">
        <v>21</v>
      </c>
      <c r="D139" t="s">
        <v>22</v>
      </c>
      <c r="E139" t="s">
        <v>22</v>
      </c>
      <c r="F139" t="s">
        <v>22</v>
      </c>
      <c r="G139" t="s">
        <v>23</v>
      </c>
    </row>
    <row r="140" spans="1:8" ht="12.75">
      <c r="A140" t="s">
        <v>1</v>
      </c>
      <c r="B140" t="s">
        <v>24</v>
      </c>
      <c r="C140" t="s">
        <v>25</v>
      </c>
      <c r="D140" t="s">
        <v>26</v>
      </c>
      <c r="E140" t="s">
        <v>27</v>
      </c>
      <c r="F140" t="s">
        <v>35</v>
      </c>
      <c r="G140" t="s">
        <v>29</v>
      </c>
      <c r="H140" t="s">
        <v>30</v>
      </c>
    </row>
    <row r="142" spans="1:8" ht="12.75">
      <c r="A142" t="s">
        <v>18</v>
      </c>
      <c r="B142" t="s">
        <v>7</v>
      </c>
      <c r="C142" t="s">
        <v>129</v>
      </c>
      <c r="D142" t="s">
        <v>131</v>
      </c>
      <c r="E142" t="s">
        <v>131</v>
      </c>
      <c r="F142" t="s">
        <v>131</v>
      </c>
      <c r="G142" t="s">
        <v>131</v>
      </c>
      <c r="H142" t="s">
        <v>131</v>
      </c>
    </row>
    <row r="143" spans="2:7" ht="12.75">
      <c r="B143" t="s">
        <v>6</v>
      </c>
      <c r="D143" t="s">
        <v>31</v>
      </c>
      <c r="E143" t="s">
        <v>32</v>
      </c>
      <c r="F143" t="s">
        <v>33</v>
      </c>
      <c r="G143" t="s">
        <v>34</v>
      </c>
    </row>
    <row r="144" spans="1:8" ht="12.75">
      <c r="A144" t="s">
        <v>116</v>
      </c>
      <c r="B144" t="s">
        <v>6</v>
      </c>
      <c r="C144" t="s">
        <v>91</v>
      </c>
      <c r="D144" t="s">
        <v>132</v>
      </c>
      <c r="E144" t="s">
        <v>133</v>
      </c>
      <c r="F144" t="s">
        <v>92</v>
      </c>
      <c r="G144" t="s">
        <v>134</v>
      </c>
      <c r="H144" t="s">
        <v>104</v>
      </c>
    </row>
    <row r="145" spans="1:8" ht="12.75">
      <c r="A145" t="s">
        <v>18</v>
      </c>
      <c r="B145" t="s">
        <v>5</v>
      </c>
      <c r="C145" t="s">
        <v>129</v>
      </c>
      <c r="D145" t="s">
        <v>131</v>
      </c>
      <c r="E145" t="s">
        <v>131</v>
      </c>
      <c r="F145" t="s">
        <v>131</v>
      </c>
      <c r="G145" t="s">
        <v>131</v>
      </c>
      <c r="H145" t="s">
        <v>131</v>
      </c>
    </row>
    <row r="146" spans="1:8" ht="12.75">
      <c r="A146">
        <v>1983</v>
      </c>
      <c r="B146" t="s">
        <v>6</v>
      </c>
      <c r="G146" s="2">
        <v>5526</v>
      </c>
      <c r="H146" s="2">
        <v>5526</v>
      </c>
    </row>
    <row r="147" spans="1:8" ht="12.75">
      <c r="A147">
        <v>1984</v>
      </c>
      <c r="B147" t="s">
        <v>6</v>
      </c>
      <c r="C147">
        <v>633</v>
      </c>
      <c r="D147" s="2">
        <v>1125</v>
      </c>
      <c r="E147">
        <v>973</v>
      </c>
      <c r="F147">
        <v>337</v>
      </c>
      <c r="G147">
        <v>881</v>
      </c>
      <c r="H147" s="2">
        <v>3949</v>
      </c>
    </row>
    <row r="148" spans="1:8" ht="12.75">
      <c r="A148">
        <v>1985</v>
      </c>
      <c r="B148" t="s">
        <v>6</v>
      </c>
      <c r="C148">
        <v>666</v>
      </c>
      <c r="D148" s="2">
        <v>1138</v>
      </c>
      <c r="E148" s="2">
        <v>1029</v>
      </c>
      <c r="F148">
        <v>436</v>
      </c>
      <c r="G148">
        <v>911</v>
      </c>
      <c r="H148" s="2">
        <v>4180</v>
      </c>
    </row>
    <row r="149" spans="1:8" ht="12.75">
      <c r="A149">
        <v>1986</v>
      </c>
      <c r="B149" t="s">
        <v>6</v>
      </c>
      <c r="C149">
        <v>775</v>
      </c>
      <c r="D149" s="2">
        <v>1054</v>
      </c>
      <c r="E149" s="2">
        <v>1071</v>
      </c>
      <c r="F149">
        <v>586</v>
      </c>
      <c r="G149" s="2">
        <v>1001</v>
      </c>
      <c r="H149" s="2">
        <v>4487</v>
      </c>
    </row>
    <row r="150" spans="1:8" ht="12.75">
      <c r="A150">
        <v>1987</v>
      </c>
      <c r="B150" t="s">
        <v>6</v>
      </c>
      <c r="C150">
        <v>800</v>
      </c>
      <c r="D150" s="2">
        <v>1110</v>
      </c>
      <c r="E150" s="2">
        <v>1110</v>
      </c>
      <c r="F150">
        <v>646</v>
      </c>
      <c r="G150">
        <v>934</v>
      </c>
      <c r="H150" s="2">
        <v>4600</v>
      </c>
    </row>
    <row r="151" spans="1:8" ht="12.75">
      <c r="A151">
        <v>1988</v>
      </c>
      <c r="B151" t="s">
        <v>6</v>
      </c>
      <c r="C151">
        <v>894</v>
      </c>
      <c r="D151" s="2">
        <v>1368</v>
      </c>
      <c r="E151" s="2">
        <v>1202</v>
      </c>
      <c r="F151" s="2">
        <v>1062</v>
      </c>
      <c r="G151">
        <v>898</v>
      </c>
      <c r="H151" s="2">
        <v>5424</v>
      </c>
    </row>
    <row r="152" spans="1:8" ht="12.75">
      <c r="A152">
        <v>1989</v>
      </c>
      <c r="B152" t="s">
        <v>6</v>
      </c>
      <c r="C152" s="2">
        <v>1101</v>
      </c>
      <c r="D152" s="2">
        <v>1727</v>
      </c>
      <c r="E152" s="2">
        <v>1616</v>
      </c>
      <c r="F152" s="2">
        <v>2803</v>
      </c>
      <c r="G152" s="2">
        <v>1149</v>
      </c>
      <c r="H152" s="2">
        <v>8396</v>
      </c>
    </row>
    <row r="153" spans="1:8" ht="12.75">
      <c r="A153">
        <v>1990</v>
      </c>
      <c r="B153" t="s">
        <v>6</v>
      </c>
      <c r="C153" s="2">
        <v>1201</v>
      </c>
      <c r="D153" s="2">
        <v>1560</v>
      </c>
      <c r="E153" s="2">
        <v>1641</v>
      </c>
      <c r="F153" s="2">
        <v>3284</v>
      </c>
      <c r="G153" s="2">
        <v>1267</v>
      </c>
      <c r="H153" s="2">
        <v>8953</v>
      </c>
    </row>
    <row r="154" spans="1:8" ht="12.75">
      <c r="A154">
        <v>1991</v>
      </c>
      <c r="B154" t="s">
        <v>6</v>
      </c>
      <c r="C154" s="2">
        <v>1362</v>
      </c>
      <c r="D154" s="2">
        <v>1787</v>
      </c>
      <c r="E154" s="2">
        <v>1942</v>
      </c>
      <c r="F154" s="2">
        <v>4067</v>
      </c>
      <c r="G154" s="2">
        <v>1543</v>
      </c>
      <c r="H154" s="2">
        <v>10701</v>
      </c>
    </row>
    <row r="155" spans="1:8" ht="12.75">
      <c r="A155">
        <v>1992</v>
      </c>
      <c r="B155" t="s">
        <v>6</v>
      </c>
      <c r="C155" s="2">
        <v>1397</v>
      </c>
      <c r="D155" s="2">
        <v>1735</v>
      </c>
      <c r="E155" s="2">
        <v>1829</v>
      </c>
      <c r="F155" s="2">
        <v>4557</v>
      </c>
      <c r="G155" s="2">
        <v>1657</v>
      </c>
      <c r="H155" s="2">
        <v>11175</v>
      </c>
    </row>
    <row r="156" spans="1:8" ht="12.75">
      <c r="A156">
        <v>1993</v>
      </c>
      <c r="B156" t="s">
        <v>6</v>
      </c>
      <c r="C156" s="2">
        <v>1547</v>
      </c>
      <c r="D156" s="2">
        <v>1875</v>
      </c>
      <c r="E156" s="2">
        <v>1837</v>
      </c>
      <c r="F156" s="2">
        <v>4428</v>
      </c>
      <c r="G156" s="2">
        <v>1708</v>
      </c>
      <c r="H156" s="2">
        <v>11395</v>
      </c>
    </row>
    <row r="157" spans="1:8" ht="12.75">
      <c r="A157">
        <v>1994</v>
      </c>
      <c r="B157" t="s">
        <v>6</v>
      </c>
      <c r="C157" s="2">
        <v>1485</v>
      </c>
      <c r="D157" s="2">
        <v>1680</v>
      </c>
      <c r="E157" s="2">
        <v>1755</v>
      </c>
      <c r="F157" s="2">
        <v>4396</v>
      </c>
      <c r="G157" s="2">
        <v>1732</v>
      </c>
      <c r="H157" s="2">
        <v>11048</v>
      </c>
    </row>
    <row r="158" spans="1:8" ht="12.75">
      <c r="A158">
        <v>1995</v>
      </c>
      <c r="B158" t="s">
        <v>6</v>
      </c>
      <c r="C158" s="2">
        <v>1679</v>
      </c>
      <c r="D158" s="2">
        <v>1549</v>
      </c>
      <c r="E158" s="2">
        <v>1791</v>
      </c>
      <c r="F158" s="2">
        <v>4421</v>
      </c>
      <c r="G158" s="2">
        <v>1660</v>
      </c>
      <c r="H158" s="2">
        <v>11100</v>
      </c>
    </row>
    <row r="159" spans="1:8" ht="12.75">
      <c r="A159">
        <v>1996</v>
      </c>
      <c r="B159" t="s">
        <v>6</v>
      </c>
      <c r="C159" s="2">
        <v>1638</v>
      </c>
      <c r="D159" s="2">
        <v>1590</v>
      </c>
      <c r="E159" s="2">
        <v>1617</v>
      </c>
      <c r="F159" s="2">
        <v>4269</v>
      </c>
      <c r="G159" s="2">
        <v>1571</v>
      </c>
      <c r="H159" s="2">
        <v>10685</v>
      </c>
    </row>
    <row r="160" spans="1:8" ht="12.75">
      <c r="A160">
        <v>1997</v>
      </c>
      <c r="B160" t="s">
        <v>6</v>
      </c>
      <c r="C160" s="2">
        <v>1597</v>
      </c>
      <c r="D160" s="2">
        <v>1692</v>
      </c>
      <c r="E160" s="2">
        <v>1025</v>
      </c>
      <c r="F160" s="2">
        <v>3837</v>
      </c>
      <c r="G160" s="2">
        <v>1385</v>
      </c>
      <c r="H160" s="2">
        <v>9536</v>
      </c>
    </row>
    <row r="161" spans="1:8" ht="12.75">
      <c r="A161">
        <v>1998</v>
      </c>
      <c r="B161" t="s">
        <v>6</v>
      </c>
      <c r="C161" s="2">
        <v>1702</v>
      </c>
      <c r="D161" s="2">
        <v>1675</v>
      </c>
      <c r="E161">
        <v>901</v>
      </c>
      <c r="F161" s="2">
        <v>4101</v>
      </c>
      <c r="G161" s="2">
        <v>1420</v>
      </c>
      <c r="H161" s="2">
        <v>9799</v>
      </c>
    </row>
    <row r="162" spans="1:8" ht="12.75">
      <c r="A162">
        <v>1999</v>
      </c>
      <c r="B162" t="s">
        <v>6</v>
      </c>
      <c r="C162" s="2">
        <v>1674</v>
      </c>
      <c r="D162" s="2">
        <v>1617</v>
      </c>
      <c r="E162">
        <v>848</v>
      </c>
      <c r="F162" s="2">
        <v>4140</v>
      </c>
      <c r="G162" s="2">
        <v>1567</v>
      </c>
      <c r="H162" s="2">
        <v>9846</v>
      </c>
    </row>
    <row r="163" ht="12.75">
      <c r="A163" t="s">
        <v>136</v>
      </c>
    </row>
    <row r="164" ht="12.75">
      <c r="A164" t="s">
        <v>139</v>
      </c>
    </row>
    <row r="165" ht="12.75">
      <c r="A165" t="s">
        <v>139</v>
      </c>
    </row>
    <row r="166" ht="12.75">
      <c r="A166" t="s">
        <v>78</v>
      </c>
    </row>
    <row r="168" spans="1:6" ht="12.75">
      <c r="A168" t="s">
        <v>149</v>
      </c>
      <c r="F168" s="2"/>
    </row>
    <row r="169" ht="12.75">
      <c r="A169" t="s">
        <v>150</v>
      </c>
    </row>
    <row r="170" ht="12.75">
      <c r="A170" t="s">
        <v>151</v>
      </c>
    </row>
    <row r="171" spans="1:6" ht="12.75">
      <c r="A171" t="s">
        <v>152</v>
      </c>
      <c r="F171" s="2"/>
    </row>
    <row r="172" spans="1:6" ht="12.75">
      <c r="A172">
        <v>1983</v>
      </c>
      <c r="B172" s="2">
        <v>9805</v>
      </c>
      <c r="C172">
        <v>684</v>
      </c>
      <c r="E172">
        <v>202</v>
      </c>
      <c r="F172" s="2">
        <v>10691</v>
      </c>
    </row>
    <row r="173" spans="1:6" ht="12.75">
      <c r="A173">
        <v>1984</v>
      </c>
      <c r="B173" s="2">
        <v>9265</v>
      </c>
      <c r="C173">
        <v>834</v>
      </c>
      <c r="E173">
        <v>38</v>
      </c>
      <c r="F173" s="2">
        <v>10137</v>
      </c>
    </row>
    <row r="174" spans="1:6" ht="12.75">
      <c r="A174">
        <v>1985</v>
      </c>
      <c r="B174" s="2">
        <v>9813</v>
      </c>
      <c r="C174">
        <v>914</v>
      </c>
      <c r="E174">
        <v>39</v>
      </c>
      <c r="F174" s="2">
        <v>10766</v>
      </c>
    </row>
    <row r="175" spans="1:6" ht="12.75">
      <c r="A175">
        <v>1986</v>
      </c>
      <c r="B175" s="2">
        <v>10340</v>
      </c>
      <c r="C175">
        <v>657</v>
      </c>
      <c r="D175">
        <v>314</v>
      </c>
      <c r="E175">
        <v>17</v>
      </c>
      <c r="F175" s="2">
        <v>11328</v>
      </c>
    </row>
    <row r="176" spans="1:6" ht="12.75">
      <c r="A176">
        <v>1987</v>
      </c>
      <c r="B176" s="2">
        <v>10513</v>
      </c>
      <c r="C176">
        <v>811</v>
      </c>
      <c r="D176">
        <v>331</v>
      </c>
      <c r="E176">
        <v>21</v>
      </c>
      <c r="F176" s="2">
        <v>11676</v>
      </c>
    </row>
    <row r="177" spans="1:6" ht="12.75">
      <c r="A177">
        <v>1988</v>
      </c>
      <c r="B177" s="2">
        <v>11555</v>
      </c>
      <c r="C177" s="2">
        <v>1240</v>
      </c>
      <c r="E177">
        <v>25</v>
      </c>
      <c r="F177" s="2">
        <v>12820</v>
      </c>
    </row>
    <row r="178" spans="1:6" ht="12.75">
      <c r="A178">
        <v>1989</v>
      </c>
      <c r="B178" s="2">
        <v>15920</v>
      </c>
      <c r="C178" s="2">
        <v>1533</v>
      </c>
      <c r="E178">
        <v>18</v>
      </c>
      <c r="F178" s="2">
        <v>17471</v>
      </c>
    </row>
    <row r="179" spans="1:6" ht="12.75">
      <c r="A179">
        <v>1990</v>
      </c>
      <c r="B179" s="2">
        <v>16701</v>
      </c>
      <c r="C179">
        <v>938</v>
      </c>
      <c r="D179">
        <v>578</v>
      </c>
      <c r="E179">
        <v>12</v>
      </c>
      <c r="F179" s="2">
        <v>18229</v>
      </c>
    </row>
    <row r="180" spans="1:6" ht="12.75">
      <c r="A180">
        <v>1991</v>
      </c>
      <c r="B180" s="2">
        <v>19204</v>
      </c>
      <c r="C180" s="2">
        <v>1390</v>
      </c>
      <c r="D180">
        <v>761</v>
      </c>
      <c r="E180">
        <v>10</v>
      </c>
      <c r="F180" s="2">
        <v>21365</v>
      </c>
    </row>
    <row r="181" spans="1:6" ht="12.75">
      <c r="A181">
        <v>1992</v>
      </c>
      <c r="B181" s="2">
        <v>20202</v>
      </c>
      <c r="C181" s="2">
        <v>1686</v>
      </c>
      <c r="D181">
        <v>920</v>
      </c>
      <c r="E181">
        <v>18</v>
      </c>
      <c r="F181" s="2">
        <v>22826</v>
      </c>
    </row>
    <row r="182" spans="1:6" ht="12.75">
      <c r="A182">
        <v>1993</v>
      </c>
      <c r="B182" s="2">
        <v>19870</v>
      </c>
      <c r="C182" s="2">
        <v>1534</v>
      </c>
      <c r="D182">
        <v>908</v>
      </c>
      <c r="E182">
        <v>7</v>
      </c>
      <c r="F182" s="2">
        <v>22319</v>
      </c>
    </row>
    <row r="183" spans="1:6" ht="12.75">
      <c r="A183">
        <v>1994</v>
      </c>
      <c r="B183" s="2">
        <v>19207</v>
      </c>
      <c r="C183" s="2">
        <v>1236</v>
      </c>
      <c r="D183">
        <v>888</v>
      </c>
      <c r="E183">
        <v>11</v>
      </c>
      <c r="F183" s="2">
        <v>21342</v>
      </c>
    </row>
    <row r="184" spans="1:6" ht="12.75">
      <c r="A184">
        <v>1995</v>
      </c>
      <c r="B184" s="2">
        <v>19960</v>
      </c>
      <c r="C184">
        <v>913</v>
      </c>
      <c r="D184">
        <v>995</v>
      </c>
      <c r="E184">
        <v>9</v>
      </c>
      <c r="F184" s="2">
        <v>21877</v>
      </c>
    </row>
    <row r="185" spans="1:6" ht="12.75">
      <c r="A185">
        <v>1996</v>
      </c>
      <c r="B185" s="2">
        <v>19180</v>
      </c>
      <c r="C185" s="2">
        <v>1247</v>
      </c>
      <c r="D185">
        <v>993</v>
      </c>
      <c r="E185">
        <v>8</v>
      </c>
      <c r="F185" s="2">
        <v>21428</v>
      </c>
    </row>
    <row r="186" spans="1:6" ht="12.75">
      <c r="A186">
        <v>1997</v>
      </c>
      <c r="B186" s="2">
        <v>17560</v>
      </c>
      <c r="C186" s="2">
        <v>1383</v>
      </c>
      <c r="D186">
        <v>872</v>
      </c>
      <c r="E186">
        <v>5</v>
      </c>
      <c r="F186" s="2">
        <v>19820</v>
      </c>
    </row>
    <row r="187" spans="1:6" ht="12.75">
      <c r="A187">
        <v>1998</v>
      </c>
      <c r="B187" s="2">
        <v>18216</v>
      </c>
      <c r="C187" s="2">
        <v>1060</v>
      </c>
      <c r="D187">
        <v>690</v>
      </c>
      <c r="E187">
        <v>5</v>
      </c>
      <c r="F187" s="2">
        <v>19971</v>
      </c>
    </row>
    <row r="188" spans="1:6" ht="12.75">
      <c r="A188">
        <v>1999</v>
      </c>
      <c r="B188" s="2">
        <v>18299</v>
      </c>
      <c r="C188" s="2">
        <v>1769</v>
      </c>
      <c r="E188">
        <v>4</v>
      </c>
      <c r="F188" s="2">
        <v>20072</v>
      </c>
    </row>
    <row r="189" ht="12.75">
      <c r="A189" t="s">
        <v>149</v>
      </c>
    </row>
    <row r="190" ht="12.75">
      <c r="A190" t="s">
        <v>139</v>
      </c>
    </row>
    <row r="191" ht="12.75">
      <c r="A191" t="s">
        <v>139</v>
      </c>
    </row>
    <row r="192" ht="12.75">
      <c r="A192" t="s">
        <v>79</v>
      </c>
    </row>
    <row r="194" ht="12.75">
      <c r="A194" t="s">
        <v>136</v>
      </c>
    </row>
    <row r="195" ht="12.75">
      <c r="A195" t="s">
        <v>153</v>
      </c>
    </row>
    <row r="196" ht="12.75">
      <c r="A196" t="s">
        <v>154</v>
      </c>
    </row>
    <row r="197" ht="12.75">
      <c r="A197" t="s">
        <v>148</v>
      </c>
    </row>
    <row r="198" spans="1:7" ht="12.75">
      <c r="A198">
        <v>1983</v>
      </c>
      <c r="B198" s="2">
        <v>4631</v>
      </c>
      <c r="C198" s="2">
        <v>6023</v>
      </c>
      <c r="G198">
        <v>37</v>
      </c>
    </row>
    <row r="199" spans="1:7" ht="12.75">
      <c r="A199">
        <v>1984</v>
      </c>
      <c r="B199" s="2">
        <v>5776</v>
      </c>
      <c r="C199" s="2">
        <v>4302</v>
      </c>
      <c r="F199">
        <v>58</v>
      </c>
      <c r="G199">
        <v>1</v>
      </c>
    </row>
    <row r="200" spans="1:7" ht="12.75">
      <c r="A200">
        <v>1985</v>
      </c>
      <c r="B200" s="2">
        <v>6170</v>
      </c>
      <c r="C200" s="2">
        <v>4569</v>
      </c>
      <c r="F200">
        <v>21</v>
      </c>
      <c r="G200">
        <v>6</v>
      </c>
    </row>
    <row r="201" spans="1:7" ht="12.75">
      <c r="A201">
        <v>1986</v>
      </c>
      <c r="B201" s="2">
        <v>6358</v>
      </c>
      <c r="C201" s="2">
        <v>4908</v>
      </c>
      <c r="F201">
        <v>58</v>
      </c>
      <c r="G201">
        <v>4</v>
      </c>
    </row>
    <row r="202" spans="1:7" ht="12.75">
      <c r="A202">
        <v>1987</v>
      </c>
      <c r="B202" s="2">
        <v>6571</v>
      </c>
      <c r="C202" s="2">
        <v>5069</v>
      </c>
      <c r="F202">
        <v>30</v>
      </c>
      <c r="G202">
        <v>6</v>
      </c>
    </row>
    <row r="203" spans="1:7" ht="12.75">
      <c r="A203">
        <v>1988</v>
      </c>
      <c r="B203" s="2">
        <v>6838</v>
      </c>
      <c r="C203" s="2">
        <v>5970</v>
      </c>
      <c r="G203">
        <v>12</v>
      </c>
    </row>
    <row r="204" spans="1:7" ht="12.75">
      <c r="A204">
        <v>1989</v>
      </c>
      <c r="B204" s="2">
        <v>8159</v>
      </c>
      <c r="C204" s="2">
        <v>9134</v>
      </c>
      <c r="F204">
        <v>110</v>
      </c>
      <c r="G204">
        <v>68</v>
      </c>
    </row>
    <row r="205" spans="1:7" ht="12.75">
      <c r="A205">
        <v>1990</v>
      </c>
      <c r="B205" s="2">
        <v>8162</v>
      </c>
      <c r="C205" s="2">
        <v>9755</v>
      </c>
      <c r="F205">
        <v>40</v>
      </c>
      <c r="G205">
        <v>272</v>
      </c>
    </row>
    <row r="206" spans="1:7" ht="12.75">
      <c r="A206">
        <v>1991</v>
      </c>
      <c r="B206" s="2">
        <v>9138</v>
      </c>
      <c r="C206" s="2">
        <v>11845</v>
      </c>
      <c r="F206">
        <v>68</v>
      </c>
      <c r="G206">
        <v>314</v>
      </c>
    </row>
    <row r="207" spans="1:7" ht="12.75">
      <c r="A207">
        <v>1992</v>
      </c>
      <c r="B207" s="2">
        <v>9840</v>
      </c>
      <c r="C207" s="2">
        <v>12560</v>
      </c>
      <c r="F207">
        <v>132</v>
      </c>
      <c r="G207">
        <v>294</v>
      </c>
    </row>
    <row r="208" spans="1:7" ht="12.75">
      <c r="A208">
        <v>1993</v>
      </c>
      <c r="B208" s="2">
        <v>9194</v>
      </c>
      <c r="C208" s="2">
        <v>12749</v>
      </c>
      <c r="D208">
        <v>3</v>
      </c>
      <c r="E208">
        <v>6</v>
      </c>
      <c r="F208">
        <v>191</v>
      </c>
      <c r="G208">
        <v>176</v>
      </c>
    </row>
    <row r="209" spans="1:7" ht="12.75">
      <c r="A209">
        <v>1994</v>
      </c>
      <c r="B209" s="2">
        <v>8759</v>
      </c>
      <c r="C209" s="2">
        <v>12181</v>
      </c>
      <c r="D209">
        <v>13</v>
      </c>
      <c r="E209">
        <v>13</v>
      </c>
      <c r="F209">
        <v>178</v>
      </c>
      <c r="G209">
        <v>198</v>
      </c>
    </row>
    <row r="210" spans="1:7" ht="12.75">
      <c r="A210">
        <v>1995</v>
      </c>
      <c r="B210" s="2">
        <v>9245</v>
      </c>
      <c r="C210" s="2">
        <v>12107</v>
      </c>
      <c r="D210">
        <v>26</v>
      </c>
      <c r="E210">
        <v>21</v>
      </c>
      <c r="F210">
        <v>256</v>
      </c>
      <c r="G210">
        <v>222</v>
      </c>
    </row>
    <row r="211" spans="1:7" ht="12.75">
      <c r="A211">
        <v>1996</v>
      </c>
      <c r="B211" s="2">
        <v>9129</v>
      </c>
      <c r="C211" s="2">
        <v>11833</v>
      </c>
      <c r="D211">
        <v>14</v>
      </c>
      <c r="E211">
        <v>18</v>
      </c>
      <c r="F211">
        <v>312</v>
      </c>
      <c r="G211">
        <v>122</v>
      </c>
    </row>
    <row r="212" spans="1:7" ht="12.75">
      <c r="A212">
        <v>1997</v>
      </c>
      <c r="B212" s="2">
        <v>8706</v>
      </c>
      <c r="C212" s="2">
        <v>10792</v>
      </c>
      <c r="D212">
        <v>17</v>
      </c>
      <c r="E212">
        <v>14</v>
      </c>
      <c r="F212">
        <v>254</v>
      </c>
      <c r="G212">
        <v>37</v>
      </c>
    </row>
    <row r="213" spans="1:7" ht="12.75">
      <c r="A213">
        <v>1998</v>
      </c>
      <c r="B213" s="2">
        <v>8915</v>
      </c>
      <c r="C213" s="2">
        <v>10707</v>
      </c>
      <c r="D213">
        <v>24</v>
      </c>
      <c r="E213">
        <v>20</v>
      </c>
      <c r="F213">
        <v>261</v>
      </c>
      <c r="G213">
        <v>44</v>
      </c>
    </row>
    <row r="214" spans="1:7" ht="12.75">
      <c r="A214">
        <v>1999</v>
      </c>
      <c r="B214" s="2">
        <v>9044</v>
      </c>
      <c r="C214" s="2">
        <v>10758</v>
      </c>
      <c r="D214">
        <v>22</v>
      </c>
      <c r="E214">
        <v>11</v>
      </c>
      <c r="F214">
        <v>191</v>
      </c>
      <c r="G214">
        <v>46</v>
      </c>
    </row>
    <row r="215" spans="1:7" ht="12.75">
      <c r="A215" t="s">
        <v>18</v>
      </c>
      <c r="B215" t="s">
        <v>129</v>
      </c>
      <c r="C215" t="s">
        <v>131</v>
      </c>
      <c r="D215" t="s">
        <v>131</v>
      </c>
      <c r="E215" t="s">
        <v>131</v>
      </c>
      <c r="F215" t="s">
        <v>131</v>
      </c>
      <c r="G215" t="s">
        <v>131</v>
      </c>
    </row>
    <row r="216" spans="1:6" ht="12.75">
      <c r="A216" t="s">
        <v>19</v>
      </c>
      <c r="B216" t="s">
        <v>21</v>
      </c>
      <c r="C216" t="s">
        <v>22</v>
      </c>
      <c r="D216" t="s">
        <v>22</v>
      </c>
      <c r="E216" t="s">
        <v>22</v>
      </c>
      <c r="F216" t="s">
        <v>23</v>
      </c>
    </row>
    <row r="217" spans="1:6" ht="12.75">
      <c r="A217" t="s">
        <v>19</v>
      </c>
      <c r="B217" t="s">
        <v>21</v>
      </c>
      <c r="C217" t="s">
        <v>22</v>
      </c>
      <c r="D217" t="s">
        <v>22</v>
      </c>
      <c r="E217" t="s">
        <v>22</v>
      </c>
      <c r="F217" t="s">
        <v>23</v>
      </c>
    </row>
    <row r="218" spans="1:7" ht="12.75">
      <c r="A218" t="s">
        <v>1</v>
      </c>
      <c r="B218" t="s">
        <v>36</v>
      </c>
      <c r="C218" t="s">
        <v>37</v>
      </c>
      <c r="D218" t="s">
        <v>38</v>
      </c>
      <c r="E218" t="s">
        <v>39</v>
      </c>
      <c r="F218" t="s">
        <v>40</v>
      </c>
      <c r="G218" t="s">
        <v>41</v>
      </c>
    </row>
    <row r="220" spans="1:7" ht="12.75">
      <c r="A220" t="s">
        <v>18</v>
      </c>
      <c r="B220" t="s">
        <v>129</v>
      </c>
      <c r="C220" t="s">
        <v>131</v>
      </c>
      <c r="D220" t="s">
        <v>131</v>
      </c>
      <c r="E220" t="s">
        <v>131</v>
      </c>
      <c r="F220" t="s">
        <v>131</v>
      </c>
      <c r="G220" t="s">
        <v>131</v>
      </c>
    </row>
    <row r="221" spans="4:5" ht="12.75">
      <c r="D221" t="s">
        <v>135</v>
      </c>
      <c r="E221" t="s">
        <v>42</v>
      </c>
    </row>
    <row r="222" spans="1:7" ht="12.75">
      <c r="A222" t="s">
        <v>116</v>
      </c>
      <c r="B222" t="s">
        <v>102</v>
      </c>
      <c r="C222" t="s">
        <v>103</v>
      </c>
      <c r="D222" t="s">
        <v>43</v>
      </c>
      <c r="E222" t="s">
        <v>44</v>
      </c>
      <c r="F222" t="s">
        <v>117</v>
      </c>
      <c r="G222" t="s">
        <v>45</v>
      </c>
    </row>
    <row r="223" spans="1:7" ht="12.75">
      <c r="A223" t="s">
        <v>18</v>
      </c>
      <c r="B223" t="s">
        <v>129</v>
      </c>
      <c r="C223" t="s">
        <v>131</v>
      </c>
      <c r="D223" t="s">
        <v>131</v>
      </c>
      <c r="E223" t="s">
        <v>131</v>
      </c>
      <c r="F223" t="s">
        <v>131</v>
      </c>
      <c r="G223" t="s">
        <v>131</v>
      </c>
    </row>
    <row r="224" spans="1:7" ht="12.75">
      <c r="A224">
        <v>1983</v>
      </c>
      <c r="B224" s="2">
        <v>4243</v>
      </c>
      <c r="C224" s="2">
        <v>5526</v>
      </c>
      <c r="G224">
        <v>36</v>
      </c>
    </row>
    <row r="225" spans="1:7" ht="12.75">
      <c r="A225">
        <v>1984</v>
      </c>
      <c r="B225" s="2">
        <v>5258</v>
      </c>
      <c r="C225" s="2">
        <v>3949</v>
      </c>
      <c r="F225">
        <v>57</v>
      </c>
      <c r="G225">
        <v>1</v>
      </c>
    </row>
    <row r="226" spans="1:7" ht="12.75">
      <c r="A226">
        <v>1985</v>
      </c>
      <c r="B226" s="2">
        <v>5612</v>
      </c>
      <c r="C226" s="2">
        <v>4180</v>
      </c>
      <c r="F226">
        <v>15</v>
      </c>
      <c r="G226">
        <v>6</v>
      </c>
    </row>
    <row r="227" spans="1:7" ht="12.75">
      <c r="A227">
        <v>1986</v>
      </c>
      <c r="B227" s="2">
        <v>5793</v>
      </c>
      <c r="C227" s="2">
        <v>4487</v>
      </c>
      <c r="F227">
        <v>56</v>
      </c>
      <c r="G227">
        <v>4</v>
      </c>
    </row>
    <row r="228" spans="1:7" ht="12.75">
      <c r="A228">
        <v>1987</v>
      </c>
      <c r="B228" s="2">
        <v>5881</v>
      </c>
      <c r="C228" s="2">
        <v>4600</v>
      </c>
      <c r="F228">
        <v>27</v>
      </c>
      <c r="G228">
        <v>5</v>
      </c>
    </row>
    <row r="229" spans="1:7" ht="12.75">
      <c r="A229">
        <v>1988</v>
      </c>
      <c r="B229" s="2">
        <v>6120</v>
      </c>
      <c r="C229" s="2">
        <v>5424</v>
      </c>
      <c r="G229">
        <v>11</v>
      </c>
    </row>
    <row r="230" spans="1:7" ht="12.75">
      <c r="A230">
        <v>1989</v>
      </c>
      <c r="B230" s="2">
        <v>7358</v>
      </c>
      <c r="C230" s="2">
        <v>8396</v>
      </c>
      <c r="F230">
        <v>99</v>
      </c>
      <c r="G230">
        <v>67</v>
      </c>
    </row>
    <row r="231" spans="1:7" ht="12.75">
      <c r="A231">
        <v>1990</v>
      </c>
      <c r="B231" s="2">
        <v>7447</v>
      </c>
      <c r="C231" s="2">
        <v>8953</v>
      </c>
      <c r="F231">
        <v>32</v>
      </c>
      <c r="G231">
        <v>269</v>
      </c>
    </row>
    <row r="232" spans="1:7" ht="12.75">
      <c r="A232">
        <v>1991</v>
      </c>
      <c r="B232" s="2">
        <v>8141</v>
      </c>
      <c r="C232" s="2">
        <v>10701</v>
      </c>
      <c r="F232">
        <v>57</v>
      </c>
      <c r="G232">
        <v>305</v>
      </c>
    </row>
    <row r="233" spans="1:7" ht="12.75">
      <c r="A233">
        <v>1992</v>
      </c>
      <c r="B233" s="2">
        <v>8625</v>
      </c>
      <c r="C233" s="2">
        <v>11175</v>
      </c>
      <c r="F233">
        <v>120</v>
      </c>
      <c r="G233">
        <v>282</v>
      </c>
    </row>
    <row r="234" spans="1:7" ht="12.75">
      <c r="A234">
        <v>1993</v>
      </c>
      <c r="B234" s="2">
        <v>8132</v>
      </c>
      <c r="C234" s="2">
        <v>11395</v>
      </c>
      <c r="D234">
        <v>3</v>
      </c>
      <c r="E234">
        <v>5</v>
      </c>
      <c r="F234">
        <v>171</v>
      </c>
      <c r="G234">
        <v>164</v>
      </c>
    </row>
    <row r="235" spans="1:7" ht="12.75">
      <c r="A235">
        <v>1994</v>
      </c>
      <c r="B235" s="2">
        <v>7789</v>
      </c>
      <c r="C235" s="2">
        <v>11048</v>
      </c>
      <c r="D235">
        <v>12</v>
      </c>
      <c r="E235">
        <v>13</v>
      </c>
      <c r="F235">
        <v>161</v>
      </c>
      <c r="G235">
        <v>184</v>
      </c>
    </row>
    <row r="236" spans="1:7" ht="12.75">
      <c r="A236">
        <v>1995</v>
      </c>
      <c r="B236" s="2">
        <v>8369</v>
      </c>
      <c r="C236" s="2">
        <v>11100</v>
      </c>
      <c r="D236">
        <v>24</v>
      </c>
      <c r="E236">
        <v>19</v>
      </c>
      <c r="F236">
        <v>237</v>
      </c>
      <c r="G236">
        <v>211</v>
      </c>
    </row>
    <row r="237" spans="1:7" ht="12.75">
      <c r="A237">
        <v>1996</v>
      </c>
      <c r="B237" s="2">
        <v>8076</v>
      </c>
      <c r="C237" s="2">
        <v>10685</v>
      </c>
      <c r="D237">
        <v>13</v>
      </c>
      <c r="E237">
        <v>17</v>
      </c>
      <c r="F237">
        <v>280</v>
      </c>
      <c r="G237">
        <v>109</v>
      </c>
    </row>
    <row r="238" spans="1:7" ht="12.75">
      <c r="A238">
        <v>1997</v>
      </c>
      <c r="B238" s="2">
        <v>7750</v>
      </c>
      <c r="C238" s="2">
        <v>9536</v>
      </c>
      <c r="D238">
        <v>13</v>
      </c>
      <c r="E238">
        <v>12</v>
      </c>
      <c r="F238">
        <v>220</v>
      </c>
      <c r="G238">
        <v>29</v>
      </c>
    </row>
    <row r="239" spans="1:7" ht="12.75">
      <c r="A239">
        <v>1998</v>
      </c>
      <c r="B239" s="2">
        <v>8104</v>
      </c>
      <c r="C239" s="2">
        <v>9799</v>
      </c>
      <c r="D239">
        <v>23</v>
      </c>
      <c r="E239">
        <v>17</v>
      </c>
      <c r="F239">
        <v>238</v>
      </c>
      <c r="G239">
        <v>35</v>
      </c>
    </row>
    <row r="240" spans="1:7" ht="12.75">
      <c r="A240">
        <v>1999</v>
      </c>
      <c r="B240" s="2">
        <v>8207</v>
      </c>
      <c r="C240" s="2">
        <v>9846</v>
      </c>
      <c r="D240">
        <v>15</v>
      </c>
      <c r="E240">
        <v>11</v>
      </c>
      <c r="F240">
        <v>178</v>
      </c>
      <c r="G240">
        <v>42</v>
      </c>
    </row>
    <row r="241" spans="1:7" ht="12.75">
      <c r="A241" t="s">
        <v>18</v>
      </c>
      <c r="B241" t="s">
        <v>129</v>
      </c>
      <c r="C241" t="s">
        <v>131</v>
      </c>
      <c r="D241" t="s">
        <v>131</v>
      </c>
      <c r="E241" t="s">
        <v>131</v>
      </c>
      <c r="F241" t="s">
        <v>131</v>
      </c>
      <c r="G241" t="s">
        <v>131</v>
      </c>
    </row>
    <row r="242" spans="1:6" ht="12.75">
      <c r="A242" t="s">
        <v>19</v>
      </c>
      <c r="B242" t="s">
        <v>21</v>
      </c>
      <c r="C242" t="s">
        <v>22</v>
      </c>
      <c r="D242" t="s">
        <v>22</v>
      </c>
      <c r="E242" t="s">
        <v>22</v>
      </c>
      <c r="F242" t="s">
        <v>23</v>
      </c>
    </row>
    <row r="243" spans="1:6" ht="12.75">
      <c r="A243" t="s">
        <v>19</v>
      </c>
      <c r="B243" t="s">
        <v>21</v>
      </c>
      <c r="C243" t="s">
        <v>22</v>
      </c>
      <c r="D243" t="s">
        <v>22</v>
      </c>
      <c r="E243" t="s">
        <v>22</v>
      </c>
      <c r="F243" t="s">
        <v>23</v>
      </c>
    </row>
    <row r="244" spans="1:7" ht="12.75">
      <c r="A244" t="s">
        <v>1</v>
      </c>
      <c r="B244" t="s">
        <v>36</v>
      </c>
      <c r="C244" t="s">
        <v>37</v>
      </c>
      <c r="D244" t="s">
        <v>46</v>
      </c>
      <c r="E244" t="s">
        <v>47</v>
      </c>
      <c r="F244" t="s">
        <v>48</v>
      </c>
      <c r="G244" t="s">
        <v>49</v>
      </c>
    </row>
    <row r="245" spans="1:2" ht="12.75">
      <c r="A245" t="s">
        <v>50</v>
      </c>
      <c r="B245" t="s">
        <v>51</v>
      </c>
    </row>
    <row r="247" spans="1:7" ht="12.75">
      <c r="A247" t="s">
        <v>18</v>
      </c>
      <c r="B247" t="s">
        <v>129</v>
      </c>
      <c r="C247" t="s">
        <v>131</v>
      </c>
      <c r="D247" t="s">
        <v>131</v>
      </c>
      <c r="E247" t="s">
        <v>131</v>
      </c>
      <c r="F247" t="s">
        <v>131</v>
      </c>
      <c r="G247" t="s">
        <v>131</v>
      </c>
    </row>
    <row r="248" spans="4:5" ht="12.75">
      <c r="D248" t="s">
        <v>135</v>
      </c>
      <c r="E248" t="s">
        <v>42</v>
      </c>
    </row>
    <row r="249" spans="1:7" ht="12.75">
      <c r="A249" t="s">
        <v>116</v>
      </c>
      <c r="B249" t="s">
        <v>102</v>
      </c>
      <c r="C249" t="s">
        <v>103</v>
      </c>
      <c r="D249" t="s">
        <v>43</v>
      </c>
      <c r="E249" t="s">
        <v>44</v>
      </c>
      <c r="F249" t="s">
        <v>117</v>
      </c>
      <c r="G249" t="s">
        <v>45</v>
      </c>
    </row>
    <row r="250" spans="1:7" ht="12.75">
      <c r="A250" t="s">
        <v>18</v>
      </c>
      <c r="B250" t="s">
        <v>129</v>
      </c>
      <c r="C250" t="s">
        <v>131</v>
      </c>
      <c r="D250" t="s">
        <v>131</v>
      </c>
      <c r="E250" t="s">
        <v>131</v>
      </c>
      <c r="F250" t="s">
        <v>131</v>
      </c>
      <c r="G250" t="s">
        <v>131</v>
      </c>
    </row>
    <row r="251" spans="1:7" ht="12.75">
      <c r="A251">
        <v>1983</v>
      </c>
      <c r="B251">
        <v>288</v>
      </c>
      <c r="C251">
        <v>395</v>
      </c>
      <c r="G251">
        <v>1</v>
      </c>
    </row>
    <row r="252" spans="1:6" ht="12.75">
      <c r="A252">
        <v>1984</v>
      </c>
      <c r="B252">
        <v>485</v>
      </c>
      <c r="C252">
        <v>348</v>
      </c>
      <c r="F252">
        <v>1</v>
      </c>
    </row>
    <row r="253" spans="1:6" ht="12.75">
      <c r="A253">
        <v>1985</v>
      </c>
      <c r="B253">
        <v>524</v>
      </c>
      <c r="C253">
        <v>384</v>
      </c>
      <c r="F253">
        <v>6</v>
      </c>
    </row>
    <row r="254" spans="1:6" ht="12.75">
      <c r="A254">
        <v>1986</v>
      </c>
      <c r="B254">
        <v>550</v>
      </c>
      <c r="C254">
        <v>419</v>
      </c>
      <c r="F254">
        <v>2</v>
      </c>
    </row>
    <row r="255" spans="1:7" ht="12.75">
      <c r="A255">
        <v>1987</v>
      </c>
      <c r="B255">
        <v>673</v>
      </c>
      <c r="C255">
        <v>466</v>
      </c>
      <c r="F255">
        <v>2</v>
      </c>
      <c r="G255">
        <v>1</v>
      </c>
    </row>
    <row r="256" spans="1:7" ht="12.75">
      <c r="A256">
        <v>1988</v>
      </c>
      <c r="B256">
        <v>694</v>
      </c>
      <c r="C256">
        <v>545</v>
      </c>
      <c r="G256">
        <v>1</v>
      </c>
    </row>
    <row r="257" spans="1:7" ht="12.75">
      <c r="A257">
        <v>1989</v>
      </c>
      <c r="B257">
        <v>785</v>
      </c>
      <c r="C257">
        <v>736</v>
      </c>
      <c r="F257">
        <v>11</v>
      </c>
      <c r="G257">
        <v>1</v>
      </c>
    </row>
    <row r="258" spans="1:7" ht="12.75">
      <c r="A258">
        <v>1990</v>
      </c>
      <c r="B258">
        <v>704</v>
      </c>
      <c r="C258">
        <v>801</v>
      </c>
      <c r="F258">
        <v>8</v>
      </c>
      <c r="G258">
        <v>3</v>
      </c>
    </row>
    <row r="259" spans="1:7" ht="12.75">
      <c r="A259">
        <v>1991</v>
      </c>
      <c r="B259">
        <v>991</v>
      </c>
      <c r="C259" s="2">
        <v>1140</v>
      </c>
      <c r="F259">
        <v>11</v>
      </c>
      <c r="G259">
        <v>9</v>
      </c>
    </row>
    <row r="260" spans="1:7" ht="12.75">
      <c r="A260">
        <v>1992</v>
      </c>
      <c r="B260" s="2">
        <v>1200</v>
      </c>
      <c r="C260" s="2">
        <v>1382</v>
      </c>
      <c r="F260">
        <v>12</v>
      </c>
      <c r="G260">
        <v>12</v>
      </c>
    </row>
    <row r="261" spans="1:7" ht="12.75">
      <c r="A261">
        <v>1993</v>
      </c>
      <c r="B261" s="2">
        <v>1058</v>
      </c>
      <c r="C261" s="2">
        <v>1351</v>
      </c>
      <c r="E261">
        <v>1</v>
      </c>
      <c r="F261">
        <v>20</v>
      </c>
      <c r="G261">
        <v>12</v>
      </c>
    </row>
    <row r="262" spans="1:7" ht="12.75">
      <c r="A262">
        <v>1994</v>
      </c>
      <c r="B262">
        <v>963</v>
      </c>
      <c r="C262" s="2">
        <v>1129</v>
      </c>
      <c r="D262">
        <v>1</v>
      </c>
      <c r="F262">
        <v>17</v>
      </c>
      <c r="G262">
        <v>14</v>
      </c>
    </row>
    <row r="263" spans="1:7" ht="12.75">
      <c r="A263">
        <v>1995</v>
      </c>
      <c r="B263">
        <v>867</v>
      </c>
      <c r="C263" s="2">
        <v>1007</v>
      </c>
      <c r="D263">
        <v>2</v>
      </c>
      <c r="E263">
        <v>2</v>
      </c>
      <c r="F263">
        <v>19</v>
      </c>
      <c r="G263">
        <v>11</v>
      </c>
    </row>
    <row r="264" spans="1:7" ht="12.75">
      <c r="A264">
        <v>1996</v>
      </c>
      <c r="B264" s="2">
        <v>1047</v>
      </c>
      <c r="C264" s="2">
        <v>1146</v>
      </c>
      <c r="D264">
        <v>1</v>
      </c>
      <c r="E264">
        <v>1</v>
      </c>
      <c r="F264">
        <v>32</v>
      </c>
      <c r="G264">
        <v>13</v>
      </c>
    </row>
    <row r="265" spans="1:7" ht="12.75">
      <c r="A265">
        <v>1997</v>
      </c>
      <c r="B265">
        <v>951</v>
      </c>
      <c r="C265" s="2">
        <v>1256</v>
      </c>
      <c r="D265">
        <v>4</v>
      </c>
      <c r="E265">
        <v>2</v>
      </c>
      <c r="F265">
        <v>34</v>
      </c>
      <c r="G265">
        <v>8</v>
      </c>
    </row>
    <row r="266" spans="1:7" ht="12.75">
      <c r="A266">
        <v>1998</v>
      </c>
      <c r="B266">
        <v>808</v>
      </c>
      <c r="C266">
        <v>906</v>
      </c>
      <c r="D266">
        <v>1</v>
      </c>
      <c r="E266">
        <v>3</v>
      </c>
      <c r="F266">
        <v>23</v>
      </c>
      <c r="G266">
        <v>9</v>
      </c>
    </row>
    <row r="267" spans="1:7" ht="12.75">
      <c r="A267">
        <v>1999</v>
      </c>
      <c r="B267">
        <v>833</v>
      </c>
      <c r="C267">
        <v>912</v>
      </c>
      <c r="D267">
        <v>7</v>
      </c>
      <c r="F267">
        <v>13</v>
      </c>
      <c r="G267">
        <v>4</v>
      </c>
    </row>
    <row r="268" ht="12.75">
      <c r="A268" t="s">
        <v>136</v>
      </c>
    </row>
    <row r="269" ht="12.75">
      <c r="A269" t="s">
        <v>139</v>
      </c>
    </row>
    <row r="270" ht="12.75">
      <c r="A270" t="s">
        <v>139</v>
      </c>
    </row>
    <row r="271" ht="12.75">
      <c r="A271" t="s">
        <v>80</v>
      </c>
    </row>
    <row r="273" ht="12.75">
      <c r="A273" t="s">
        <v>81</v>
      </c>
    </row>
    <row r="274" ht="12.75">
      <c r="A274" t="s">
        <v>82</v>
      </c>
    </row>
    <row r="275" ht="12.75">
      <c r="A275" t="s">
        <v>83</v>
      </c>
    </row>
    <row r="276" ht="12.75">
      <c r="A276" t="s">
        <v>84</v>
      </c>
    </row>
    <row r="277" spans="1:3" ht="12.75">
      <c r="A277">
        <v>1983</v>
      </c>
      <c r="B277">
        <v>100</v>
      </c>
      <c r="C277">
        <v>102</v>
      </c>
    </row>
    <row r="278" spans="1:3" ht="12.75">
      <c r="A278">
        <v>1984</v>
      </c>
      <c r="B278">
        <v>33</v>
      </c>
      <c r="C278">
        <v>5</v>
      </c>
    </row>
    <row r="279" spans="1:3" ht="12.75">
      <c r="A279">
        <v>1985</v>
      </c>
      <c r="B279">
        <v>34</v>
      </c>
      <c r="C279">
        <v>5</v>
      </c>
    </row>
    <row r="280" spans="1:3" ht="12.75">
      <c r="A280">
        <v>1986</v>
      </c>
      <c r="B280">
        <v>15</v>
      </c>
      <c r="C280">
        <v>2</v>
      </c>
    </row>
    <row r="281" spans="1:6" ht="12.75">
      <c r="A281">
        <v>1987</v>
      </c>
      <c r="B281">
        <v>17</v>
      </c>
      <c r="C281">
        <v>3</v>
      </c>
      <c r="F281">
        <v>1</v>
      </c>
    </row>
    <row r="282" spans="1:3" ht="12.75">
      <c r="A282">
        <v>1988</v>
      </c>
      <c r="B282">
        <v>24</v>
      </c>
      <c r="C282">
        <v>1</v>
      </c>
    </row>
    <row r="283" spans="1:3" ht="12.75">
      <c r="A283">
        <v>1989</v>
      </c>
      <c r="B283">
        <v>16</v>
      </c>
      <c r="C283">
        <v>2</v>
      </c>
    </row>
    <row r="284" spans="1:3" ht="12.75">
      <c r="A284">
        <v>1990</v>
      </c>
      <c r="B284">
        <v>11</v>
      </c>
      <c r="C284">
        <v>1</v>
      </c>
    </row>
    <row r="285" spans="1:3" ht="12.75">
      <c r="A285">
        <v>1991</v>
      </c>
      <c r="B285">
        <v>6</v>
      </c>
      <c r="C285">
        <v>4</v>
      </c>
    </row>
    <row r="286" spans="1:3" ht="12.75">
      <c r="A286">
        <v>1992</v>
      </c>
      <c r="B286">
        <v>15</v>
      </c>
      <c r="C286">
        <v>3</v>
      </c>
    </row>
    <row r="287" spans="1:6" ht="12.75">
      <c r="A287">
        <v>1993</v>
      </c>
      <c r="B287" s="2">
        <v>4</v>
      </c>
      <c r="C287">
        <v>3</v>
      </c>
      <c r="F287" s="2"/>
    </row>
    <row r="288" spans="1:3" ht="12.75">
      <c r="A288">
        <v>1994</v>
      </c>
      <c r="B288">
        <v>7</v>
      </c>
      <c r="C288">
        <v>4</v>
      </c>
    </row>
    <row r="289" spans="1:2" ht="12.75">
      <c r="A289">
        <v>1995</v>
      </c>
      <c r="B289">
        <v>9</v>
      </c>
    </row>
    <row r="290" spans="1:3" ht="12.75">
      <c r="A290">
        <v>1996</v>
      </c>
      <c r="B290">
        <v>6</v>
      </c>
      <c r="C290">
        <v>2</v>
      </c>
    </row>
    <row r="291" spans="1:2" ht="12.75">
      <c r="A291">
        <v>1997</v>
      </c>
      <c r="B291">
        <v>5</v>
      </c>
    </row>
    <row r="292" spans="1:3" ht="12.75">
      <c r="A292">
        <v>1998</v>
      </c>
      <c r="B292">
        <v>3</v>
      </c>
      <c r="C292">
        <v>2</v>
      </c>
    </row>
    <row r="293" spans="1:2" ht="12.75">
      <c r="A293">
        <v>1999</v>
      </c>
      <c r="B293">
        <v>4</v>
      </c>
    </row>
    <row r="294" ht="12.75">
      <c r="A294" t="s">
        <v>81</v>
      </c>
    </row>
    <row r="295" ht="12.75">
      <c r="A295" t="s">
        <v>139</v>
      </c>
    </row>
    <row r="296" ht="12.75">
      <c r="A296" t="s">
        <v>139</v>
      </c>
    </row>
    <row r="297" ht="12.75">
      <c r="A297" t="s">
        <v>85</v>
      </c>
    </row>
    <row r="299" ht="12.75">
      <c r="A299" t="s">
        <v>136</v>
      </c>
    </row>
    <row r="300" ht="12.75">
      <c r="A300" t="s">
        <v>155</v>
      </c>
    </row>
    <row r="301" ht="12.75">
      <c r="A301" t="s">
        <v>156</v>
      </c>
    </row>
    <row r="302" ht="12.75">
      <c r="A302" t="s">
        <v>157</v>
      </c>
    </row>
    <row r="303" spans="1:7" ht="12.75">
      <c r="A303">
        <v>1983</v>
      </c>
      <c r="B303" t="s">
        <v>6</v>
      </c>
      <c r="C303">
        <v>9450886</v>
      </c>
      <c r="D303">
        <v>1084327</v>
      </c>
      <c r="E303">
        <v>13302</v>
      </c>
      <c r="F303">
        <v>64982</v>
      </c>
      <c r="G303">
        <v>124156</v>
      </c>
    </row>
    <row r="304" spans="1:7" ht="12.75">
      <c r="A304">
        <v>1984</v>
      </c>
      <c r="B304" t="s">
        <v>6</v>
      </c>
      <c r="C304">
        <v>9437934</v>
      </c>
      <c r="D304">
        <v>1091481</v>
      </c>
      <c r="E304">
        <v>14002</v>
      </c>
      <c r="F304">
        <v>68286</v>
      </c>
      <c r="G304">
        <v>126041</v>
      </c>
    </row>
    <row r="305" spans="1:7" ht="12.75">
      <c r="A305">
        <v>1985</v>
      </c>
      <c r="B305" t="s">
        <v>6</v>
      </c>
      <c r="C305">
        <v>9423584</v>
      </c>
      <c r="D305">
        <v>1097359</v>
      </c>
      <c r="E305">
        <v>14724</v>
      </c>
      <c r="F305">
        <v>71644</v>
      </c>
      <c r="G305">
        <v>127633</v>
      </c>
    </row>
    <row r="306" spans="1:7" ht="12.75">
      <c r="A306">
        <v>1986</v>
      </c>
      <c r="B306" t="s">
        <v>6</v>
      </c>
      <c r="C306">
        <v>9407573</v>
      </c>
      <c r="D306">
        <v>1102809</v>
      </c>
      <c r="E306">
        <v>15505</v>
      </c>
      <c r="F306">
        <v>75083</v>
      </c>
      <c r="G306">
        <v>129319</v>
      </c>
    </row>
    <row r="307" spans="1:7" ht="12.75">
      <c r="A307">
        <v>1987</v>
      </c>
      <c r="B307" t="s">
        <v>6</v>
      </c>
      <c r="C307">
        <v>9419979</v>
      </c>
      <c r="D307">
        <v>1113401</v>
      </c>
      <c r="E307">
        <v>16387</v>
      </c>
      <c r="F307">
        <v>78529</v>
      </c>
      <c r="G307">
        <v>131801</v>
      </c>
    </row>
    <row r="308" spans="1:7" ht="12.75">
      <c r="A308">
        <v>1988</v>
      </c>
      <c r="B308" t="s">
        <v>6</v>
      </c>
      <c r="C308" s="2">
        <v>9438421</v>
      </c>
      <c r="D308">
        <v>1125765</v>
      </c>
      <c r="E308">
        <v>17360</v>
      </c>
      <c r="F308">
        <v>82266</v>
      </c>
      <c r="G308">
        <v>134770</v>
      </c>
    </row>
    <row r="309" spans="1:7" ht="12.75">
      <c r="A309">
        <v>1989</v>
      </c>
      <c r="B309" t="s">
        <v>6</v>
      </c>
      <c r="C309">
        <v>9448246</v>
      </c>
      <c r="D309">
        <v>1138809</v>
      </c>
      <c r="E309">
        <v>18359</v>
      </c>
      <c r="F309">
        <v>86268</v>
      </c>
      <c r="G309">
        <v>137547</v>
      </c>
    </row>
    <row r="310" spans="1:7" ht="12.75">
      <c r="A310">
        <v>1990</v>
      </c>
      <c r="B310" t="s">
        <v>6</v>
      </c>
      <c r="C310">
        <v>9459753</v>
      </c>
      <c r="D310">
        <v>1151958</v>
      </c>
      <c r="E310">
        <v>19235</v>
      </c>
      <c r="F310">
        <v>90430</v>
      </c>
      <c r="G310">
        <v>140461</v>
      </c>
    </row>
    <row r="311" spans="1:7" ht="12.75">
      <c r="A311">
        <v>1991</v>
      </c>
      <c r="B311" t="s">
        <v>6</v>
      </c>
      <c r="C311">
        <v>9503043</v>
      </c>
      <c r="D311">
        <v>1171449</v>
      </c>
      <c r="E311">
        <v>19409</v>
      </c>
      <c r="F311">
        <v>95179</v>
      </c>
      <c r="G311">
        <v>144603</v>
      </c>
    </row>
    <row r="312" spans="1:7" ht="12.75">
      <c r="A312">
        <v>1992</v>
      </c>
      <c r="B312" t="s">
        <v>6</v>
      </c>
      <c r="C312">
        <v>9546181</v>
      </c>
      <c r="D312">
        <v>1193357</v>
      </c>
      <c r="E312">
        <v>19599</v>
      </c>
      <c r="F312">
        <v>99132</v>
      </c>
      <c r="G312">
        <v>149340</v>
      </c>
    </row>
    <row r="313" spans="1:7" ht="12.75">
      <c r="A313">
        <v>1993</v>
      </c>
      <c r="B313" t="s">
        <v>6</v>
      </c>
      <c r="C313">
        <v>9581154</v>
      </c>
      <c r="D313">
        <v>1212328</v>
      </c>
      <c r="E313">
        <v>19789</v>
      </c>
      <c r="F313">
        <v>103034</v>
      </c>
      <c r="G313">
        <v>154080</v>
      </c>
    </row>
    <row r="314" spans="1:7" ht="12.75">
      <c r="A314">
        <v>1994</v>
      </c>
      <c r="B314" t="s">
        <v>6</v>
      </c>
      <c r="C314">
        <v>9598266</v>
      </c>
      <c r="D314">
        <v>1227815</v>
      </c>
      <c r="E314">
        <v>20035</v>
      </c>
      <c r="F314">
        <v>106917</v>
      </c>
      <c r="G314">
        <v>158418</v>
      </c>
    </row>
    <row r="315" spans="1:7" ht="12.75">
      <c r="A315">
        <v>1995</v>
      </c>
      <c r="B315" t="s">
        <v>6</v>
      </c>
      <c r="C315">
        <v>9618062</v>
      </c>
      <c r="D315">
        <v>1242666</v>
      </c>
      <c r="E315">
        <v>20147</v>
      </c>
      <c r="F315">
        <v>110631</v>
      </c>
      <c r="G315">
        <v>163987</v>
      </c>
    </row>
    <row r="316" spans="1:7" ht="12.75">
      <c r="A316">
        <v>1996</v>
      </c>
      <c r="B316" t="s">
        <v>6</v>
      </c>
      <c r="C316">
        <v>9625574</v>
      </c>
      <c r="D316">
        <v>1256575</v>
      </c>
      <c r="E316">
        <v>20281</v>
      </c>
      <c r="F316">
        <v>115580</v>
      </c>
      <c r="G316">
        <v>169022</v>
      </c>
    </row>
    <row r="317" spans="1:7" ht="12.75">
      <c r="A317">
        <v>1997</v>
      </c>
      <c r="B317" t="s">
        <v>6</v>
      </c>
      <c r="C317">
        <v>9628754</v>
      </c>
      <c r="D317">
        <v>1269076</v>
      </c>
      <c r="E317">
        <v>20418</v>
      </c>
      <c r="F317">
        <v>119950</v>
      </c>
      <c r="G317">
        <v>174300</v>
      </c>
    </row>
    <row r="318" spans="1:7" ht="12.75">
      <c r="A318">
        <v>1998</v>
      </c>
      <c r="B318" t="s">
        <v>6</v>
      </c>
      <c r="C318">
        <v>9634361</v>
      </c>
      <c r="D318">
        <v>1278802</v>
      </c>
      <c r="E318">
        <v>20705</v>
      </c>
      <c r="F318">
        <v>124198</v>
      </c>
      <c r="G318">
        <v>179686</v>
      </c>
    </row>
    <row r="319" spans="1:7" ht="12.75">
      <c r="A319">
        <v>1999</v>
      </c>
      <c r="B319" t="s">
        <v>6</v>
      </c>
      <c r="C319">
        <v>9632946</v>
      </c>
      <c r="D319">
        <v>1288979</v>
      </c>
      <c r="E319">
        <v>20934</v>
      </c>
      <c r="F319">
        <v>128893</v>
      </c>
      <c r="G319">
        <v>184902</v>
      </c>
    </row>
    <row r="320" ht="12.75">
      <c r="A320" t="s">
        <v>136</v>
      </c>
    </row>
    <row r="321" ht="12.75">
      <c r="A321" t="s">
        <v>139</v>
      </c>
    </row>
    <row r="322" ht="12.75">
      <c r="A322" t="s">
        <v>139</v>
      </c>
    </row>
    <row r="323" ht="12.75">
      <c r="A323" t="s">
        <v>0</v>
      </c>
    </row>
    <row r="325" ht="12.75">
      <c r="A325" t="s">
        <v>158</v>
      </c>
    </row>
    <row r="326" ht="12.75">
      <c r="A326" t="s">
        <v>159</v>
      </c>
    </row>
    <row r="327" ht="12.75">
      <c r="A327" t="s">
        <v>160</v>
      </c>
    </row>
    <row r="328" ht="12.75">
      <c r="A328" t="s">
        <v>161</v>
      </c>
    </row>
    <row r="329" spans="1:4" ht="12.75">
      <c r="A329">
        <v>1984</v>
      </c>
      <c r="B329">
        <v>890</v>
      </c>
      <c r="C329">
        <v>633</v>
      </c>
      <c r="D329" s="2">
        <v>1523</v>
      </c>
    </row>
    <row r="330" spans="1:4" ht="12.75">
      <c r="A330">
        <v>1985</v>
      </c>
      <c r="B330" s="2">
        <v>1187</v>
      </c>
      <c r="C330">
        <v>666</v>
      </c>
      <c r="D330" s="2">
        <v>1853</v>
      </c>
    </row>
    <row r="331" spans="1:4" ht="12.75">
      <c r="A331">
        <v>1986</v>
      </c>
      <c r="B331" s="2">
        <v>1090</v>
      </c>
      <c r="C331">
        <v>775</v>
      </c>
      <c r="D331" s="2">
        <v>1865</v>
      </c>
    </row>
    <row r="332" spans="1:4" ht="12.75">
      <c r="A332">
        <v>1987</v>
      </c>
      <c r="B332" s="2">
        <v>1179</v>
      </c>
      <c r="C332">
        <v>800</v>
      </c>
      <c r="D332" s="2">
        <v>1979</v>
      </c>
    </row>
    <row r="333" spans="1:4" ht="12.75">
      <c r="A333">
        <v>1988</v>
      </c>
      <c r="B333" s="2">
        <v>1234</v>
      </c>
      <c r="C333">
        <v>894</v>
      </c>
      <c r="D333" s="2">
        <v>2128</v>
      </c>
    </row>
    <row r="334" spans="1:4" ht="12.75">
      <c r="A334">
        <v>1989</v>
      </c>
      <c r="B334" s="2">
        <v>1424</v>
      </c>
      <c r="C334" s="2">
        <v>1101</v>
      </c>
      <c r="D334" s="2">
        <v>2525</v>
      </c>
    </row>
    <row r="335" spans="1:4" ht="12.75">
      <c r="A335">
        <v>1990</v>
      </c>
      <c r="B335" s="2">
        <v>1477</v>
      </c>
      <c r="C335" s="2">
        <v>1201</v>
      </c>
      <c r="D335" s="2">
        <v>2678</v>
      </c>
    </row>
    <row r="336" spans="1:4" ht="12.75">
      <c r="A336">
        <v>1991</v>
      </c>
      <c r="B336" s="2">
        <v>1667</v>
      </c>
      <c r="C336" s="2">
        <v>1362</v>
      </c>
      <c r="D336" s="2">
        <v>3029</v>
      </c>
    </row>
    <row r="337" spans="1:4" ht="12.75">
      <c r="A337">
        <v>1992</v>
      </c>
      <c r="B337" s="2">
        <v>1690</v>
      </c>
      <c r="C337" s="2">
        <v>1397</v>
      </c>
      <c r="D337" s="2">
        <v>3087</v>
      </c>
    </row>
    <row r="338" spans="1:4" ht="12.75">
      <c r="A338">
        <v>1993</v>
      </c>
      <c r="B338" s="2">
        <v>1685</v>
      </c>
      <c r="C338" s="2">
        <v>1547</v>
      </c>
      <c r="D338" s="2">
        <v>3232</v>
      </c>
    </row>
    <row r="339" spans="1:4" ht="12.75">
      <c r="A339">
        <v>1994</v>
      </c>
      <c r="B339" s="2">
        <v>1598</v>
      </c>
      <c r="C339" s="2">
        <v>1485</v>
      </c>
      <c r="D339" s="2">
        <v>3083</v>
      </c>
    </row>
    <row r="340" spans="1:4" ht="12.75">
      <c r="A340">
        <v>1995</v>
      </c>
      <c r="B340" s="2">
        <v>1806</v>
      </c>
      <c r="C340" s="2">
        <v>1679</v>
      </c>
      <c r="D340" s="2">
        <v>3485</v>
      </c>
    </row>
    <row r="341" spans="1:4" ht="12.75">
      <c r="A341">
        <v>1996</v>
      </c>
      <c r="B341" s="2">
        <v>1834</v>
      </c>
      <c r="C341" s="2">
        <v>1638</v>
      </c>
      <c r="D341" s="2">
        <v>3472</v>
      </c>
    </row>
    <row r="342" spans="1:4" ht="12.75">
      <c r="A342">
        <v>1997</v>
      </c>
      <c r="B342" s="2">
        <v>1887</v>
      </c>
      <c r="C342" s="2">
        <v>1597</v>
      </c>
      <c r="D342" s="2">
        <v>3484</v>
      </c>
    </row>
    <row r="343" spans="1:4" ht="12.75">
      <c r="A343">
        <v>1998</v>
      </c>
      <c r="B343" s="2">
        <v>1982</v>
      </c>
      <c r="C343" s="2">
        <v>1702</v>
      </c>
      <c r="D343" s="2">
        <v>3684</v>
      </c>
    </row>
    <row r="344" spans="1:4" ht="12.75">
      <c r="A344">
        <v>1999</v>
      </c>
      <c r="B344" s="2">
        <v>2005</v>
      </c>
      <c r="C344" s="2">
        <v>1674</v>
      </c>
      <c r="D344" s="2">
        <v>3679</v>
      </c>
    </row>
    <row r="345" spans="1:4" ht="12.75">
      <c r="A345" t="s">
        <v>4</v>
      </c>
      <c r="B345" t="s">
        <v>128</v>
      </c>
      <c r="C345" t="s">
        <v>129</v>
      </c>
      <c r="D345" t="s">
        <v>129</v>
      </c>
    </row>
    <row r="346" spans="1:4" ht="12.75">
      <c r="A346" t="s">
        <v>52</v>
      </c>
      <c r="B346" t="s">
        <v>53</v>
      </c>
      <c r="C346" t="s">
        <v>21</v>
      </c>
      <c r="D346" t="s">
        <v>54</v>
      </c>
    </row>
    <row r="347" spans="1:4" ht="12.75">
      <c r="A347" t="s">
        <v>52</v>
      </c>
      <c r="B347" t="s">
        <v>53</v>
      </c>
      <c r="C347" t="s">
        <v>21</v>
      </c>
      <c r="D347" t="s">
        <v>54</v>
      </c>
    </row>
    <row r="348" spans="1:4" ht="12.75">
      <c r="A348" t="s">
        <v>3</v>
      </c>
      <c r="B348" t="s">
        <v>55</v>
      </c>
      <c r="C348" t="s">
        <v>56</v>
      </c>
      <c r="D348" t="s">
        <v>57</v>
      </c>
    </row>
    <row r="350" spans="1:4" ht="12.75">
      <c r="A350" t="s">
        <v>4</v>
      </c>
      <c r="B350" t="s">
        <v>128</v>
      </c>
      <c r="C350" t="s">
        <v>129</v>
      </c>
      <c r="D350" t="s">
        <v>129</v>
      </c>
    </row>
    <row r="351" spans="2:4" ht="12.75">
      <c r="B351" t="s">
        <v>58</v>
      </c>
      <c r="C351" t="s">
        <v>59</v>
      </c>
      <c r="D351" t="s">
        <v>60</v>
      </c>
    </row>
    <row r="352" spans="1:4" ht="12.75">
      <c r="A352" t="s">
        <v>116</v>
      </c>
      <c r="B352" t="s">
        <v>102</v>
      </c>
      <c r="C352" t="s">
        <v>103</v>
      </c>
      <c r="D352" t="s">
        <v>104</v>
      </c>
    </row>
    <row r="353" spans="1:4" ht="12.75">
      <c r="A353" t="s">
        <v>4</v>
      </c>
      <c r="B353" t="s">
        <v>128</v>
      </c>
      <c r="C353" t="s">
        <v>129</v>
      </c>
      <c r="D353" t="s">
        <v>129</v>
      </c>
    </row>
    <row r="354" spans="1:4" ht="12.75">
      <c r="A354">
        <v>1984</v>
      </c>
      <c r="B354" s="2">
        <v>1524</v>
      </c>
      <c r="C354" s="2">
        <v>1125</v>
      </c>
      <c r="D354" s="2">
        <v>2649</v>
      </c>
    </row>
    <row r="355" spans="1:4" ht="12.75">
      <c r="A355">
        <v>1985</v>
      </c>
      <c r="B355" s="2">
        <v>1511</v>
      </c>
      <c r="C355" s="2">
        <v>1138</v>
      </c>
      <c r="D355" s="2">
        <v>2649</v>
      </c>
    </row>
    <row r="356" spans="1:4" ht="12.75">
      <c r="A356">
        <v>1986</v>
      </c>
      <c r="B356" s="2">
        <v>1478</v>
      </c>
      <c r="C356" s="2">
        <v>1054</v>
      </c>
      <c r="D356" s="2">
        <v>2532</v>
      </c>
    </row>
    <row r="357" spans="1:4" ht="12.75">
      <c r="A357">
        <v>1987</v>
      </c>
      <c r="B357" s="2">
        <v>1439</v>
      </c>
      <c r="C357" s="2">
        <v>1110</v>
      </c>
      <c r="D357" s="2">
        <v>2549</v>
      </c>
    </row>
    <row r="358" spans="1:4" ht="12.75">
      <c r="A358">
        <v>1988</v>
      </c>
      <c r="B358" s="2">
        <v>1532</v>
      </c>
      <c r="C358" s="2">
        <v>1368</v>
      </c>
      <c r="D358" s="2">
        <v>2900</v>
      </c>
    </row>
    <row r="359" spans="1:4" ht="12.75">
      <c r="A359">
        <v>1989</v>
      </c>
      <c r="B359" s="2">
        <v>1830</v>
      </c>
      <c r="C359" s="2">
        <v>1727</v>
      </c>
      <c r="D359" s="2">
        <v>3557</v>
      </c>
    </row>
    <row r="360" spans="1:4" ht="12.75">
      <c r="A360">
        <v>1990</v>
      </c>
      <c r="B360" s="2">
        <v>1616</v>
      </c>
      <c r="C360" s="2">
        <v>1560</v>
      </c>
      <c r="D360" s="2">
        <v>3176</v>
      </c>
    </row>
    <row r="361" spans="1:4" ht="12.75">
      <c r="A361">
        <v>1991</v>
      </c>
      <c r="B361" s="2">
        <v>1800</v>
      </c>
      <c r="C361" s="2">
        <v>1787</v>
      </c>
      <c r="D361" s="2">
        <v>3587</v>
      </c>
    </row>
    <row r="362" spans="1:4" ht="12.75">
      <c r="A362">
        <v>1992</v>
      </c>
      <c r="B362" s="2">
        <v>1870</v>
      </c>
      <c r="C362" s="2">
        <v>1735</v>
      </c>
      <c r="D362" s="2">
        <v>3605</v>
      </c>
    </row>
    <row r="363" spans="1:4" ht="12.75">
      <c r="A363">
        <v>1993</v>
      </c>
      <c r="B363" s="2">
        <v>1718</v>
      </c>
      <c r="C363" s="2">
        <v>1875</v>
      </c>
      <c r="D363" s="2">
        <v>3593</v>
      </c>
    </row>
    <row r="364" spans="1:4" ht="12.75">
      <c r="A364">
        <v>1994</v>
      </c>
      <c r="B364" s="2">
        <v>1646</v>
      </c>
      <c r="C364" s="2">
        <v>1680</v>
      </c>
      <c r="D364" s="2">
        <v>3326</v>
      </c>
    </row>
    <row r="365" spans="1:4" ht="12.75">
      <c r="A365">
        <v>1995</v>
      </c>
      <c r="B365" s="2">
        <v>1656</v>
      </c>
      <c r="C365" s="2">
        <v>1549</v>
      </c>
      <c r="D365" s="2">
        <v>3205</v>
      </c>
    </row>
    <row r="366" spans="1:4" ht="12.75">
      <c r="A366">
        <v>1996</v>
      </c>
      <c r="B366" s="2">
        <v>1602</v>
      </c>
      <c r="C366" s="2">
        <v>1590</v>
      </c>
      <c r="D366" s="2">
        <v>3192</v>
      </c>
    </row>
    <row r="367" spans="1:4" ht="12.75">
      <c r="A367">
        <v>1997</v>
      </c>
      <c r="B367" s="2">
        <v>1663</v>
      </c>
      <c r="C367" s="2">
        <v>1692</v>
      </c>
      <c r="D367" s="2">
        <v>3355</v>
      </c>
    </row>
    <row r="368" spans="1:4" ht="12.75">
      <c r="A368">
        <v>1998</v>
      </c>
      <c r="B368" s="2">
        <v>1817</v>
      </c>
      <c r="C368" s="2">
        <v>1675</v>
      </c>
      <c r="D368" s="2">
        <v>3492</v>
      </c>
    </row>
    <row r="369" spans="1:4" ht="12.75">
      <c r="A369">
        <v>1999</v>
      </c>
      <c r="B369" s="2">
        <v>1758</v>
      </c>
      <c r="C369" s="2">
        <v>1617</v>
      </c>
      <c r="D369" s="2">
        <v>3375</v>
      </c>
    </row>
    <row r="370" spans="1:4" ht="12.75">
      <c r="A370" t="s">
        <v>4</v>
      </c>
      <c r="B370" t="s">
        <v>128</v>
      </c>
      <c r="C370" t="s">
        <v>129</v>
      </c>
      <c r="D370" t="s">
        <v>129</v>
      </c>
    </row>
    <row r="371" spans="1:4" ht="12.75">
      <c r="A371" t="s">
        <v>52</v>
      </c>
      <c r="B371" t="s">
        <v>53</v>
      </c>
      <c r="C371" t="s">
        <v>21</v>
      </c>
      <c r="D371" t="s">
        <v>54</v>
      </c>
    </row>
    <row r="372" spans="1:4" ht="12.75">
      <c r="A372" t="s">
        <v>52</v>
      </c>
      <c r="B372" t="s">
        <v>53</v>
      </c>
      <c r="C372" t="s">
        <v>21</v>
      </c>
      <c r="D372" t="s">
        <v>54</v>
      </c>
    </row>
    <row r="373" spans="1:4" ht="12.75">
      <c r="A373" t="s">
        <v>3</v>
      </c>
      <c r="B373" t="s">
        <v>55</v>
      </c>
      <c r="C373" t="s">
        <v>56</v>
      </c>
      <c r="D373" t="s">
        <v>61</v>
      </c>
    </row>
    <row r="375" spans="1:4" ht="12.75">
      <c r="A375" t="s">
        <v>4</v>
      </c>
      <c r="B375" t="s">
        <v>128</v>
      </c>
      <c r="C375" t="s">
        <v>129</v>
      </c>
      <c r="D375" t="s">
        <v>129</v>
      </c>
    </row>
    <row r="376" spans="2:4" ht="12.75">
      <c r="B376" t="s">
        <v>58</v>
      </c>
      <c r="C376" t="s">
        <v>59</v>
      </c>
      <c r="D376" t="s">
        <v>60</v>
      </c>
    </row>
    <row r="377" spans="1:4" ht="12.75">
      <c r="A377" t="s">
        <v>116</v>
      </c>
      <c r="B377" t="s">
        <v>102</v>
      </c>
      <c r="C377" t="s">
        <v>103</v>
      </c>
      <c r="D377" t="s">
        <v>104</v>
      </c>
    </row>
    <row r="378" spans="1:4" ht="12.75">
      <c r="A378" t="s">
        <v>4</v>
      </c>
      <c r="B378" t="s">
        <v>128</v>
      </c>
      <c r="C378" t="s">
        <v>129</v>
      </c>
      <c r="D378" t="s">
        <v>129</v>
      </c>
    </row>
    <row r="379" spans="1:4" ht="12.75">
      <c r="A379">
        <v>1984</v>
      </c>
      <c r="B379">
        <v>950</v>
      </c>
      <c r="C379">
        <v>973</v>
      </c>
      <c r="D379" s="2">
        <v>1923</v>
      </c>
    </row>
    <row r="380" spans="1:4" ht="12.75">
      <c r="A380">
        <v>1985</v>
      </c>
      <c r="B380" s="2">
        <v>1057</v>
      </c>
      <c r="C380" s="2">
        <v>1029</v>
      </c>
      <c r="D380" s="2">
        <v>2086</v>
      </c>
    </row>
    <row r="381" spans="1:4" ht="12.75">
      <c r="A381">
        <v>1986</v>
      </c>
      <c r="B381" s="2">
        <v>1160</v>
      </c>
      <c r="C381" s="2">
        <v>1071</v>
      </c>
      <c r="D381" s="2">
        <v>2231</v>
      </c>
    </row>
    <row r="382" spans="1:4" ht="12.75">
      <c r="A382">
        <v>1987</v>
      </c>
      <c r="B382" s="2">
        <v>1225</v>
      </c>
      <c r="C382" s="2">
        <v>1110</v>
      </c>
      <c r="D382" s="2">
        <v>2335</v>
      </c>
    </row>
    <row r="383" spans="1:4" ht="12.75">
      <c r="A383">
        <v>1988</v>
      </c>
      <c r="B383" s="2">
        <v>1273</v>
      </c>
      <c r="C383" s="2">
        <v>1202</v>
      </c>
      <c r="D383" s="2">
        <v>2475</v>
      </c>
    </row>
    <row r="384" spans="1:4" ht="12.75">
      <c r="A384">
        <v>1989</v>
      </c>
      <c r="B384" s="2">
        <v>1490</v>
      </c>
      <c r="C384" s="2">
        <v>1616</v>
      </c>
      <c r="D384" s="2">
        <v>3106</v>
      </c>
    </row>
    <row r="385" spans="1:4" ht="12.75">
      <c r="A385">
        <v>1990</v>
      </c>
      <c r="B385" s="2">
        <v>1612</v>
      </c>
      <c r="C385" s="2">
        <v>1641</v>
      </c>
      <c r="D385" s="2">
        <v>3253</v>
      </c>
    </row>
    <row r="386" spans="1:4" ht="12.75">
      <c r="A386">
        <v>1991</v>
      </c>
      <c r="B386" s="2">
        <v>1701</v>
      </c>
      <c r="C386" s="2">
        <v>1942</v>
      </c>
      <c r="D386" s="2">
        <v>3643</v>
      </c>
    </row>
    <row r="387" spans="1:4" ht="12.75">
      <c r="A387">
        <v>1992</v>
      </c>
      <c r="B387" s="2">
        <v>1799</v>
      </c>
      <c r="C387" s="2">
        <v>1829</v>
      </c>
      <c r="D387" s="2">
        <v>3628</v>
      </c>
    </row>
    <row r="388" spans="1:4" ht="12.75">
      <c r="A388">
        <v>1993</v>
      </c>
      <c r="B388" s="2">
        <v>1775</v>
      </c>
      <c r="C388" s="2">
        <v>1837</v>
      </c>
      <c r="D388" s="2">
        <v>3612</v>
      </c>
    </row>
    <row r="389" spans="1:4" ht="12.75">
      <c r="A389">
        <v>1994</v>
      </c>
      <c r="B389" s="2">
        <v>1726</v>
      </c>
      <c r="C389" s="2">
        <v>1755</v>
      </c>
      <c r="D389" s="2">
        <v>3481</v>
      </c>
    </row>
    <row r="390" spans="1:4" ht="12.75">
      <c r="A390">
        <v>1995</v>
      </c>
      <c r="B390" s="2">
        <v>1805</v>
      </c>
      <c r="C390" s="2">
        <v>1791</v>
      </c>
      <c r="D390" s="2">
        <v>3596</v>
      </c>
    </row>
    <row r="391" spans="1:4" ht="12.75">
      <c r="A391">
        <v>1996</v>
      </c>
      <c r="B391" s="2">
        <v>1660</v>
      </c>
      <c r="C391" s="2">
        <v>1617</v>
      </c>
      <c r="D391" s="2">
        <v>3277</v>
      </c>
    </row>
    <row r="392" spans="1:4" ht="12.75">
      <c r="A392">
        <v>1997</v>
      </c>
      <c r="B392" s="2">
        <v>1260</v>
      </c>
      <c r="C392" s="2">
        <v>1025</v>
      </c>
      <c r="D392" s="2">
        <v>2285</v>
      </c>
    </row>
    <row r="393" spans="1:4" ht="12.75">
      <c r="A393">
        <v>1998</v>
      </c>
      <c r="B393" s="2">
        <v>1229</v>
      </c>
      <c r="C393">
        <v>901</v>
      </c>
      <c r="D393" s="2">
        <v>2130</v>
      </c>
    </row>
    <row r="394" spans="1:4" ht="12.75">
      <c r="A394">
        <v>1999</v>
      </c>
      <c r="B394" s="2">
        <v>1202</v>
      </c>
      <c r="C394">
        <v>848</v>
      </c>
      <c r="D394" s="2">
        <v>2050</v>
      </c>
    </row>
    <row r="395" spans="1:4" ht="12.75">
      <c r="A395" t="s">
        <v>4</v>
      </c>
      <c r="B395" t="s">
        <v>128</v>
      </c>
      <c r="C395" t="s">
        <v>129</v>
      </c>
      <c r="D395" t="s">
        <v>129</v>
      </c>
    </row>
    <row r="396" spans="1:4" ht="12.75">
      <c r="A396" t="s">
        <v>52</v>
      </c>
      <c r="B396" t="s">
        <v>53</v>
      </c>
      <c r="C396" t="s">
        <v>21</v>
      </c>
      <c r="D396" t="s">
        <v>54</v>
      </c>
    </row>
    <row r="397" spans="1:4" ht="12.75">
      <c r="A397" t="s">
        <v>52</v>
      </c>
      <c r="B397" t="s">
        <v>53</v>
      </c>
      <c r="C397" t="s">
        <v>21</v>
      </c>
      <c r="D397" t="s">
        <v>54</v>
      </c>
    </row>
    <row r="398" spans="1:4" ht="12.75">
      <c r="A398" t="s">
        <v>3</v>
      </c>
      <c r="B398" t="s">
        <v>55</v>
      </c>
      <c r="C398" t="s">
        <v>56</v>
      </c>
      <c r="D398" t="s">
        <v>62</v>
      </c>
    </row>
    <row r="400" spans="1:4" ht="12.75">
      <c r="A400" t="s">
        <v>4</v>
      </c>
      <c r="B400" t="s">
        <v>128</v>
      </c>
      <c r="C400" t="s">
        <v>129</v>
      </c>
      <c r="D400" t="s">
        <v>129</v>
      </c>
    </row>
    <row r="401" spans="2:4" ht="12.75">
      <c r="B401" t="s">
        <v>58</v>
      </c>
      <c r="C401" t="s">
        <v>59</v>
      </c>
      <c r="D401" t="s">
        <v>60</v>
      </c>
    </row>
    <row r="402" spans="1:4" ht="12.75">
      <c r="A402" t="s">
        <v>116</v>
      </c>
      <c r="B402" t="s">
        <v>102</v>
      </c>
      <c r="C402" t="s">
        <v>103</v>
      </c>
      <c r="D402" t="s">
        <v>104</v>
      </c>
    </row>
    <row r="403" spans="1:4" ht="12.75">
      <c r="A403" t="s">
        <v>4</v>
      </c>
      <c r="B403" t="s">
        <v>128</v>
      </c>
      <c r="C403" t="s">
        <v>129</v>
      </c>
      <c r="D403" t="s">
        <v>129</v>
      </c>
    </row>
    <row r="404" spans="1:4" ht="12.75">
      <c r="A404">
        <v>1984</v>
      </c>
      <c r="B404">
        <v>837</v>
      </c>
      <c r="C404">
        <v>337</v>
      </c>
      <c r="D404" s="2">
        <v>1174</v>
      </c>
    </row>
    <row r="405" spans="1:4" ht="12.75">
      <c r="A405">
        <v>1985</v>
      </c>
      <c r="B405">
        <v>753</v>
      </c>
      <c r="C405">
        <v>436</v>
      </c>
      <c r="D405" s="2">
        <v>1189</v>
      </c>
    </row>
    <row r="406" spans="1:4" ht="12.75">
      <c r="A406">
        <v>1986</v>
      </c>
      <c r="B406">
        <v>827</v>
      </c>
      <c r="C406">
        <v>586</v>
      </c>
      <c r="D406" s="2">
        <v>1413</v>
      </c>
    </row>
    <row r="407" spans="1:4" ht="12.75">
      <c r="A407">
        <v>1987</v>
      </c>
      <c r="B407">
        <v>860</v>
      </c>
      <c r="C407">
        <v>646</v>
      </c>
      <c r="D407" s="2">
        <v>1506</v>
      </c>
    </row>
    <row r="408" spans="1:4" ht="12.75">
      <c r="A408">
        <v>1988</v>
      </c>
      <c r="B408" s="2">
        <v>1044</v>
      </c>
      <c r="C408" s="2">
        <v>1062</v>
      </c>
      <c r="D408" s="2">
        <v>2106</v>
      </c>
    </row>
    <row r="409" spans="1:4" ht="12.75">
      <c r="A409">
        <v>1989</v>
      </c>
      <c r="B409" s="2">
        <v>1434</v>
      </c>
      <c r="C409" s="2">
        <v>2803</v>
      </c>
      <c r="D409" s="2">
        <v>4237</v>
      </c>
    </row>
    <row r="410" spans="1:4" ht="12.75">
      <c r="A410">
        <v>1990</v>
      </c>
      <c r="B410" s="2">
        <v>1501</v>
      </c>
      <c r="C410" s="2">
        <v>3284</v>
      </c>
      <c r="D410" s="2">
        <v>4785</v>
      </c>
    </row>
    <row r="411" spans="1:4" ht="12.75">
      <c r="A411">
        <v>1991</v>
      </c>
      <c r="B411" s="2">
        <v>1498</v>
      </c>
      <c r="C411" s="2">
        <v>4067</v>
      </c>
      <c r="D411" s="2">
        <v>5565</v>
      </c>
    </row>
    <row r="412" spans="1:4" ht="12.75">
      <c r="A412">
        <v>1992</v>
      </c>
      <c r="B412" s="2">
        <v>1696</v>
      </c>
      <c r="C412" s="2">
        <v>4557</v>
      </c>
      <c r="D412" s="2">
        <v>6253</v>
      </c>
    </row>
    <row r="413" spans="1:4" ht="12.75">
      <c r="A413">
        <v>1993</v>
      </c>
      <c r="B413" s="2">
        <v>1437</v>
      </c>
      <c r="C413" s="2">
        <v>4428</v>
      </c>
      <c r="D413" s="2">
        <v>5865</v>
      </c>
    </row>
    <row r="414" spans="1:4" ht="12.75">
      <c r="A414">
        <v>1994</v>
      </c>
      <c r="B414" s="2">
        <v>1358</v>
      </c>
      <c r="C414" s="2">
        <v>4396</v>
      </c>
      <c r="D414" s="2">
        <v>5754</v>
      </c>
    </row>
    <row r="415" spans="1:4" ht="12.75">
      <c r="A415">
        <v>1995</v>
      </c>
      <c r="B415" s="2">
        <v>1493</v>
      </c>
      <c r="C415" s="2">
        <v>4421</v>
      </c>
      <c r="D415" s="2">
        <v>5914</v>
      </c>
    </row>
    <row r="416" spans="1:4" ht="12.75">
      <c r="A416">
        <v>1996</v>
      </c>
      <c r="B416" s="2">
        <v>1461</v>
      </c>
      <c r="C416" s="2">
        <v>4269</v>
      </c>
      <c r="D416" s="2">
        <v>5730</v>
      </c>
    </row>
    <row r="417" spans="1:4" ht="12.75">
      <c r="A417">
        <v>1997</v>
      </c>
      <c r="B417" s="2">
        <v>1332</v>
      </c>
      <c r="C417" s="2">
        <v>3837</v>
      </c>
      <c r="D417" s="2">
        <v>5169</v>
      </c>
    </row>
    <row r="418" spans="1:4" ht="12.75">
      <c r="A418">
        <v>1998</v>
      </c>
      <c r="B418" s="2">
        <v>1363</v>
      </c>
      <c r="C418" s="2">
        <v>4101</v>
      </c>
      <c r="D418" s="2">
        <v>5464</v>
      </c>
    </row>
    <row r="419" spans="1:4" ht="12.75">
      <c r="A419">
        <v>1999</v>
      </c>
      <c r="B419" s="2">
        <v>1434</v>
      </c>
      <c r="C419" s="2">
        <v>4140</v>
      </c>
      <c r="D419" s="2">
        <v>5574</v>
      </c>
    </row>
    <row r="420" spans="1:4" ht="12.75">
      <c r="A420" t="s">
        <v>4</v>
      </c>
      <c r="B420" t="s">
        <v>128</v>
      </c>
      <c r="C420" t="s">
        <v>129</v>
      </c>
      <c r="D420" t="s">
        <v>129</v>
      </c>
    </row>
    <row r="421" spans="1:4" ht="12.75">
      <c r="A421" t="s">
        <v>52</v>
      </c>
      <c r="B421" t="s">
        <v>53</v>
      </c>
      <c r="C421" t="s">
        <v>21</v>
      </c>
      <c r="D421" t="s">
        <v>54</v>
      </c>
    </row>
    <row r="422" spans="1:4" ht="12.75">
      <c r="A422" t="s">
        <v>52</v>
      </c>
      <c r="B422" t="s">
        <v>53</v>
      </c>
      <c r="C422" t="s">
        <v>21</v>
      </c>
      <c r="D422" t="s">
        <v>54</v>
      </c>
    </row>
    <row r="423" spans="1:4" ht="12.75">
      <c r="A423" t="s">
        <v>3</v>
      </c>
      <c r="B423" t="s">
        <v>55</v>
      </c>
      <c r="C423" t="s">
        <v>56</v>
      </c>
      <c r="D423" t="s">
        <v>63</v>
      </c>
    </row>
    <row r="425" spans="1:4" ht="12.75">
      <c r="A425" t="s">
        <v>4</v>
      </c>
      <c r="B425" t="s">
        <v>128</v>
      </c>
      <c r="C425" t="s">
        <v>129</v>
      </c>
      <c r="D425" t="s">
        <v>129</v>
      </c>
    </row>
    <row r="426" spans="2:4" ht="12.75">
      <c r="B426" t="s">
        <v>58</v>
      </c>
      <c r="C426" t="s">
        <v>59</v>
      </c>
      <c r="D426" t="s">
        <v>60</v>
      </c>
    </row>
    <row r="427" spans="1:4" ht="12.75">
      <c r="A427" t="s">
        <v>116</v>
      </c>
      <c r="B427" t="s">
        <v>102</v>
      </c>
      <c r="C427" t="s">
        <v>103</v>
      </c>
      <c r="D427" t="s">
        <v>104</v>
      </c>
    </row>
    <row r="428" spans="1:4" ht="12.75">
      <c r="A428" t="s">
        <v>4</v>
      </c>
      <c r="B428" t="s">
        <v>128</v>
      </c>
      <c r="C428" t="s">
        <v>129</v>
      </c>
      <c r="D428" t="s">
        <v>129</v>
      </c>
    </row>
    <row r="429" spans="1:4" ht="12.75">
      <c r="A429">
        <v>1983</v>
      </c>
      <c r="B429" s="2">
        <v>4243</v>
      </c>
      <c r="C429" s="2">
        <v>5526</v>
      </c>
      <c r="D429" s="2">
        <v>9769</v>
      </c>
    </row>
    <row r="430" spans="1:4" ht="12.75">
      <c r="A430">
        <v>1984</v>
      </c>
      <c r="B430" s="2">
        <v>1057</v>
      </c>
      <c r="C430">
        <v>881</v>
      </c>
      <c r="D430" s="2">
        <v>1938</v>
      </c>
    </row>
    <row r="431" spans="1:4" ht="12.75">
      <c r="A431">
        <v>1985</v>
      </c>
      <c r="B431" s="2">
        <v>1104</v>
      </c>
      <c r="C431">
        <v>911</v>
      </c>
      <c r="D431" s="2">
        <v>2015</v>
      </c>
    </row>
    <row r="432" spans="1:4" ht="12.75">
      <c r="A432">
        <v>1986</v>
      </c>
      <c r="B432" s="2">
        <v>1238</v>
      </c>
      <c r="C432" s="2">
        <v>1001</v>
      </c>
      <c r="D432" s="2">
        <v>2239</v>
      </c>
    </row>
    <row r="433" spans="1:4" ht="12.75">
      <c r="A433">
        <v>1987</v>
      </c>
      <c r="B433" s="2">
        <v>1178</v>
      </c>
      <c r="C433">
        <v>934</v>
      </c>
      <c r="D433" s="2">
        <v>2112</v>
      </c>
    </row>
    <row r="434" spans="1:4" ht="12.75">
      <c r="A434">
        <v>1988</v>
      </c>
      <c r="B434" s="2">
        <v>1037</v>
      </c>
      <c r="C434">
        <v>898</v>
      </c>
      <c r="D434" s="2">
        <v>1935</v>
      </c>
    </row>
    <row r="435" spans="1:4" ht="12.75">
      <c r="A435">
        <v>1989</v>
      </c>
      <c r="B435" s="2">
        <v>1180</v>
      </c>
      <c r="C435" s="2">
        <v>1149</v>
      </c>
      <c r="D435" s="2">
        <v>2329</v>
      </c>
    </row>
    <row r="436" spans="1:4" ht="12.75">
      <c r="A436">
        <v>1990</v>
      </c>
      <c r="B436" s="2">
        <v>1241</v>
      </c>
      <c r="C436" s="2">
        <v>1267</v>
      </c>
      <c r="D436" s="2">
        <v>2508</v>
      </c>
    </row>
    <row r="437" spans="1:4" ht="12.75">
      <c r="A437">
        <v>1991</v>
      </c>
      <c r="B437" s="2">
        <v>1475</v>
      </c>
      <c r="C437" s="2">
        <v>1543</v>
      </c>
      <c r="D437" s="2">
        <v>3018</v>
      </c>
    </row>
    <row r="438" spans="1:4" ht="12.75">
      <c r="A438">
        <v>1992</v>
      </c>
      <c r="B438" s="2">
        <v>1570</v>
      </c>
      <c r="C438" s="2">
        <v>1657</v>
      </c>
      <c r="D438" s="2">
        <v>3227</v>
      </c>
    </row>
    <row r="439" spans="1:4" ht="12.75">
      <c r="A439">
        <v>1993</v>
      </c>
      <c r="B439" s="2">
        <v>1517</v>
      </c>
      <c r="C439" s="2">
        <v>1708</v>
      </c>
      <c r="D439" s="2">
        <v>3225</v>
      </c>
    </row>
    <row r="440" spans="1:4" ht="12.75">
      <c r="A440">
        <v>1994</v>
      </c>
      <c r="B440" s="2">
        <v>1461</v>
      </c>
      <c r="C440" s="2">
        <v>1732</v>
      </c>
      <c r="D440" s="2">
        <v>3193</v>
      </c>
    </row>
    <row r="441" spans="1:4" ht="12.75">
      <c r="A441">
        <v>1995</v>
      </c>
      <c r="B441" s="2">
        <v>1609</v>
      </c>
      <c r="C441" s="2">
        <v>1660</v>
      </c>
      <c r="D441" s="2">
        <v>3269</v>
      </c>
    </row>
    <row r="442" spans="1:4" ht="12.75">
      <c r="A442">
        <v>1996</v>
      </c>
      <c r="B442" s="2">
        <v>1519</v>
      </c>
      <c r="C442" s="2">
        <v>1571</v>
      </c>
      <c r="D442" s="2">
        <v>3090</v>
      </c>
    </row>
    <row r="443" spans="1:4" ht="12.75">
      <c r="A443">
        <v>1997</v>
      </c>
      <c r="B443" s="2">
        <v>1608</v>
      </c>
      <c r="C443" s="2">
        <v>1385</v>
      </c>
      <c r="D443" s="2">
        <v>2993</v>
      </c>
    </row>
    <row r="444" spans="1:4" ht="12.75">
      <c r="A444">
        <v>1998</v>
      </c>
      <c r="B444" s="2">
        <v>1713</v>
      </c>
      <c r="C444" s="2">
        <v>1420</v>
      </c>
      <c r="D444" s="2">
        <v>3133</v>
      </c>
    </row>
    <row r="445" spans="1:4" ht="12.75">
      <c r="A445">
        <v>1999</v>
      </c>
      <c r="B445" s="2">
        <v>1808</v>
      </c>
      <c r="C445" s="2">
        <v>1567</v>
      </c>
      <c r="D445" s="2">
        <v>3375</v>
      </c>
    </row>
    <row r="446" spans="1:4" ht="12.75">
      <c r="A446" t="s">
        <v>4</v>
      </c>
      <c r="B446" t="s">
        <v>128</v>
      </c>
      <c r="C446" t="s">
        <v>129</v>
      </c>
      <c r="D446" t="s">
        <v>129</v>
      </c>
    </row>
    <row r="447" spans="1:4" ht="12.75">
      <c r="A447" t="s">
        <v>52</v>
      </c>
      <c r="B447" t="s">
        <v>53</v>
      </c>
      <c r="C447" t="s">
        <v>21</v>
      </c>
      <c r="D447" t="s">
        <v>54</v>
      </c>
    </row>
    <row r="448" spans="1:4" ht="12.75">
      <c r="A448" t="s">
        <v>52</v>
      </c>
      <c r="B448" t="s">
        <v>53</v>
      </c>
      <c r="C448" t="s">
        <v>21</v>
      </c>
      <c r="D448" t="s">
        <v>54</v>
      </c>
    </row>
    <row r="449" spans="1:4" ht="12.75">
      <c r="A449" t="s">
        <v>3</v>
      </c>
      <c r="B449" t="s">
        <v>55</v>
      </c>
      <c r="C449" t="s">
        <v>56</v>
      </c>
      <c r="D449" t="s">
        <v>64</v>
      </c>
    </row>
    <row r="451" spans="1:4" ht="12.75">
      <c r="A451" t="s">
        <v>4</v>
      </c>
      <c r="B451" t="s">
        <v>128</v>
      </c>
      <c r="C451" t="s">
        <v>129</v>
      </c>
      <c r="D451" t="s">
        <v>129</v>
      </c>
    </row>
    <row r="452" spans="2:4" ht="12.75">
      <c r="B452" t="s">
        <v>58</v>
      </c>
      <c r="C452" t="s">
        <v>59</v>
      </c>
      <c r="D452" t="s">
        <v>60</v>
      </c>
    </row>
    <row r="453" spans="1:4" ht="12.75">
      <c r="A453" t="s">
        <v>116</v>
      </c>
      <c r="B453" t="s">
        <v>102</v>
      </c>
      <c r="C453" t="s">
        <v>103</v>
      </c>
      <c r="D453" t="s">
        <v>104</v>
      </c>
    </row>
    <row r="454" spans="1:4" ht="12.75">
      <c r="A454" t="s">
        <v>4</v>
      </c>
      <c r="B454" t="s">
        <v>128</v>
      </c>
      <c r="C454" t="s">
        <v>129</v>
      </c>
      <c r="D454" t="s">
        <v>129</v>
      </c>
    </row>
    <row r="455" spans="1:4" ht="12.75">
      <c r="A455">
        <v>1983</v>
      </c>
      <c r="B455" s="2">
        <v>4243</v>
      </c>
      <c r="C455" s="2">
        <v>5526</v>
      </c>
      <c r="D455" s="2">
        <v>9769</v>
      </c>
    </row>
    <row r="456" spans="1:4" ht="12.75">
      <c r="A456">
        <v>1984</v>
      </c>
      <c r="B456" s="2">
        <v>5258</v>
      </c>
      <c r="C456" s="2">
        <v>3949</v>
      </c>
      <c r="D456" s="2">
        <v>9207</v>
      </c>
    </row>
    <row r="457" spans="1:4" ht="12.75">
      <c r="A457">
        <v>1985</v>
      </c>
      <c r="B457" s="2">
        <v>5612</v>
      </c>
      <c r="C457" s="2">
        <v>4180</v>
      </c>
      <c r="D457" s="2">
        <v>9792</v>
      </c>
    </row>
    <row r="458" spans="1:4" ht="12.75">
      <c r="A458">
        <v>1986</v>
      </c>
      <c r="B458" s="2">
        <v>5793</v>
      </c>
      <c r="C458" s="2">
        <v>4487</v>
      </c>
      <c r="D458" s="2">
        <v>10280</v>
      </c>
    </row>
    <row r="459" spans="1:4" ht="12.75">
      <c r="A459">
        <v>1987</v>
      </c>
      <c r="B459" s="2">
        <v>5881</v>
      </c>
      <c r="C459" s="2">
        <v>4600</v>
      </c>
      <c r="D459" s="2">
        <v>10481</v>
      </c>
    </row>
    <row r="460" spans="1:4" ht="12.75">
      <c r="A460">
        <v>1988</v>
      </c>
      <c r="B460" s="2">
        <v>6120</v>
      </c>
      <c r="C460" s="2">
        <v>5424</v>
      </c>
      <c r="D460" s="2">
        <v>11544</v>
      </c>
    </row>
    <row r="461" spans="1:4" ht="12.75">
      <c r="A461">
        <v>1989</v>
      </c>
      <c r="B461" s="2">
        <v>7358</v>
      </c>
      <c r="C461" s="2">
        <v>8396</v>
      </c>
      <c r="D461" s="2">
        <v>15754</v>
      </c>
    </row>
    <row r="462" spans="1:4" ht="12.75">
      <c r="A462">
        <v>1990</v>
      </c>
      <c r="B462" s="2">
        <v>7447</v>
      </c>
      <c r="C462" s="2">
        <v>8953</v>
      </c>
      <c r="D462" s="2">
        <v>16400</v>
      </c>
    </row>
    <row r="463" spans="1:4" ht="12.75">
      <c r="A463">
        <v>1991</v>
      </c>
      <c r="B463" s="2">
        <v>8141</v>
      </c>
      <c r="C463" s="2">
        <v>10701</v>
      </c>
      <c r="D463" s="2">
        <v>18842</v>
      </c>
    </row>
    <row r="464" spans="1:4" ht="12.75">
      <c r="A464">
        <v>1992</v>
      </c>
      <c r="B464" s="2">
        <v>8625</v>
      </c>
      <c r="C464" s="2">
        <v>11175</v>
      </c>
      <c r="D464" s="2">
        <v>19800</v>
      </c>
    </row>
    <row r="465" spans="1:4" ht="12.75">
      <c r="A465">
        <v>1993</v>
      </c>
      <c r="B465" s="2">
        <v>8132</v>
      </c>
      <c r="C465" s="2">
        <v>11395</v>
      </c>
      <c r="D465" s="2">
        <v>19527</v>
      </c>
    </row>
    <row r="466" spans="1:4" ht="12.75">
      <c r="A466">
        <v>1994</v>
      </c>
      <c r="B466" s="2">
        <v>7789</v>
      </c>
      <c r="C466" s="2">
        <v>11048</v>
      </c>
      <c r="D466" s="2">
        <v>18837</v>
      </c>
    </row>
    <row r="467" spans="1:4" ht="12.75">
      <c r="A467">
        <v>1995</v>
      </c>
      <c r="B467" s="2">
        <v>8369</v>
      </c>
      <c r="C467" s="2">
        <v>11100</v>
      </c>
      <c r="D467" s="2">
        <v>19469</v>
      </c>
    </row>
    <row r="468" spans="1:4" ht="12.75">
      <c r="A468">
        <v>1996</v>
      </c>
      <c r="B468" s="2">
        <v>8076</v>
      </c>
      <c r="C468" s="2">
        <v>10685</v>
      </c>
      <c r="D468" s="2">
        <v>18761</v>
      </c>
    </row>
    <row r="469" spans="1:4" ht="12.75">
      <c r="A469">
        <v>1997</v>
      </c>
      <c r="B469" s="2">
        <v>7750</v>
      </c>
      <c r="C469" s="2">
        <v>9536</v>
      </c>
      <c r="D469" s="2">
        <v>17286</v>
      </c>
    </row>
    <row r="470" spans="1:4" ht="12.75">
      <c r="A470">
        <v>1998</v>
      </c>
      <c r="B470" s="2">
        <v>8104</v>
      </c>
      <c r="C470" s="2">
        <v>9799</v>
      </c>
      <c r="D470" s="2">
        <v>17903</v>
      </c>
    </row>
    <row r="471" spans="1:4" ht="12.75">
      <c r="A471">
        <v>1999</v>
      </c>
      <c r="B471" s="2">
        <v>8207</v>
      </c>
      <c r="C471" s="2">
        <v>9846</v>
      </c>
      <c r="D471" s="2">
        <v>18053</v>
      </c>
    </row>
    <row r="472" ht="12.75">
      <c r="A472" t="s">
        <v>158</v>
      </c>
    </row>
    <row r="473" ht="12.75">
      <c r="A473" t="s">
        <v>162</v>
      </c>
    </row>
    <row r="475" ht="12.75">
      <c r="A475" t="s">
        <v>163</v>
      </c>
    </row>
    <row r="476" ht="12.75">
      <c r="A476" t="s">
        <v>164</v>
      </c>
    </row>
    <row r="477" ht="12.75">
      <c r="A477" t="s">
        <v>165</v>
      </c>
    </row>
    <row r="478" spans="1:7" ht="12.75">
      <c r="A478" t="s">
        <v>166</v>
      </c>
      <c r="C478" s="2"/>
      <c r="D478" s="2"/>
      <c r="F478" s="2"/>
      <c r="G478" s="2"/>
    </row>
    <row r="479" ht="12.75">
      <c r="A479" t="s">
        <v>167</v>
      </c>
    </row>
    <row r="480" ht="12.75">
      <c r="A480" t="s">
        <v>168</v>
      </c>
    </row>
    <row r="481" ht="12.75">
      <c r="A481" t="s">
        <v>169</v>
      </c>
    </row>
    <row r="482" spans="1:6" ht="12.75">
      <c r="A482">
        <v>1983</v>
      </c>
      <c r="F482" s="2">
        <v>4243</v>
      </c>
    </row>
    <row r="483" spans="1:6" ht="12.75">
      <c r="A483">
        <v>1984</v>
      </c>
      <c r="B483">
        <v>890</v>
      </c>
      <c r="C483" s="2">
        <v>1524</v>
      </c>
      <c r="D483">
        <v>950</v>
      </c>
      <c r="E483">
        <v>837</v>
      </c>
      <c r="F483" s="2">
        <v>1057</v>
      </c>
    </row>
    <row r="484" spans="1:6" ht="12.75">
      <c r="A484">
        <v>1985</v>
      </c>
      <c r="B484" s="2">
        <v>1187</v>
      </c>
      <c r="C484" s="2">
        <v>1511</v>
      </c>
      <c r="D484" s="2">
        <v>1057</v>
      </c>
      <c r="E484">
        <v>753</v>
      </c>
      <c r="F484" s="2">
        <v>1104</v>
      </c>
    </row>
    <row r="485" spans="1:6" ht="12.75">
      <c r="A485">
        <v>1986</v>
      </c>
      <c r="B485" s="2">
        <v>1090</v>
      </c>
      <c r="C485" s="2">
        <v>1478</v>
      </c>
      <c r="D485" s="2">
        <v>1160</v>
      </c>
      <c r="E485">
        <v>827</v>
      </c>
      <c r="F485" s="2">
        <v>1238</v>
      </c>
    </row>
    <row r="486" spans="1:6" ht="12.75">
      <c r="A486">
        <v>1987</v>
      </c>
      <c r="B486" s="2">
        <v>1179</v>
      </c>
      <c r="C486" s="2">
        <v>1439</v>
      </c>
      <c r="D486" s="2">
        <v>1225</v>
      </c>
      <c r="E486">
        <v>860</v>
      </c>
      <c r="F486" s="2">
        <v>1178</v>
      </c>
    </row>
    <row r="487" spans="1:6" ht="12.75">
      <c r="A487">
        <v>1988</v>
      </c>
      <c r="B487" s="2">
        <v>1234</v>
      </c>
      <c r="C487" s="2">
        <v>1532</v>
      </c>
      <c r="D487" s="2">
        <v>1273</v>
      </c>
      <c r="E487" s="2">
        <v>1044</v>
      </c>
      <c r="F487" s="2">
        <v>1037</v>
      </c>
    </row>
    <row r="488" spans="1:6" ht="12.75">
      <c r="A488">
        <v>1989</v>
      </c>
      <c r="B488" s="2">
        <v>1424</v>
      </c>
      <c r="C488" s="2">
        <v>1830</v>
      </c>
      <c r="D488" s="2">
        <v>1490</v>
      </c>
      <c r="E488" s="2">
        <v>1434</v>
      </c>
      <c r="F488" s="2">
        <v>1180</v>
      </c>
    </row>
    <row r="489" spans="1:6" ht="12.75">
      <c r="A489">
        <v>1990</v>
      </c>
      <c r="B489" s="2">
        <v>1477</v>
      </c>
      <c r="C489" s="2">
        <v>1616</v>
      </c>
      <c r="D489" s="2">
        <v>1612</v>
      </c>
      <c r="E489" s="2">
        <v>1501</v>
      </c>
      <c r="F489" s="2">
        <v>1241</v>
      </c>
    </row>
    <row r="490" spans="1:6" ht="12.75">
      <c r="A490">
        <v>1991</v>
      </c>
      <c r="B490" s="2">
        <v>1667</v>
      </c>
      <c r="C490" s="2">
        <v>1800</v>
      </c>
      <c r="D490" s="2">
        <v>1701</v>
      </c>
      <c r="E490" s="2">
        <v>1498</v>
      </c>
      <c r="F490" s="2">
        <v>1475</v>
      </c>
    </row>
    <row r="491" spans="1:6" ht="12.75">
      <c r="A491">
        <v>1992</v>
      </c>
      <c r="B491" s="2">
        <v>1690</v>
      </c>
      <c r="C491" s="2">
        <v>1870</v>
      </c>
      <c r="D491" s="2">
        <v>1799</v>
      </c>
      <c r="E491" s="2">
        <v>1696</v>
      </c>
      <c r="F491" s="2">
        <v>1570</v>
      </c>
    </row>
    <row r="492" spans="1:6" ht="12.75">
      <c r="A492">
        <v>1993</v>
      </c>
      <c r="B492" s="2">
        <v>1685</v>
      </c>
      <c r="C492" s="2">
        <v>1718</v>
      </c>
      <c r="D492" s="2">
        <v>1775</v>
      </c>
      <c r="E492" s="2">
        <v>1437</v>
      </c>
      <c r="F492" s="2">
        <v>1517</v>
      </c>
    </row>
    <row r="493" spans="1:6" ht="12.75">
      <c r="A493">
        <v>1994</v>
      </c>
      <c r="B493" s="2">
        <v>1598</v>
      </c>
      <c r="C493" s="2">
        <v>1646</v>
      </c>
      <c r="D493" s="2">
        <v>1726</v>
      </c>
      <c r="E493" s="2">
        <v>1358</v>
      </c>
      <c r="F493" s="2">
        <v>1461</v>
      </c>
    </row>
    <row r="494" spans="1:6" ht="12.75">
      <c r="A494">
        <v>1995</v>
      </c>
      <c r="B494" s="2">
        <v>1806</v>
      </c>
      <c r="C494" s="2">
        <v>1656</v>
      </c>
      <c r="D494" s="2">
        <v>1805</v>
      </c>
      <c r="E494" s="2">
        <v>1493</v>
      </c>
      <c r="F494" s="2">
        <v>1609</v>
      </c>
    </row>
    <row r="495" spans="1:6" ht="12.75">
      <c r="A495">
        <v>1996</v>
      </c>
      <c r="B495" s="2">
        <v>1834</v>
      </c>
      <c r="C495" s="2">
        <v>1602</v>
      </c>
      <c r="D495" s="2">
        <v>1660</v>
      </c>
      <c r="E495" s="2">
        <v>1461</v>
      </c>
      <c r="F495" s="2">
        <v>1519</v>
      </c>
    </row>
    <row r="496" spans="1:6" ht="12.75">
      <c r="A496">
        <v>1997</v>
      </c>
      <c r="B496" s="2">
        <v>1887</v>
      </c>
      <c r="C496" s="2">
        <v>1663</v>
      </c>
      <c r="D496" s="2">
        <v>1260</v>
      </c>
      <c r="E496" s="2">
        <v>1332</v>
      </c>
      <c r="F496" s="2">
        <v>1608</v>
      </c>
    </row>
    <row r="497" spans="1:6" ht="12.75">
      <c r="A497">
        <v>1998</v>
      </c>
      <c r="B497" s="2">
        <v>1982</v>
      </c>
      <c r="C497" s="2">
        <v>1817</v>
      </c>
      <c r="D497" s="2">
        <v>1229</v>
      </c>
      <c r="E497" s="2">
        <v>1363</v>
      </c>
      <c r="F497" s="2">
        <v>1713</v>
      </c>
    </row>
    <row r="498" spans="1:6" ht="12.75">
      <c r="A498">
        <v>1999</v>
      </c>
      <c r="B498" s="2">
        <v>2005</v>
      </c>
      <c r="C498" s="2">
        <v>1758</v>
      </c>
      <c r="D498" s="2">
        <v>1202</v>
      </c>
      <c r="E498" s="2">
        <v>1434</v>
      </c>
      <c r="F498" s="2">
        <v>1808</v>
      </c>
    </row>
    <row r="499" ht="12.75">
      <c r="G499" s="2"/>
    </row>
    <row r="500" spans="1:6" ht="12.75">
      <c r="A500" t="s">
        <v>104</v>
      </c>
      <c r="B500" s="2">
        <v>24635</v>
      </c>
      <c r="C500" s="2">
        <v>26460</v>
      </c>
      <c r="D500" s="2">
        <v>22924</v>
      </c>
      <c r="E500" s="2">
        <v>20328</v>
      </c>
      <c r="F500" s="2">
        <v>26558</v>
      </c>
    </row>
    <row r="501" spans="1:6" ht="12.75">
      <c r="A501" t="s">
        <v>131</v>
      </c>
      <c r="B501" t="s">
        <v>129</v>
      </c>
      <c r="C501" t="s">
        <v>131</v>
      </c>
      <c r="D501" t="s">
        <v>131</v>
      </c>
      <c r="E501" t="s">
        <v>131</v>
      </c>
      <c r="F501" t="s">
        <v>131</v>
      </c>
    </row>
    <row r="502" ht="12.75">
      <c r="A502" t="s">
        <v>112</v>
      </c>
    </row>
    <row r="503" spans="1:6" ht="12.75">
      <c r="A503">
        <v>1983</v>
      </c>
      <c r="F503">
        <v>288</v>
      </c>
    </row>
    <row r="504" spans="1:6" ht="12.75">
      <c r="A504">
        <v>1984</v>
      </c>
      <c r="B504">
        <v>1</v>
      </c>
      <c r="C504">
        <v>1</v>
      </c>
      <c r="F504">
        <v>483</v>
      </c>
    </row>
    <row r="505" spans="1:6" ht="12.75">
      <c r="A505">
        <v>1985</v>
      </c>
      <c r="C505">
        <v>2</v>
      </c>
      <c r="D505">
        <v>3</v>
      </c>
      <c r="E505">
        <v>1</v>
      </c>
      <c r="F505">
        <v>518</v>
      </c>
    </row>
    <row r="506" spans="1:6" ht="12.75">
      <c r="A506">
        <v>1986</v>
      </c>
      <c r="D506">
        <v>3</v>
      </c>
      <c r="F506">
        <v>343</v>
      </c>
    </row>
    <row r="507" spans="1:6" ht="12.75">
      <c r="A507">
        <v>1987</v>
      </c>
      <c r="D507">
        <v>1</v>
      </c>
      <c r="F507">
        <v>447</v>
      </c>
    </row>
    <row r="508" spans="1:6" ht="12.75">
      <c r="A508">
        <v>1988</v>
      </c>
      <c r="C508">
        <v>2</v>
      </c>
      <c r="D508">
        <v>6</v>
      </c>
      <c r="E508">
        <v>2</v>
      </c>
      <c r="F508">
        <v>684</v>
      </c>
    </row>
    <row r="509" spans="1:6" ht="12.75">
      <c r="A509">
        <v>1989</v>
      </c>
      <c r="B509">
        <v>111</v>
      </c>
      <c r="C509">
        <v>300</v>
      </c>
      <c r="D509">
        <v>112</v>
      </c>
      <c r="E509">
        <v>59</v>
      </c>
      <c r="F509">
        <v>203</v>
      </c>
    </row>
    <row r="510" spans="1:6" ht="12.75">
      <c r="A510">
        <v>1990</v>
      </c>
      <c r="B510">
        <v>66</v>
      </c>
      <c r="C510">
        <v>165</v>
      </c>
      <c r="D510">
        <v>56</v>
      </c>
      <c r="E510">
        <v>33</v>
      </c>
      <c r="F510">
        <v>106</v>
      </c>
    </row>
    <row r="511" spans="1:6" ht="12.75">
      <c r="A511">
        <v>1991</v>
      </c>
      <c r="B511">
        <v>105</v>
      </c>
      <c r="C511">
        <v>224</v>
      </c>
      <c r="D511">
        <v>91</v>
      </c>
      <c r="E511">
        <v>42</v>
      </c>
      <c r="F511">
        <v>143</v>
      </c>
    </row>
    <row r="512" spans="1:6" ht="12.75">
      <c r="A512">
        <v>1992</v>
      </c>
      <c r="B512">
        <v>108</v>
      </c>
      <c r="C512">
        <v>318</v>
      </c>
      <c r="D512">
        <v>100</v>
      </c>
      <c r="E512">
        <v>54</v>
      </c>
      <c r="F512">
        <v>144</v>
      </c>
    </row>
    <row r="513" spans="1:6" ht="12.75">
      <c r="A513">
        <v>1993</v>
      </c>
      <c r="B513">
        <v>109</v>
      </c>
      <c r="C513">
        <v>303</v>
      </c>
      <c r="D513">
        <v>72</v>
      </c>
      <c r="E513">
        <v>40</v>
      </c>
      <c r="F513">
        <v>69</v>
      </c>
    </row>
    <row r="514" spans="1:6" ht="12.75">
      <c r="A514">
        <v>1994</v>
      </c>
      <c r="B514">
        <v>75</v>
      </c>
      <c r="C514">
        <v>327</v>
      </c>
      <c r="D514">
        <v>42</v>
      </c>
      <c r="E514">
        <v>31</v>
      </c>
      <c r="F514">
        <v>40</v>
      </c>
    </row>
    <row r="515" spans="1:6" ht="12.75">
      <c r="A515">
        <v>1995</v>
      </c>
      <c r="B515">
        <v>54</v>
      </c>
      <c r="C515">
        <v>232</v>
      </c>
      <c r="D515">
        <v>27</v>
      </c>
      <c r="E515">
        <v>22</v>
      </c>
      <c r="F515">
        <v>31</v>
      </c>
    </row>
    <row r="516" spans="1:6" ht="12.75">
      <c r="A516">
        <v>1996</v>
      </c>
      <c r="B516">
        <v>82</v>
      </c>
      <c r="C516">
        <v>310</v>
      </c>
      <c r="D516">
        <v>34</v>
      </c>
      <c r="E516">
        <v>27</v>
      </c>
      <c r="F516">
        <v>39</v>
      </c>
    </row>
    <row r="517" spans="1:6" ht="12.75">
      <c r="A517">
        <v>1997</v>
      </c>
      <c r="B517">
        <v>64</v>
      </c>
      <c r="C517">
        <v>302</v>
      </c>
      <c r="D517">
        <v>30</v>
      </c>
      <c r="E517">
        <v>33</v>
      </c>
      <c r="F517">
        <v>36</v>
      </c>
    </row>
    <row r="518" spans="1:6" ht="12.75">
      <c r="A518">
        <v>1998</v>
      </c>
      <c r="B518">
        <v>48</v>
      </c>
      <c r="C518">
        <v>266</v>
      </c>
      <c r="D518">
        <v>24</v>
      </c>
      <c r="E518">
        <v>31</v>
      </c>
      <c r="F518">
        <v>26</v>
      </c>
    </row>
    <row r="519" spans="1:6" ht="12.75">
      <c r="A519">
        <v>1999</v>
      </c>
      <c r="B519">
        <v>110</v>
      </c>
      <c r="C519">
        <v>474</v>
      </c>
      <c r="D519">
        <v>66</v>
      </c>
      <c r="E519">
        <v>89</v>
      </c>
      <c r="F519">
        <v>94</v>
      </c>
    </row>
    <row r="521" spans="1:6" ht="12.75">
      <c r="A521" t="s">
        <v>104</v>
      </c>
      <c r="B521">
        <v>933</v>
      </c>
      <c r="C521" s="2">
        <v>3226</v>
      </c>
      <c r="D521">
        <v>667</v>
      </c>
      <c r="E521">
        <v>464</v>
      </c>
      <c r="F521" s="2">
        <v>3694</v>
      </c>
    </row>
    <row r="522" spans="1:6" ht="12.75">
      <c r="A522" t="s">
        <v>131</v>
      </c>
      <c r="B522" t="s">
        <v>129</v>
      </c>
      <c r="C522" t="s">
        <v>131</v>
      </c>
      <c r="D522" t="s">
        <v>131</v>
      </c>
      <c r="E522" t="s">
        <v>131</v>
      </c>
      <c r="F522" t="s">
        <v>131</v>
      </c>
    </row>
    <row r="523" ht="12.75">
      <c r="A523" t="s">
        <v>93</v>
      </c>
    </row>
    <row r="524" ht="12.75">
      <c r="A524">
        <v>1983</v>
      </c>
    </row>
    <row r="525" ht="12.75">
      <c r="A525">
        <v>1984</v>
      </c>
    </row>
    <row r="526" ht="12.75">
      <c r="A526">
        <v>1985</v>
      </c>
    </row>
    <row r="527" spans="1:6" ht="12.75">
      <c r="A527">
        <v>1986</v>
      </c>
      <c r="C527">
        <v>1</v>
      </c>
      <c r="F527">
        <v>203</v>
      </c>
    </row>
    <row r="528" spans="1:6" ht="12.75">
      <c r="A528">
        <v>1987</v>
      </c>
      <c r="C528">
        <v>1</v>
      </c>
      <c r="D528">
        <v>3</v>
      </c>
      <c r="E528">
        <v>1</v>
      </c>
      <c r="F528">
        <v>220</v>
      </c>
    </row>
    <row r="529" ht="12.75">
      <c r="A529">
        <v>1988</v>
      </c>
    </row>
    <row r="530" ht="12.75">
      <c r="A530">
        <v>1989</v>
      </c>
    </row>
    <row r="531" spans="1:6" ht="12.75">
      <c r="A531">
        <v>1990</v>
      </c>
      <c r="B531">
        <v>33</v>
      </c>
      <c r="C531">
        <v>84</v>
      </c>
      <c r="D531">
        <v>59</v>
      </c>
      <c r="E531">
        <v>45</v>
      </c>
      <c r="F531">
        <v>57</v>
      </c>
    </row>
    <row r="532" spans="1:6" ht="12.75">
      <c r="A532">
        <v>1991</v>
      </c>
      <c r="B532">
        <v>46</v>
      </c>
      <c r="C532">
        <v>114</v>
      </c>
      <c r="D532">
        <v>89</v>
      </c>
      <c r="E532">
        <v>63</v>
      </c>
      <c r="F532">
        <v>74</v>
      </c>
    </row>
    <row r="533" spans="1:6" ht="12.75">
      <c r="A533">
        <v>1992</v>
      </c>
      <c r="B533">
        <v>57</v>
      </c>
      <c r="C533">
        <v>151</v>
      </c>
      <c r="D533">
        <v>95</v>
      </c>
      <c r="E533">
        <v>82</v>
      </c>
      <c r="F533">
        <v>91</v>
      </c>
    </row>
    <row r="534" spans="1:6" ht="12.75">
      <c r="A534">
        <v>1993</v>
      </c>
      <c r="B534">
        <v>63</v>
      </c>
      <c r="C534">
        <v>138</v>
      </c>
      <c r="D534">
        <v>102</v>
      </c>
      <c r="E534">
        <v>76</v>
      </c>
      <c r="F534">
        <v>86</v>
      </c>
    </row>
    <row r="535" spans="1:6" ht="12.75">
      <c r="A535">
        <v>1994</v>
      </c>
      <c r="B535">
        <v>73</v>
      </c>
      <c r="C535">
        <v>129</v>
      </c>
      <c r="D535">
        <v>81</v>
      </c>
      <c r="E535">
        <v>81</v>
      </c>
      <c r="F535">
        <v>84</v>
      </c>
    </row>
    <row r="536" spans="1:6" ht="12.75">
      <c r="A536">
        <v>1995</v>
      </c>
      <c r="B536">
        <v>66</v>
      </c>
      <c r="C536">
        <v>151</v>
      </c>
      <c r="D536">
        <v>97</v>
      </c>
      <c r="E536">
        <v>88</v>
      </c>
      <c r="F536">
        <v>99</v>
      </c>
    </row>
    <row r="537" spans="1:6" ht="12.75">
      <c r="A537">
        <v>1996</v>
      </c>
      <c r="B537">
        <v>96</v>
      </c>
      <c r="C537">
        <v>157</v>
      </c>
      <c r="D537">
        <v>124</v>
      </c>
      <c r="E537">
        <v>86</v>
      </c>
      <c r="F537">
        <v>92</v>
      </c>
    </row>
    <row r="538" spans="1:6" ht="12.75">
      <c r="A538">
        <v>1997</v>
      </c>
      <c r="B538">
        <v>80</v>
      </c>
      <c r="C538">
        <v>130</v>
      </c>
      <c r="D538">
        <v>99</v>
      </c>
      <c r="E538">
        <v>83</v>
      </c>
      <c r="F538">
        <v>94</v>
      </c>
    </row>
    <row r="539" spans="1:6" ht="12.75">
      <c r="A539">
        <v>1998</v>
      </c>
      <c r="B539">
        <v>66</v>
      </c>
      <c r="C539">
        <v>130</v>
      </c>
      <c r="D539">
        <v>70</v>
      </c>
      <c r="E539">
        <v>63</v>
      </c>
      <c r="F539">
        <v>84</v>
      </c>
    </row>
    <row r="540" ht="12.75">
      <c r="A540">
        <v>1999</v>
      </c>
    </row>
    <row r="542" spans="1:6" ht="12.75">
      <c r="A542" t="s">
        <v>104</v>
      </c>
      <c r="B542">
        <v>580</v>
      </c>
      <c r="C542" s="2">
        <v>1186</v>
      </c>
      <c r="D542">
        <v>819</v>
      </c>
      <c r="E542">
        <v>668</v>
      </c>
      <c r="F542" s="2">
        <v>1184</v>
      </c>
    </row>
    <row r="543" spans="1:6" ht="12.75">
      <c r="A543" t="s">
        <v>131</v>
      </c>
      <c r="B543" t="s">
        <v>129</v>
      </c>
      <c r="C543" t="s">
        <v>131</v>
      </c>
      <c r="D543" t="s">
        <v>131</v>
      </c>
      <c r="E543" t="s">
        <v>131</v>
      </c>
      <c r="F543" t="s">
        <v>131</v>
      </c>
    </row>
    <row r="544" ht="12.75">
      <c r="A544" t="s">
        <v>113</v>
      </c>
    </row>
    <row r="545" spans="1:6" ht="12.75">
      <c r="A545">
        <v>1983</v>
      </c>
      <c r="F545">
        <v>100</v>
      </c>
    </row>
    <row r="546" spans="1:6" ht="12.75">
      <c r="A546">
        <v>1984</v>
      </c>
      <c r="F546">
        <v>33</v>
      </c>
    </row>
    <row r="547" spans="1:6" ht="12.75">
      <c r="A547">
        <v>1985</v>
      </c>
      <c r="F547">
        <v>34</v>
      </c>
    </row>
    <row r="548" spans="1:6" ht="12.75">
      <c r="A548">
        <v>1986</v>
      </c>
      <c r="F548">
        <v>15</v>
      </c>
    </row>
    <row r="549" spans="1:6" ht="12.75">
      <c r="A549">
        <v>1987</v>
      </c>
      <c r="F549">
        <v>17</v>
      </c>
    </row>
    <row r="550" spans="1:6" ht="12.75">
      <c r="A550">
        <v>1988</v>
      </c>
      <c r="F550">
        <v>24</v>
      </c>
    </row>
    <row r="551" spans="1:6" ht="12.75">
      <c r="A551">
        <v>1989</v>
      </c>
      <c r="B551">
        <v>2</v>
      </c>
      <c r="C551">
        <v>9</v>
      </c>
      <c r="D551">
        <v>2</v>
      </c>
      <c r="E551">
        <v>1</v>
      </c>
      <c r="F551">
        <v>2</v>
      </c>
    </row>
    <row r="552" spans="1:6" ht="12.75">
      <c r="A552">
        <v>1990</v>
      </c>
      <c r="B552">
        <v>2</v>
      </c>
      <c r="C552">
        <v>5</v>
      </c>
      <c r="D552">
        <v>2</v>
      </c>
      <c r="F552">
        <v>2</v>
      </c>
    </row>
    <row r="553" spans="1:6" ht="12.75">
      <c r="A553">
        <v>1991</v>
      </c>
      <c r="C553">
        <v>2</v>
      </c>
      <c r="D553">
        <v>1</v>
      </c>
      <c r="E553">
        <v>1</v>
      </c>
      <c r="F553">
        <v>2</v>
      </c>
    </row>
    <row r="554" spans="1:6" ht="12.75">
      <c r="A554">
        <v>1992</v>
      </c>
      <c r="B554">
        <v>1</v>
      </c>
      <c r="C554">
        <v>6</v>
      </c>
      <c r="D554">
        <v>3</v>
      </c>
      <c r="F554">
        <v>5</v>
      </c>
    </row>
    <row r="555" spans="1:6" ht="12.75">
      <c r="A555">
        <v>1993</v>
      </c>
      <c r="B555">
        <v>1</v>
      </c>
      <c r="C555">
        <v>1</v>
      </c>
      <c r="F555">
        <v>2</v>
      </c>
    </row>
    <row r="556" spans="1:6" ht="12.75">
      <c r="A556">
        <v>1994</v>
      </c>
      <c r="B556">
        <v>2</v>
      </c>
      <c r="C556">
        <v>2</v>
      </c>
      <c r="D556">
        <v>1</v>
      </c>
      <c r="F556">
        <v>2</v>
      </c>
    </row>
    <row r="557" spans="1:4" ht="12.75">
      <c r="A557">
        <v>1995</v>
      </c>
      <c r="B557">
        <v>2</v>
      </c>
      <c r="C557">
        <v>5</v>
      </c>
      <c r="D557">
        <v>2</v>
      </c>
    </row>
    <row r="558" spans="1:6" ht="12.75">
      <c r="A558">
        <v>1996</v>
      </c>
      <c r="B558">
        <v>2</v>
      </c>
      <c r="C558">
        <v>2</v>
      </c>
      <c r="D558">
        <v>1</v>
      </c>
      <c r="F558">
        <v>1</v>
      </c>
    </row>
    <row r="559" spans="1:6" ht="12.75">
      <c r="A559">
        <v>1997</v>
      </c>
      <c r="B559">
        <v>3</v>
      </c>
      <c r="F559">
        <v>2</v>
      </c>
    </row>
    <row r="560" spans="1:6" ht="12.75">
      <c r="A560">
        <v>1998</v>
      </c>
      <c r="B560">
        <v>1</v>
      </c>
      <c r="C560">
        <v>1</v>
      </c>
      <c r="F560">
        <v>1</v>
      </c>
    </row>
    <row r="561" spans="1:4" ht="12.75">
      <c r="A561">
        <v>1999</v>
      </c>
      <c r="C561">
        <v>3</v>
      </c>
      <c r="D561">
        <v>1</v>
      </c>
    </row>
    <row r="563" spans="1:6" ht="12.75">
      <c r="A563" t="s">
        <v>104</v>
      </c>
      <c r="B563">
        <v>16</v>
      </c>
      <c r="C563">
        <v>36</v>
      </c>
      <c r="D563">
        <v>13</v>
      </c>
      <c r="E563">
        <v>2</v>
      </c>
      <c r="F563">
        <v>242</v>
      </c>
    </row>
    <row r="564" spans="1:6" ht="12.75">
      <c r="A564" t="s">
        <v>131</v>
      </c>
      <c r="B564" t="s">
        <v>129</v>
      </c>
      <c r="C564" t="s">
        <v>131</v>
      </c>
      <c r="D564" t="s">
        <v>131</v>
      </c>
      <c r="E564" t="s">
        <v>131</v>
      </c>
      <c r="F564" t="s">
        <v>131</v>
      </c>
    </row>
    <row r="566" spans="1:6" ht="12.75">
      <c r="A566" t="s">
        <v>131</v>
      </c>
      <c r="B566" t="s">
        <v>129</v>
      </c>
      <c r="C566" t="s">
        <v>131</v>
      </c>
      <c r="D566" t="s">
        <v>131</v>
      </c>
      <c r="E566" t="s">
        <v>131</v>
      </c>
      <c r="F566" t="s">
        <v>131</v>
      </c>
    </row>
    <row r="567" ht="12.75">
      <c r="A567" t="s">
        <v>86</v>
      </c>
    </row>
    <row r="568" spans="1:6" ht="12.75">
      <c r="A568" t="s">
        <v>87</v>
      </c>
      <c r="B568" t="s">
        <v>65</v>
      </c>
      <c r="C568" t="s">
        <v>66</v>
      </c>
      <c r="D568" t="s">
        <v>67</v>
      </c>
      <c r="E568" t="s">
        <v>68</v>
      </c>
      <c r="F568" t="s">
        <v>88</v>
      </c>
    </row>
    <row r="569" spans="1:6" ht="12.75">
      <c r="A569" t="s">
        <v>89</v>
      </c>
      <c r="B569" t="s">
        <v>128</v>
      </c>
      <c r="C569" t="s">
        <v>131</v>
      </c>
      <c r="D569" t="e">
        <f>--Black,NH</f>
        <v>#NAME?</v>
      </c>
      <c r="E569" t="s">
        <v>129</v>
      </c>
      <c r="F569" t="s">
        <v>131</v>
      </c>
    </row>
    <row r="570" spans="1:6" ht="12.75">
      <c r="A570" t="s">
        <v>90</v>
      </c>
      <c r="B570" t="s">
        <v>91</v>
      </c>
      <c r="C570" t="s">
        <v>132</v>
      </c>
      <c r="D570" t="s">
        <v>133</v>
      </c>
      <c r="E570" t="s">
        <v>92</v>
      </c>
      <c r="F570" t="s">
        <v>134</v>
      </c>
    </row>
    <row r="571" spans="1:6" ht="12.75">
      <c r="A571" t="s">
        <v>131</v>
      </c>
      <c r="B571" t="s">
        <v>129</v>
      </c>
      <c r="C571" t="s">
        <v>131</v>
      </c>
      <c r="D571" t="s">
        <v>131</v>
      </c>
      <c r="E571" t="s">
        <v>131</v>
      </c>
      <c r="F571" t="s">
        <v>131</v>
      </c>
    </row>
    <row r="572" ht="12.75">
      <c r="A572" t="s">
        <v>115</v>
      </c>
    </row>
    <row r="573" spans="1:6" ht="12.75">
      <c r="A573">
        <v>1983</v>
      </c>
      <c r="F573" s="2">
        <v>5526</v>
      </c>
    </row>
    <row r="574" spans="1:6" ht="12.75">
      <c r="A574">
        <v>1984</v>
      </c>
      <c r="B574">
        <v>633</v>
      </c>
      <c r="C574" s="2">
        <v>1125</v>
      </c>
      <c r="D574">
        <v>973</v>
      </c>
      <c r="E574">
        <v>337</v>
      </c>
      <c r="F574">
        <v>881</v>
      </c>
    </row>
    <row r="575" spans="1:6" ht="12.75">
      <c r="A575">
        <v>1985</v>
      </c>
      <c r="B575">
        <v>666</v>
      </c>
      <c r="C575" s="2">
        <v>1138</v>
      </c>
      <c r="D575" s="2">
        <v>1029</v>
      </c>
      <c r="E575">
        <v>436</v>
      </c>
      <c r="F575">
        <v>911</v>
      </c>
    </row>
    <row r="576" spans="1:6" ht="12.75">
      <c r="A576">
        <v>1986</v>
      </c>
      <c r="B576">
        <v>775</v>
      </c>
      <c r="C576" s="2">
        <v>1054</v>
      </c>
      <c r="D576" s="2">
        <v>1071</v>
      </c>
      <c r="E576">
        <v>586</v>
      </c>
      <c r="F576" s="2">
        <v>1001</v>
      </c>
    </row>
    <row r="577" spans="1:6" ht="12.75">
      <c r="A577">
        <v>1987</v>
      </c>
      <c r="B577">
        <v>800</v>
      </c>
      <c r="C577" s="2">
        <v>1110</v>
      </c>
      <c r="D577" s="2">
        <v>1110</v>
      </c>
      <c r="E577">
        <v>646</v>
      </c>
      <c r="F577">
        <v>934</v>
      </c>
    </row>
    <row r="578" spans="1:6" ht="12.75">
      <c r="A578">
        <v>1988</v>
      </c>
      <c r="B578">
        <v>894</v>
      </c>
      <c r="C578" s="2">
        <v>1368</v>
      </c>
      <c r="D578" s="2">
        <v>1202</v>
      </c>
      <c r="E578" s="2">
        <v>1062</v>
      </c>
      <c r="F578">
        <v>898</v>
      </c>
    </row>
    <row r="579" spans="1:6" ht="12.75">
      <c r="A579">
        <v>1989</v>
      </c>
      <c r="B579" s="2">
        <v>1101</v>
      </c>
      <c r="C579" s="2">
        <v>1727</v>
      </c>
      <c r="D579" s="2">
        <v>1616</v>
      </c>
      <c r="E579" s="2">
        <v>2803</v>
      </c>
      <c r="F579" s="2">
        <v>1149</v>
      </c>
    </row>
    <row r="580" spans="1:6" ht="12.75">
      <c r="A580">
        <v>1990</v>
      </c>
      <c r="B580" s="2">
        <v>1201</v>
      </c>
      <c r="C580" s="2">
        <v>1560</v>
      </c>
      <c r="D580" s="2">
        <v>1641</v>
      </c>
      <c r="E580" s="2">
        <v>3284</v>
      </c>
      <c r="F580" s="2">
        <v>1267</v>
      </c>
    </row>
    <row r="581" spans="1:6" ht="12.75">
      <c r="A581">
        <v>1991</v>
      </c>
      <c r="B581" s="2">
        <v>1362</v>
      </c>
      <c r="C581" s="2">
        <v>1787</v>
      </c>
      <c r="D581" s="2">
        <v>1942</v>
      </c>
      <c r="E581" s="2">
        <v>4067</v>
      </c>
      <c r="F581" s="2">
        <v>1543</v>
      </c>
    </row>
    <row r="582" spans="1:6" ht="12.75">
      <c r="A582">
        <v>1992</v>
      </c>
      <c r="B582" s="2">
        <v>1397</v>
      </c>
      <c r="C582" s="2">
        <v>1735</v>
      </c>
      <c r="D582" s="2">
        <v>1829</v>
      </c>
      <c r="E582" s="2">
        <v>4557</v>
      </c>
      <c r="F582" s="2">
        <v>1657</v>
      </c>
    </row>
    <row r="583" spans="1:6" ht="12.75">
      <c r="A583">
        <v>1993</v>
      </c>
      <c r="B583" s="2">
        <v>1547</v>
      </c>
      <c r="C583" s="2">
        <v>1875</v>
      </c>
      <c r="D583" s="2">
        <v>1837</v>
      </c>
      <c r="E583" s="2">
        <v>4428</v>
      </c>
      <c r="F583" s="2">
        <v>1708</v>
      </c>
    </row>
    <row r="584" spans="1:6" ht="12.75">
      <c r="A584">
        <v>1994</v>
      </c>
      <c r="B584" s="2">
        <v>1485</v>
      </c>
      <c r="C584" s="2">
        <v>1680</v>
      </c>
      <c r="D584" s="2">
        <v>1755</v>
      </c>
      <c r="E584" s="2">
        <v>4396</v>
      </c>
      <c r="F584" s="2">
        <v>1732</v>
      </c>
    </row>
    <row r="585" spans="1:6" ht="12.75">
      <c r="A585">
        <v>1995</v>
      </c>
      <c r="B585" s="2">
        <v>1679</v>
      </c>
      <c r="C585" s="2">
        <v>1549</v>
      </c>
      <c r="D585" s="2">
        <v>1791</v>
      </c>
      <c r="E585" s="2">
        <v>4421</v>
      </c>
      <c r="F585" s="2">
        <v>1660</v>
      </c>
    </row>
    <row r="586" spans="1:6" ht="12.75">
      <c r="A586">
        <v>1996</v>
      </c>
      <c r="B586" s="2">
        <v>1638</v>
      </c>
      <c r="C586" s="2">
        <v>1590</v>
      </c>
      <c r="D586" s="2">
        <v>1617</v>
      </c>
      <c r="E586" s="2">
        <v>4269</v>
      </c>
      <c r="F586" s="2">
        <v>1571</v>
      </c>
    </row>
    <row r="587" spans="1:6" ht="12.75">
      <c r="A587">
        <v>1997</v>
      </c>
      <c r="B587" s="2">
        <v>1597</v>
      </c>
      <c r="C587" s="2">
        <v>1692</v>
      </c>
      <c r="D587" s="2">
        <v>1025</v>
      </c>
      <c r="E587" s="2">
        <v>3837</v>
      </c>
      <c r="F587" s="2">
        <v>1385</v>
      </c>
    </row>
    <row r="588" spans="1:6" ht="12.75">
      <c r="A588">
        <v>1998</v>
      </c>
      <c r="B588" s="2">
        <v>1702</v>
      </c>
      <c r="C588" s="2">
        <v>1675</v>
      </c>
      <c r="D588">
        <v>901</v>
      </c>
      <c r="E588" s="2">
        <v>4101</v>
      </c>
      <c r="F588" s="2">
        <v>1420</v>
      </c>
    </row>
    <row r="589" spans="1:6" ht="12.75">
      <c r="A589">
        <v>1999</v>
      </c>
      <c r="B589" s="2">
        <v>1674</v>
      </c>
      <c r="C589" s="2">
        <v>1617</v>
      </c>
      <c r="D589">
        <v>848</v>
      </c>
      <c r="E589" s="2">
        <v>4140</v>
      </c>
      <c r="F589" s="2">
        <v>1567</v>
      </c>
    </row>
    <row r="591" spans="1:6" ht="12.75">
      <c r="A591" t="s">
        <v>104</v>
      </c>
      <c r="B591" s="2">
        <v>20151</v>
      </c>
      <c r="C591" s="2">
        <v>24282</v>
      </c>
      <c r="D591" s="2">
        <v>22187</v>
      </c>
      <c r="E591" s="2">
        <v>47370</v>
      </c>
      <c r="F591" s="2">
        <v>26810</v>
      </c>
    </row>
    <row r="592" spans="1:6" ht="12.75">
      <c r="A592" t="s">
        <v>131</v>
      </c>
      <c r="B592" t="s">
        <v>129</v>
      </c>
      <c r="C592" t="s">
        <v>131</v>
      </c>
      <c r="D592" t="s">
        <v>131</v>
      </c>
      <c r="E592" t="s">
        <v>131</v>
      </c>
      <c r="F592" t="s">
        <v>131</v>
      </c>
    </row>
    <row r="593" ht="12.75">
      <c r="A593" t="s">
        <v>112</v>
      </c>
    </row>
    <row r="594" spans="1:6" ht="12.75">
      <c r="A594">
        <v>1983</v>
      </c>
      <c r="F594">
        <v>395</v>
      </c>
    </row>
    <row r="595" spans="1:6" ht="12.75">
      <c r="A595">
        <v>1984</v>
      </c>
      <c r="C595">
        <v>4</v>
      </c>
      <c r="F595">
        <v>344</v>
      </c>
    </row>
    <row r="596" spans="1:6" ht="12.75">
      <c r="A596">
        <v>1985</v>
      </c>
      <c r="C596">
        <v>1</v>
      </c>
      <c r="D596">
        <v>3</v>
      </c>
      <c r="E596">
        <v>2</v>
      </c>
      <c r="F596">
        <v>378</v>
      </c>
    </row>
    <row r="597" spans="1:6" ht="12.75">
      <c r="A597">
        <v>1986</v>
      </c>
      <c r="B597">
        <v>1</v>
      </c>
      <c r="D597">
        <v>8</v>
      </c>
      <c r="F597">
        <v>301</v>
      </c>
    </row>
    <row r="598" spans="1:6" ht="12.75">
      <c r="A598">
        <v>1987</v>
      </c>
      <c r="F598">
        <v>362</v>
      </c>
    </row>
    <row r="599" spans="1:6" ht="12.75">
      <c r="A599">
        <v>1988</v>
      </c>
      <c r="B599">
        <v>1</v>
      </c>
      <c r="E599">
        <v>1</v>
      </c>
      <c r="F599">
        <v>543</v>
      </c>
    </row>
    <row r="600" spans="1:6" ht="12.75">
      <c r="A600">
        <v>1989</v>
      </c>
      <c r="B600">
        <v>108</v>
      </c>
      <c r="C600">
        <v>230</v>
      </c>
      <c r="D600">
        <v>141</v>
      </c>
      <c r="E600">
        <v>81</v>
      </c>
      <c r="F600">
        <v>176</v>
      </c>
    </row>
    <row r="601" spans="1:6" ht="12.75">
      <c r="A601">
        <v>1990</v>
      </c>
      <c r="B601">
        <v>83</v>
      </c>
      <c r="C601">
        <v>170</v>
      </c>
      <c r="D601">
        <v>92</v>
      </c>
      <c r="E601">
        <v>30</v>
      </c>
      <c r="F601">
        <v>132</v>
      </c>
    </row>
    <row r="602" spans="1:6" ht="12.75">
      <c r="A602">
        <v>1991</v>
      </c>
      <c r="B602">
        <v>116</v>
      </c>
      <c r="C602">
        <v>306</v>
      </c>
      <c r="D602">
        <v>130</v>
      </c>
      <c r="E602">
        <v>79</v>
      </c>
      <c r="F602">
        <v>145</v>
      </c>
    </row>
    <row r="603" spans="1:6" ht="12.75">
      <c r="A603">
        <v>1992</v>
      </c>
      <c r="B603">
        <v>101</v>
      </c>
      <c r="C603">
        <v>361</v>
      </c>
      <c r="D603">
        <v>139</v>
      </c>
      <c r="E603">
        <v>143</v>
      </c>
      <c r="F603">
        <v>203</v>
      </c>
    </row>
    <row r="604" spans="1:6" ht="12.75">
      <c r="A604">
        <v>1993</v>
      </c>
      <c r="B604">
        <v>136</v>
      </c>
      <c r="C604">
        <v>458</v>
      </c>
      <c r="D604">
        <v>84</v>
      </c>
      <c r="E604">
        <v>141</v>
      </c>
      <c r="F604">
        <v>109</v>
      </c>
    </row>
    <row r="605" spans="1:6" ht="12.75">
      <c r="A605">
        <v>1994</v>
      </c>
      <c r="B605">
        <v>84</v>
      </c>
      <c r="C605">
        <v>393</v>
      </c>
      <c r="D605">
        <v>46</v>
      </c>
      <c r="E605">
        <v>120</v>
      </c>
      <c r="F605">
        <v>62</v>
      </c>
    </row>
    <row r="606" spans="1:6" ht="12.75">
      <c r="A606">
        <v>1995</v>
      </c>
      <c r="B606">
        <v>60</v>
      </c>
      <c r="C606">
        <v>325</v>
      </c>
      <c r="D606">
        <v>42</v>
      </c>
      <c r="E606">
        <v>62</v>
      </c>
      <c r="F606">
        <v>45</v>
      </c>
    </row>
    <row r="607" spans="1:6" ht="12.75">
      <c r="A607">
        <v>1996</v>
      </c>
      <c r="B607">
        <v>100</v>
      </c>
      <c r="C607">
        <v>426</v>
      </c>
      <c r="D607">
        <v>56</v>
      </c>
      <c r="E607">
        <v>102</v>
      </c>
      <c r="F607">
        <v>54</v>
      </c>
    </row>
    <row r="608" spans="1:6" ht="12.75">
      <c r="A608">
        <v>1997</v>
      </c>
      <c r="B608">
        <v>134</v>
      </c>
      <c r="C608">
        <v>506</v>
      </c>
      <c r="D608">
        <v>61</v>
      </c>
      <c r="E608">
        <v>126</v>
      </c>
      <c r="F608">
        <v>61</v>
      </c>
    </row>
    <row r="609" spans="1:6" ht="12.75">
      <c r="A609">
        <v>1998</v>
      </c>
      <c r="B609">
        <v>91</v>
      </c>
      <c r="C609">
        <v>382</v>
      </c>
      <c r="D609">
        <v>39</v>
      </c>
      <c r="E609">
        <v>98</v>
      </c>
      <c r="F609">
        <v>38</v>
      </c>
    </row>
    <row r="610" spans="1:6" ht="12.75">
      <c r="A610">
        <v>1999</v>
      </c>
      <c r="B610">
        <v>151</v>
      </c>
      <c r="C610">
        <v>478</v>
      </c>
      <c r="D610">
        <v>59</v>
      </c>
      <c r="E610">
        <v>161</v>
      </c>
      <c r="F610">
        <v>63</v>
      </c>
    </row>
    <row r="612" spans="1:6" ht="12.75">
      <c r="A612" t="s">
        <v>104</v>
      </c>
      <c r="B612" s="2">
        <v>1166</v>
      </c>
      <c r="C612" s="2">
        <v>4040</v>
      </c>
      <c r="D612">
        <v>900</v>
      </c>
      <c r="E612" s="2">
        <v>1146</v>
      </c>
      <c r="F612" s="2">
        <v>3411</v>
      </c>
    </row>
    <row r="613" spans="1:6" ht="12.75">
      <c r="A613" t="s">
        <v>131</v>
      </c>
      <c r="B613" t="s">
        <v>129</v>
      </c>
      <c r="C613" t="s">
        <v>131</v>
      </c>
      <c r="D613" t="s">
        <v>131</v>
      </c>
      <c r="E613" t="s">
        <v>131</v>
      </c>
      <c r="F613" t="s">
        <v>131</v>
      </c>
    </row>
    <row r="614" ht="12.75">
      <c r="A614" t="s">
        <v>93</v>
      </c>
    </row>
    <row r="615" ht="12.75">
      <c r="A615">
        <v>1983</v>
      </c>
    </row>
    <row r="616" ht="12.75">
      <c r="A616">
        <v>1984</v>
      </c>
    </row>
    <row r="617" ht="12.75">
      <c r="A617">
        <v>1985</v>
      </c>
    </row>
    <row r="618" spans="1:6" ht="12.75">
      <c r="A618">
        <v>1986</v>
      </c>
      <c r="D618">
        <v>1</v>
      </c>
      <c r="E618">
        <v>1</v>
      </c>
      <c r="F618">
        <v>107</v>
      </c>
    </row>
    <row r="619" spans="1:6" ht="12.75">
      <c r="A619">
        <v>1987</v>
      </c>
      <c r="D619">
        <v>1</v>
      </c>
      <c r="F619">
        <v>103</v>
      </c>
    </row>
    <row r="620" ht="12.75">
      <c r="A620">
        <v>1988</v>
      </c>
    </row>
    <row r="621" ht="12.75">
      <c r="A621">
        <v>1989</v>
      </c>
    </row>
    <row r="622" spans="1:6" ht="12.75">
      <c r="A622">
        <v>1990</v>
      </c>
      <c r="B622">
        <v>31</v>
      </c>
      <c r="C622">
        <v>72</v>
      </c>
      <c r="D622">
        <v>43</v>
      </c>
      <c r="E622">
        <v>107</v>
      </c>
      <c r="F622">
        <v>41</v>
      </c>
    </row>
    <row r="623" spans="1:6" ht="12.75">
      <c r="A623">
        <v>1991</v>
      </c>
      <c r="B623">
        <v>34</v>
      </c>
      <c r="C623">
        <v>91</v>
      </c>
      <c r="D623">
        <v>61</v>
      </c>
      <c r="E623">
        <v>118</v>
      </c>
      <c r="F623">
        <v>60</v>
      </c>
    </row>
    <row r="624" spans="1:6" ht="12.75">
      <c r="A624">
        <v>1992</v>
      </c>
      <c r="B624">
        <v>30</v>
      </c>
      <c r="C624">
        <v>107</v>
      </c>
      <c r="D624">
        <v>71</v>
      </c>
      <c r="E624">
        <v>177</v>
      </c>
      <c r="F624">
        <v>50</v>
      </c>
    </row>
    <row r="625" spans="1:6" ht="12.75">
      <c r="A625">
        <v>1993</v>
      </c>
      <c r="B625">
        <v>50</v>
      </c>
      <c r="C625">
        <v>92</v>
      </c>
      <c r="D625">
        <v>67</v>
      </c>
      <c r="E625">
        <v>153</v>
      </c>
      <c r="F625">
        <v>61</v>
      </c>
    </row>
    <row r="626" spans="1:6" ht="12.75">
      <c r="A626">
        <v>1994</v>
      </c>
      <c r="B626">
        <v>40</v>
      </c>
      <c r="C626">
        <v>94</v>
      </c>
      <c r="D626">
        <v>56</v>
      </c>
      <c r="E626">
        <v>167</v>
      </c>
      <c r="F626">
        <v>67</v>
      </c>
    </row>
    <row r="627" spans="1:6" ht="12.75">
      <c r="A627">
        <v>1995</v>
      </c>
      <c r="B627">
        <v>46</v>
      </c>
      <c r="C627">
        <v>91</v>
      </c>
      <c r="D627">
        <v>71</v>
      </c>
      <c r="E627">
        <v>194</v>
      </c>
      <c r="F627">
        <v>71</v>
      </c>
    </row>
    <row r="628" spans="1:6" ht="12.75">
      <c r="A628">
        <v>1996</v>
      </c>
      <c r="B628">
        <v>61</v>
      </c>
      <c r="C628">
        <v>86</v>
      </c>
      <c r="D628">
        <v>60</v>
      </c>
      <c r="E628">
        <v>137</v>
      </c>
      <c r="F628">
        <v>64</v>
      </c>
    </row>
    <row r="629" spans="1:6" ht="12.75">
      <c r="A629">
        <v>1997</v>
      </c>
      <c r="B629">
        <v>41</v>
      </c>
      <c r="C629">
        <v>80</v>
      </c>
      <c r="D629">
        <v>52</v>
      </c>
      <c r="E629">
        <v>128</v>
      </c>
      <c r="F629">
        <v>67</v>
      </c>
    </row>
    <row r="630" spans="1:6" ht="12.75">
      <c r="A630">
        <v>1998</v>
      </c>
      <c r="B630">
        <v>39</v>
      </c>
      <c r="C630">
        <v>70</v>
      </c>
      <c r="D630">
        <v>40</v>
      </c>
      <c r="E630">
        <v>79</v>
      </c>
      <c r="F630">
        <v>30</v>
      </c>
    </row>
    <row r="631" ht="12.75">
      <c r="A631">
        <v>1999</v>
      </c>
    </row>
    <row r="633" spans="1:6" ht="12.75">
      <c r="A633" t="s">
        <v>104</v>
      </c>
      <c r="B633">
        <v>372</v>
      </c>
      <c r="C633">
        <v>783</v>
      </c>
      <c r="D633">
        <v>523</v>
      </c>
      <c r="E633" s="2">
        <v>1261</v>
      </c>
      <c r="F633">
        <v>721</v>
      </c>
    </row>
    <row r="634" spans="1:6" ht="12.75">
      <c r="A634" t="s">
        <v>131</v>
      </c>
      <c r="B634" t="s">
        <v>129</v>
      </c>
      <c r="C634" t="s">
        <v>131</v>
      </c>
      <c r="D634" t="s">
        <v>131</v>
      </c>
      <c r="E634" t="s">
        <v>131</v>
      </c>
      <c r="F634" t="s">
        <v>131</v>
      </c>
    </row>
    <row r="635" ht="12.75">
      <c r="A635" t="s">
        <v>113</v>
      </c>
    </row>
    <row r="636" spans="1:6" ht="12.75">
      <c r="A636">
        <v>1983</v>
      </c>
      <c r="F636">
        <v>102</v>
      </c>
    </row>
    <row r="637" spans="1:6" ht="12.75">
      <c r="A637">
        <v>1984</v>
      </c>
      <c r="F637">
        <v>5</v>
      </c>
    </row>
    <row r="638" spans="1:6" ht="12.75">
      <c r="A638">
        <v>1985</v>
      </c>
      <c r="F638">
        <v>5</v>
      </c>
    </row>
    <row r="639" spans="1:6" ht="12.75">
      <c r="A639">
        <v>1986</v>
      </c>
      <c r="F639">
        <v>2</v>
      </c>
    </row>
    <row r="640" spans="1:6" ht="12.75">
      <c r="A640">
        <v>1987</v>
      </c>
      <c r="F640">
        <v>3</v>
      </c>
    </row>
    <row r="641" spans="1:6" ht="12.75">
      <c r="A641">
        <v>1988</v>
      </c>
      <c r="F641">
        <v>1</v>
      </c>
    </row>
    <row r="642" spans="1:6" ht="12.75">
      <c r="A642">
        <v>1989</v>
      </c>
      <c r="C642">
        <v>1</v>
      </c>
      <c r="F642">
        <v>1</v>
      </c>
    </row>
    <row r="643" spans="1:6" ht="12.75">
      <c r="A643">
        <v>1990</v>
      </c>
      <c r="F643">
        <v>1</v>
      </c>
    </row>
    <row r="644" spans="1:6" ht="12.75">
      <c r="A644">
        <v>1991</v>
      </c>
      <c r="B644">
        <v>1</v>
      </c>
      <c r="C644">
        <v>1</v>
      </c>
      <c r="F644">
        <v>2</v>
      </c>
    </row>
    <row r="645" spans="1:3" ht="12.75">
      <c r="A645">
        <v>1992</v>
      </c>
      <c r="B645">
        <v>1</v>
      </c>
      <c r="C645">
        <v>2</v>
      </c>
    </row>
    <row r="646" spans="1:3" ht="12.75">
      <c r="A646">
        <v>1993</v>
      </c>
      <c r="B646">
        <v>2</v>
      </c>
      <c r="C646">
        <v>1</v>
      </c>
    </row>
    <row r="647" spans="1:4" ht="12.75">
      <c r="A647">
        <v>1994</v>
      </c>
      <c r="B647">
        <v>2</v>
      </c>
      <c r="C647">
        <v>1</v>
      </c>
      <c r="D647">
        <v>1</v>
      </c>
    </row>
    <row r="648" ht="12.75">
      <c r="A648">
        <v>1995</v>
      </c>
    </row>
    <row r="649" spans="1:6" ht="12.75">
      <c r="A649">
        <v>1996</v>
      </c>
      <c r="B649">
        <v>1</v>
      </c>
      <c r="F649">
        <v>1</v>
      </c>
    </row>
    <row r="650" ht="12.75">
      <c r="A650">
        <v>1997</v>
      </c>
    </row>
    <row r="651" spans="1:5" ht="12.75">
      <c r="A651">
        <v>1998</v>
      </c>
      <c r="D651">
        <v>1</v>
      </c>
      <c r="E651">
        <v>1</v>
      </c>
    </row>
    <row r="652" ht="12.75">
      <c r="A652">
        <v>1999</v>
      </c>
    </row>
    <row r="654" spans="1:6" ht="12.75">
      <c r="A654" t="s">
        <v>104</v>
      </c>
      <c r="B654">
        <v>7</v>
      </c>
      <c r="C654">
        <v>6</v>
      </c>
      <c r="D654">
        <v>2</v>
      </c>
      <c r="E654">
        <v>1</v>
      </c>
      <c r="F654">
        <v>123</v>
      </c>
    </row>
    <row r="655" spans="1:6" ht="12.75">
      <c r="A655" t="s">
        <v>131</v>
      </c>
      <c r="B655" t="s">
        <v>129</v>
      </c>
      <c r="C655" t="s">
        <v>131</v>
      </c>
      <c r="D655" t="s">
        <v>131</v>
      </c>
      <c r="E655" t="s">
        <v>131</v>
      </c>
      <c r="F655" t="s">
        <v>131</v>
      </c>
    </row>
    <row r="657" spans="1:6" ht="12.75">
      <c r="A657" t="s">
        <v>131</v>
      </c>
      <c r="B657" t="s">
        <v>129</v>
      </c>
      <c r="C657" t="s">
        <v>131</v>
      </c>
      <c r="D657" t="s">
        <v>131</v>
      </c>
      <c r="E657" t="s">
        <v>131</v>
      </c>
      <c r="F657" t="s">
        <v>131</v>
      </c>
    </row>
    <row r="658" ht="12.75">
      <c r="A658" t="s">
        <v>86</v>
      </c>
    </row>
    <row r="659" spans="1:6" ht="12.75">
      <c r="A659" t="s">
        <v>87</v>
      </c>
      <c r="B659" t="s">
        <v>65</v>
      </c>
      <c r="C659" t="s">
        <v>66</v>
      </c>
      <c r="D659" t="s">
        <v>67</v>
      </c>
      <c r="E659" t="s">
        <v>68</v>
      </c>
      <c r="F659" t="s">
        <v>88</v>
      </c>
    </row>
    <row r="660" spans="1:6" ht="12.75">
      <c r="A660" t="s">
        <v>89</v>
      </c>
      <c r="B660" t="s">
        <v>128</v>
      </c>
      <c r="C660" t="s">
        <v>131</v>
      </c>
      <c r="D660" t="e">
        <f>-Amerind,N</f>
        <v>#NAME?</v>
      </c>
      <c r="E660" t="s">
        <v>69</v>
      </c>
      <c r="F660" t="s">
        <v>131</v>
      </c>
    </row>
    <row r="661" spans="1:6" ht="12.75">
      <c r="A661" t="s">
        <v>90</v>
      </c>
      <c r="B661" t="s">
        <v>91</v>
      </c>
      <c r="C661" t="s">
        <v>132</v>
      </c>
      <c r="D661" t="s">
        <v>133</v>
      </c>
      <c r="E661" t="s">
        <v>92</v>
      </c>
      <c r="F661" t="s">
        <v>134</v>
      </c>
    </row>
    <row r="662" spans="1:6" ht="12.75">
      <c r="A662" t="s">
        <v>131</v>
      </c>
      <c r="B662" t="s">
        <v>129</v>
      </c>
      <c r="C662" t="s">
        <v>131</v>
      </c>
      <c r="D662" t="s">
        <v>131</v>
      </c>
      <c r="E662" t="s">
        <v>131</v>
      </c>
      <c r="F662" t="s">
        <v>131</v>
      </c>
    </row>
    <row r="663" ht="12.75">
      <c r="A663" t="s">
        <v>115</v>
      </c>
    </row>
    <row r="664" ht="12.75">
      <c r="A664">
        <v>1983</v>
      </c>
    </row>
    <row r="665" ht="12.75">
      <c r="A665">
        <v>1984</v>
      </c>
    </row>
    <row r="666" ht="12.75">
      <c r="A666">
        <v>1985</v>
      </c>
    </row>
    <row r="667" ht="12.75">
      <c r="A667">
        <v>1986</v>
      </c>
    </row>
    <row r="668" ht="12.75">
      <c r="A668">
        <v>1987</v>
      </c>
    </row>
    <row r="669" ht="12.75">
      <c r="A669">
        <v>1988</v>
      </c>
    </row>
    <row r="670" ht="12.75">
      <c r="A670">
        <v>1989</v>
      </c>
    </row>
    <row r="671" ht="12.75">
      <c r="A671">
        <v>1990</v>
      </c>
    </row>
    <row r="672" ht="12.75">
      <c r="A672">
        <v>1991</v>
      </c>
    </row>
    <row r="673" ht="12.75">
      <c r="A673">
        <v>1992</v>
      </c>
    </row>
    <row r="674" spans="1:5" ht="12.75">
      <c r="A674">
        <v>1993</v>
      </c>
      <c r="B674">
        <v>1</v>
      </c>
      <c r="E674">
        <v>2</v>
      </c>
    </row>
    <row r="675" spans="1:6" ht="12.75">
      <c r="A675">
        <v>1994</v>
      </c>
      <c r="B675">
        <v>1</v>
      </c>
      <c r="C675">
        <v>1</v>
      </c>
      <c r="D675">
        <v>3</v>
      </c>
      <c r="E675">
        <v>4</v>
      </c>
      <c r="F675">
        <v>3</v>
      </c>
    </row>
    <row r="676" spans="1:6" ht="12.75">
      <c r="A676">
        <v>1995</v>
      </c>
      <c r="B676">
        <v>6</v>
      </c>
      <c r="C676">
        <v>4</v>
      </c>
      <c r="D676">
        <v>5</v>
      </c>
      <c r="E676">
        <v>6</v>
      </c>
      <c r="F676">
        <v>3</v>
      </c>
    </row>
    <row r="677" spans="1:6" ht="12.75">
      <c r="A677">
        <v>1996</v>
      </c>
      <c r="B677">
        <v>8</v>
      </c>
      <c r="C677">
        <v>2</v>
      </c>
      <c r="E677">
        <v>1</v>
      </c>
      <c r="F677">
        <v>2</v>
      </c>
    </row>
    <row r="678" spans="1:6" ht="12.75">
      <c r="A678">
        <v>1997</v>
      </c>
      <c r="B678">
        <v>3</v>
      </c>
      <c r="C678">
        <v>3</v>
      </c>
      <c r="D678">
        <v>4</v>
      </c>
      <c r="E678">
        <v>2</v>
      </c>
      <c r="F678">
        <v>1</v>
      </c>
    </row>
    <row r="679" spans="1:6" ht="12.75">
      <c r="A679">
        <v>1998</v>
      </c>
      <c r="B679">
        <v>9</v>
      </c>
      <c r="C679">
        <v>7</v>
      </c>
      <c r="E679">
        <v>2</v>
      </c>
      <c r="F679">
        <v>5</v>
      </c>
    </row>
    <row r="680" spans="1:6" ht="12.75">
      <c r="A680">
        <v>1999</v>
      </c>
      <c r="B680">
        <v>8</v>
      </c>
      <c r="C680">
        <v>1</v>
      </c>
      <c r="D680">
        <v>1</v>
      </c>
      <c r="E680">
        <v>1</v>
      </c>
      <c r="F680">
        <v>4</v>
      </c>
    </row>
    <row r="682" spans="1:6" ht="12.75">
      <c r="A682" t="s">
        <v>104</v>
      </c>
      <c r="B682">
        <v>36</v>
      </c>
      <c r="C682">
        <v>18</v>
      </c>
      <c r="D682">
        <v>13</v>
      </c>
      <c r="E682">
        <v>18</v>
      </c>
      <c r="F682">
        <v>18</v>
      </c>
    </row>
    <row r="683" spans="1:6" ht="12.75">
      <c r="A683" t="s">
        <v>131</v>
      </c>
      <c r="B683" t="s">
        <v>129</v>
      </c>
      <c r="C683" t="s">
        <v>131</v>
      </c>
      <c r="D683" t="s">
        <v>131</v>
      </c>
      <c r="E683" t="s">
        <v>131</v>
      </c>
      <c r="F683" t="s">
        <v>131</v>
      </c>
    </row>
    <row r="684" ht="12.75">
      <c r="A684" t="s">
        <v>112</v>
      </c>
    </row>
    <row r="685" ht="12.75">
      <c r="A685">
        <v>1983</v>
      </c>
    </row>
    <row r="686" ht="12.75">
      <c r="A686">
        <v>1984</v>
      </c>
    </row>
    <row r="687" ht="12.75">
      <c r="A687">
        <v>1985</v>
      </c>
    </row>
    <row r="688" ht="12.75">
      <c r="A688">
        <v>1986</v>
      </c>
    </row>
    <row r="689" ht="12.75">
      <c r="A689">
        <v>1987</v>
      </c>
    </row>
    <row r="690" ht="12.75">
      <c r="A690">
        <v>1988</v>
      </c>
    </row>
    <row r="691" ht="12.75">
      <c r="A691">
        <v>1989</v>
      </c>
    </row>
    <row r="692" ht="12.75">
      <c r="A692">
        <v>1990</v>
      </c>
    </row>
    <row r="693" ht="12.75">
      <c r="A693">
        <v>1991</v>
      </c>
    </row>
    <row r="694" ht="12.75">
      <c r="A694">
        <v>1992</v>
      </c>
    </row>
    <row r="695" ht="12.75">
      <c r="A695">
        <v>1993</v>
      </c>
    </row>
    <row r="696" spans="1:3" ht="12.75">
      <c r="A696">
        <v>1994</v>
      </c>
      <c r="C696">
        <v>1</v>
      </c>
    </row>
    <row r="697" ht="12.75">
      <c r="A697">
        <v>1995</v>
      </c>
    </row>
    <row r="698" spans="1:3" ht="12.75">
      <c r="A698">
        <v>1996</v>
      </c>
      <c r="C698">
        <v>1</v>
      </c>
    </row>
    <row r="699" spans="1:5" ht="12.75">
      <c r="A699">
        <v>1997</v>
      </c>
      <c r="B699">
        <v>1</v>
      </c>
      <c r="C699">
        <v>2</v>
      </c>
      <c r="E699">
        <v>1</v>
      </c>
    </row>
    <row r="700" ht="12.75">
      <c r="A700">
        <v>1998</v>
      </c>
    </row>
    <row r="701" spans="1:5" ht="12.75">
      <c r="A701">
        <v>1999</v>
      </c>
      <c r="B701">
        <v>2</v>
      </c>
      <c r="C701">
        <v>4</v>
      </c>
      <c r="E701">
        <v>1</v>
      </c>
    </row>
    <row r="703" spans="1:5" ht="12.75">
      <c r="A703" t="s">
        <v>104</v>
      </c>
      <c r="B703">
        <v>3</v>
      </c>
      <c r="C703">
        <v>8</v>
      </c>
      <c r="E703">
        <v>2</v>
      </c>
    </row>
    <row r="704" spans="1:6" ht="12.75">
      <c r="A704" t="s">
        <v>131</v>
      </c>
      <c r="B704" t="s">
        <v>129</v>
      </c>
      <c r="C704" t="s">
        <v>131</v>
      </c>
      <c r="D704" t="s">
        <v>131</v>
      </c>
      <c r="E704" t="s">
        <v>131</v>
      </c>
      <c r="F704" t="s">
        <v>131</v>
      </c>
    </row>
    <row r="705" ht="12.75">
      <c r="A705" t="s">
        <v>93</v>
      </c>
    </row>
    <row r="706" ht="12.75">
      <c r="A706">
        <v>1983</v>
      </c>
    </row>
    <row r="707" ht="12.75">
      <c r="A707">
        <v>1984</v>
      </c>
    </row>
    <row r="708" ht="12.75">
      <c r="A708">
        <v>1985</v>
      </c>
    </row>
    <row r="709" ht="12.75">
      <c r="A709">
        <v>1986</v>
      </c>
    </row>
    <row r="710" ht="12.75">
      <c r="A710">
        <v>1987</v>
      </c>
    </row>
    <row r="711" ht="12.75">
      <c r="A711">
        <v>1988</v>
      </c>
    </row>
    <row r="712" ht="12.75">
      <c r="A712">
        <v>1989</v>
      </c>
    </row>
    <row r="713" ht="12.75">
      <c r="A713">
        <v>1990</v>
      </c>
    </row>
    <row r="714" ht="12.75">
      <c r="A714">
        <v>1991</v>
      </c>
    </row>
    <row r="715" ht="12.75">
      <c r="A715">
        <v>1992</v>
      </c>
    </row>
    <row r="716" ht="12.75">
      <c r="A716">
        <v>1993</v>
      </c>
    </row>
    <row r="717" ht="12.75">
      <c r="A717">
        <v>1994</v>
      </c>
    </row>
    <row r="718" spans="1:4" ht="12.75">
      <c r="A718">
        <v>1995</v>
      </c>
      <c r="B718">
        <v>1</v>
      </c>
      <c r="D718">
        <v>1</v>
      </c>
    </row>
    <row r="719" ht="12.75">
      <c r="A719">
        <v>1996</v>
      </c>
    </row>
    <row r="720" ht="12.75">
      <c r="A720">
        <v>1997</v>
      </c>
    </row>
    <row r="721" spans="1:2" ht="12.75">
      <c r="A721">
        <v>1998</v>
      </c>
      <c r="B721">
        <v>1</v>
      </c>
    </row>
    <row r="722" ht="12.75">
      <c r="A722">
        <v>1999</v>
      </c>
    </row>
    <row r="724" spans="1:4" ht="12.75">
      <c r="A724" t="s">
        <v>104</v>
      </c>
      <c r="B724">
        <v>2</v>
      </c>
      <c r="D724">
        <v>1</v>
      </c>
    </row>
    <row r="725" spans="1:6" ht="12.75">
      <c r="A725" t="s">
        <v>131</v>
      </c>
      <c r="B725" t="s">
        <v>129</v>
      </c>
      <c r="C725" t="s">
        <v>131</v>
      </c>
      <c r="D725" t="s">
        <v>131</v>
      </c>
      <c r="E725" t="s">
        <v>131</v>
      </c>
      <c r="F725" t="s">
        <v>131</v>
      </c>
    </row>
    <row r="726" ht="12.75">
      <c r="A726" t="s">
        <v>113</v>
      </c>
    </row>
    <row r="727" ht="12.75">
      <c r="A727">
        <v>1983</v>
      </c>
    </row>
    <row r="728" ht="12.75">
      <c r="A728">
        <v>1984</v>
      </c>
    </row>
    <row r="729" ht="12.75">
      <c r="A729">
        <v>1985</v>
      </c>
    </row>
    <row r="730" ht="12.75">
      <c r="A730">
        <v>1986</v>
      </c>
    </row>
    <row r="731" ht="12.75">
      <c r="A731">
        <v>1987</v>
      </c>
    </row>
    <row r="732" ht="12.75">
      <c r="A732">
        <v>1988</v>
      </c>
    </row>
    <row r="733" ht="12.75">
      <c r="A733">
        <v>1989</v>
      </c>
    </row>
    <row r="734" ht="12.75">
      <c r="A734">
        <v>1990</v>
      </c>
    </row>
    <row r="735" ht="12.75">
      <c r="A735">
        <v>1991</v>
      </c>
    </row>
    <row r="736" ht="12.75">
      <c r="A736">
        <v>1992</v>
      </c>
    </row>
    <row r="737" ht="12.75">
      <c r="A737">
        <v>1993</v>
      </c>
    </row>
    <row r="738" ht="12.75">
      <c r="A738">
        <v>1994</v>
      </c>
    </row>
    <row r="739" ht="12.75">
      <c r="A739">
        <v>1995</v>
      </c>
    </row>
    <row r="740" ht="12.75">
      <c r="A740">
        <v>1996</v>
      </c>
    </row>
    <row r="741" ht="12.75">
      <c r="A741">
        <v>1997</v>
      </c>
    </row>
    <row r="742" ht="12.75">
      <c r="A742">
        <v>1998</v>
      </c>
    </row>
    <row r="743" ht="12.75">
      <c r="A743">
        <v>1999</v>
      </c>
    </row>
    <row r="745" ht="12.75">
      <c r="A745" t="s">
        <v>104</v>
      </c>
    </row>
    <row r="746" spans="1:6" ht="12.75">
      <c r="A746" t="s">
        <v>131</v>
      </c>
      <c r="B746" t="s">
        <v>129</v>
      </c>
      <c r="C746" t="s">
        <v>131</v>
      </c>
      <c r="D746" t="s">
        <v>131</v>
      </c>
      <c r="E746" t="s">
        <v>131</v>
      </c>
      <c r="F746" t="s">
        <v>131</v>
      </c>
    </row>
    <row r="748" spans="1:6" ht="12.75">
      <c r="A748" t="s">
        <v>131</v>
      </c>
      <c r="B748" t="s">
        <v>129</v>
      </c>
      <c r="C748" t="s">
        <v>131</v>
      </c>
      <c r="D748" t="s">
        <v>131</v>
      </c>
      <c r="E748" t="s">
        <v>131</v>
      </c>
      <c r="F748" t="s">
        <v>131</v>
      </c>
    </row>
    <row r="749" ht="12.75">
      <c r="A749" t="s">
        <v>86</v>
      </c>
    </row>
    <row r="750" spans="1:6" ht="12.75">
      <c r="A750" t="s">
        <v>87</v>
      </c>
      <c r="B750" t="s">
        <v>65</v>
      </c>
      <c r="C750" t="s">
        <v>66</v>
      </c>
      <c r="D750" t="s">
        <v>67</v>
      </c>
      <c r="E750" t="s">
        <v>68</v>
      </c>
      <c r="F750" t="s">
        <v>88</v>
      </c>
    </row>
    <row r="751" spans="1:6" ht="12.75">
      <c r="A751" t="s">
        <v>89</v>
      </c>
      <c r="B751" t="s">
        <v>128</v>
      </c>
      <c r="C751" t="s">
        <v>131</v>
      </c>
      <c r="D751" t="s">
        <v>70</v>
      </c>
      <c r="E751" t="s">
        <v>69</v>
      </c>
      <c r="F751" t="s">
        <v>131</v>
      </c>
    </row>
    <row r="752" spans="1:6" ht="12.75">
      <c r="A752" t="s">
        <v>90</v>
      </c>
      <c r="B752" t="s">
        <v>91</v>
      </c>
      <c r="C752" t="s">
        <v>132</v>
      </c>
      <c r="D752" t="s">
        <v>133</v>
      </c>
      <c r="E752" t="s">
        <v>92</v>
      </c>
      <c r="F752" t="s">
        <v>134</v>
      </c>
    </row>
    <row r="753" spans="1:6" ht="12.75">
      <c r="A753" t="s">
        <v>131</v>
      </c>
      <c r="B753" t="s">
        <v>129</v>
      </c>
      <c r="C753" t="s">
        <v>131</v>
      </c>
      <c r="D753" t="s">
        <v>131</v>
      </c>
      <c r="E753" t="s">
        <v>131</v>
      </c>
      <c r="F753" t="s">
        <v>131</v>
      </c>
    </row>
    <row r="754" ht="12.75">
      <c r="A754" t="s">
        <v>115</v>
      </c>
    </row>
    <row r="755" ht="12.75">
      <c r="A755">
        <v>1983</v>
      </c>
    </row>
    <row r="756" ht="12.75">
      <c r="A756">
        <v>1984</v>
      </c>
    </row>
    <row r="757" ht="12.75">
      <c r="A757">
        <v>1985</v>
      </c>
    </row>
    <row r="758" ht="12.75">
      <c r="A758">
        <v>1986</v>
      </c>
    </row>
    <row r="759" ht="12.75">
      <c r="A759">
        <v>1987</v>
      </c>
    </row>
    <row r="760" ht="12.75">
      <c r="A760">
        <v>1988</v>
      </c>
    </row>
    <row r="761" ht="12.75">
      <c r="A761">
        <v>1989</v>
      </c>
    </row>
    <row r="762" ht="12.75">
      <c r="A762">
        <v>1990</v>
      </c>
    </row>
    <row r="763" ht="12.75">
      <c r="A763">
        <v>1991</v>
      </c>
    </row>
    <row r="764" ht="12.75">
      <c r="A764">
        <v>1992</v>
      </c>
    </row>
    <row r="765" spans="1:6" ht="12.75">
      <c r="A765">
        <v>1993</v>
      </c>
      <c r="C765">
        <v>2</v>
      </c>
      <c r="E765">
        <v>2</v>
      </c>
      <c r="F765">
        <v>1</v>
      </c>
    </row>
    <row r="766" spans="1:6" ht="12.75">
      <c r="A766">
        <v>1994</v>
      </c>
      <c r="B766">
        <v>2</v>
      </c>
      <c r="C766">
        <v>2</v>
      </c>
      <c r="D766">
        <v>3</v>
      </c>
      <c r="E766">
        <v>1</v>
      </c>
      <c r="F766">
        <v>5</v>
      </c>
    </row>
    <row r="767" spans="1:6" ht="12.75">
      <c r="A767">
        <v>1995</v>
      </c>
      <c r="B767">
        <v>5</v>
      </c>
      <c r="D767">
        <v>11</v>
      </c>
      <c r="E767">
        <v>2</v>
      </c>
      <c r="F767">
        <v>1</v>
      </c>
    </row>
    <row r="768" spans="1:6" ht="12.75">
      <c r="A768">
        <v>1996</v>
      </c>
      <c r="B768">
        <v>5</v>
      </c>
      <c r="C768">
        <v>4</v>
      </c>
      <c r="D768">
        <v>3</v>
      </c>
      <c r="E768">
        <v>2</v>
      </c>
      <c r="F768">
        <v>3</v>
      </c>
    </row>
    <row r="769" spans="1:6" ht="12.75">
      <c r="A769">
        <v>1997</v>
      </c>
      <c r="B769">
        <v>3</v>
      </c>
      <c r="C769">
        <v>1</v>
      </c>
      <c r="D769">
        <v>4</v>
      </c>
      <c r="E769">
        <v>3</v>
      </c>
      <c r="F769">
        <v>1</v>
      </c>
    </row>
    <row r="770" spans="1:6" ht="12.75">
      <c r="A770">
        <v>1998</v>
      </c>
      <c r="B770">
        <v>7</v>
      </c>
      <c r="C770">
        <v>4</v>
      </c>
      <c r="D770">
        <v>2</v>
      </c>
      <c r="F770">
        <v>4</v>
      </c>
    </row>
    <row r="771" spans="1:6" ht="12.75">
      <c r="A771">
        <v>1999</v>
      </c>
      <c r="B771">
        <v>5</v>
      </c>
      <c r="D771">
        <v>3</v>
      </c>
      <c r="E771">
        <v>1</v>
      </c>
      <c r="F771">
        <v>2</v>
      </c>
    </row>
    <row r="773" spans="1:6" ht="12.75">
      <c r="A773" t="s">
        <v>104</v>
      </c>
      <c r="B773">
        <v>27</v>
      </c>
      <c r="C773">
        <v>13</v>
      </c>
      <c r="D773">
        <v>26</v>
      </c>
      <c r="E773">
        <v>11</v>
      </c>
      <c r="F773">
        <v>17</v>
      </c>
    </row>
    <row r="774" spans="1:6" ht="12.75">
      <c r="A774" t="s">
        <v>131</v>
      </c>
      <c r="B774" t="s">
        <v>129</v>
      </c>
      <c r="C774" t="s">
        <v>131</v>
      </c>
      <c r="D774" t="s">
        <v>131</v>
      </c>
      <c r="E774" t="s">
        <v>131</v>
      </c>
      <c r="F774" t="s">
        <v>131</v>
      </c>
    </row>
    <row r="775" ht="12.75">
      <c r="A775" t="s">
        <v>112</v>
      </c>
    </row>
    <row r="776" ht="12.75">
      <c r="A776">
        <v>1983</v>
      </c>
    </row>
    <row r="777" ht="12.75">
      <c r="A777">
        <v>1984</v>
      </c>
    </row>
    <row r="778" ht="12.75">
      <c r="A778">
        <v>1985</v>
      </c>
    </row>
    <row r="779" ht="12.75">
      <c r="A779">
        <v>1986</v>
      </c>
    </row>
    <row r="780" ht="12.75">
      <c r="A780">
        <v>1987</v>
      </c>
    </row>
    <row r="781" ht="12.75">
      <c r="A781">
        <v>1988</v>
      </c>
    </row>
    <row r="782" ht="12.75">
      <c r="A782">
        <v>1989</v>
      </c>
    </row>
    <row r="783" ht="12.75">
      <c r="A783">
        <v>1990</v>
      </c>
    </row>
    <row r="784" ht="12.75">
      <c r="A784">
        <v>1991</v>
      </c>
    </row>
    <row r="785" ht="12.75">
      <c r="A785">
        <v>1992</v>
      </c>
    </row>
    <row r="786" ht="12.75">
      <c r="A786">
        <v>1993</v>
      </c>
    </row>
    <row r="787" ht="12.75">
      <c r="A787">
        <v>1994</v>
      </c>
    </row>
    <row r="788" spans="1:6" ht="12.75">
      <c r="A788">
        <v>1995</v>
      </c>
      <c r="F788">
        <v>1</v>
      </c>
    </row>
    <row r="789" spans="1:6" ht="12.75">
      <c r="A789">
        <v>1996</v>
      </c>
      <c r="F789">
        <v>1</v>
      </c>
    </row>
    <row r="790" spans="1:3" ht="12.75">
      <c r="A790">
        <v>1997</v>
      </c>
      <c r="C790">
        <v>2</v>
      </c>
    </row>
    <row r="791" spans="1:5" ht="12.75">
      <c r="A791">
        <v>1998</v>
      </c>
      <c r="C791">
        <v>1</v>
      </c>
      <c r="E791">
        <v>1</v>
      </c>
    </row>
    <row r="792" ht="12.75">
      <c r="A792">
        <v>1999</v>
      </c>
    </row>
    <row r="794" spans="1:6" ht="12.75">
      <c r="A794" t="s">
        <v>104</v>
      </c>
      <c r="C794">
        <v>3</v>
      </c>
      <c r="E794">
        <v>1</v>
      </c>
      <c r="F794">
        <v>2</v>
      </c>
    </row>
    <row r="795" spans="1:6" ht="12.75">
      <c r="A795" t="s">
        <v>131</v>
      </c>
      <c r="B795" t="s">
        <v>129</v>
      </c>
      <c r="C795" t="s">
        <v>131</v>
      </c>
      <c r="D795" t="s">
        <v>131</v>
      </c>
      <c r="E795" t="s">
        <v>131</v>
      </c>
      <c r="F795" t="s">
        <v>131</v>
      </c>
    </row>
    <row r="796" ht="12.75">
      <c r="A796" t="s">
        <v>93</v>
      </c>
    </row>
    <row r="797" ht="12.75">
      <c r="A797">
        <v>1983</v>
      </c>
    </row>
    <row r="798" ht="12.75">
      <c r="A798">
        <v>1984</v>
      </c>
    </row>
    <row r="799" ht="12.75">
      <c r="A799">
        <v>1985</v>
      </c>
    </row>
    <row r="800" ht="12.75">
      <c r="A800">
        <v>1986</v>
      </c>
    </row>
    <row r="801" ht="12.75">
      <c r="A801">
        <v>1987</v>
      </c>
    </row>
    <row r="802" ht="12.75">
      <c r="A802">
        <v>1988</v>
      </c>
    </row>
    <row r="803" ht="12.75">
      <c r="A803">
        <v>1989</v>
      </c>
    </row>
    <row r="804" ht="12.75">
      <c r="A804">
        <v>1990</v>
      </c>
    </row>
    <row r="805" ht="12.75">
      <c r="A805">
        <v>1991</v>
      </c>
    </row>
    <row r="806" ht="12.75">
      <c r="A806">
        <v>1992</v>
      </c>
    </row>
    <row r="807" spans="1:2" ht="12.75">
      <c r="A807">
        <v>1993</v>
      </c>
      <c r="B807">
        <v>1</v>
      </c>
    </row>
    <row r="808" ht="12.75">
      <c r="A808">
        <v>1994</v>
      </c>
    </row>
    <row r="809" spans="1:5" ht="12.75">
      <c r="A809">
        <v>1995</v>
      </c>
      <c r="E809">
        <v>1</v>
      </c>
    </row>
    <row r="810" ht="12.75">
      <c r="A810">
        <v>1996</v>
      </c>
    </row>
    <row r="811" ht="12.75">
      <c r="A811">
        <v>1997</v>
      </c>
    </row>
    <row r="812" spans="1:3" ht="12.75">
      <c r="A812">
        <v>1998</v>
      </c>
      <c r="C812">
        <v>1</v>
      </c>
    </row>
    <row r="813" ht="12.75">
      <c r="A813">
        <v>1999</v>
      </c>
    </row>
    <row r="815" spans="1:5" ht="12.75">
      <c r="A815" t="s">
        <v>104</v>
      </c>
      <c r="B815">
        <v>1</v>
      </c>
      <c r="C815">
        <v>1</v>
      </c>
      <c r="E815">
        <v>1</v>
      </c>
    </row>
    <row r="816" spans="1:6" ht="12.75">
      <c r="A816" t="s">
        <v>131</v>
      </c>
      <c r="B816" t="s">
        <v>129</v>
      </c>
      <c r="C816" t="s">
        <v>131</v>
      </c>
      <c r="D816" t="s">
        <v>131</v>
      </c>
      <c r="E816" t="s">
        <v>131</v>
      </c>
      <c r="F816" t="s">
        <v>131</v>
      </c>
    </row>
    <row r="817" ht="12.75">
      <c r="A817" t="s">
        <v>113</v>
      </c>
    </row>
    <row r="818" ht="12.75">
      <c r="A818">
        <v>1983</v>
      </c>
    </row>
    <row r="819" ht="12.75">
      <c r="A819">
        <v>1984</v>
      </c>
    </row>
    <row r="820" ht="12.75">
      <c r="A820">
        <v>1985</v>
      </c>
    </row>
    <row r="821" ht="12.75">
      <c r="A821">
        <v>1986</v>
      </c>
    </row>
    <row r="822" ht="12.75">
      <c r="A822">
        <v>1987</v>
      </c>
    </row>
    <row r="823" ht="12.75">
      <c r="A823">
        <v>1988</v>
      </c>
    </row>
    <row r="824" ht="12.75">
      <c r="A824">
        <v>1989</v>
      </c>
    </row>
    <row r="825" ht="12.75">
      <c r="A825">
        <v>1990</v>
      </c>
    </row>
    <row r="826" ht="12.75">
      <c r="A826">
        <v>1991</v>
      </c>
    </row>
    <row r="827" ht="12.75">
      <c r="A827">
        <v>1992</v>
      </c>
    </row>
    <row r="828" ht="12.75">
      <c r="A828">
        <v>1993</v>
      </c>
    </row>
    <row r="829" ht="12.75">
      <c r="A829">
        <v>1994</v>
      </c>
    </row>
    <row r="830" ht="12.75">
      <c r="A830">
        <v>1995</v>
      </c>
    </row>
    <row r="831" ht="12.75">
      <c r="A831">
        <v>1996</v>
      </c>
    </row>
    <row r="832" ht="12.75">
      <c r="A832">
        <v>1997</v>
      </c>
    </row>
    <row r="833" ht="12.75">
      <c r="A833">
        <v>1998</v>
      </c>
    </row>
    <row r="834" ht="12.75">
      <c r="A834">
        <v>1999</v>
      </c>
    </row>
    <row r="836" ht="12.75">
      <c r="A836" t="s">
        <v>104</v>
      </c>
    </row>
    <row r="837" spans="1:6" ht="12.75">
      <c r="A837" t="s">
        <v>131</v>
      </c>
      <c r="B837" t="s">
        <v>129</v>
      </c>
      <c r="C837" t="s">
        <v>131</v>
      </c>
      <c r="D837" t="s">
        <v>131</v>
      </c>
      <c r="E837" t="s">
        <v>131</v>
      </c>
      <c r="F837" t="s">
        <v>131</v>
      </c>
    </row>
    <row r="839" spans="1:6" ht="12.75">
      <c r="A839" t="s">
        <v>131</v>
      </c>
      <c r="B839" t="s">
        <v>129</v>
      </c>
      <c r="C839" t="s">
        <v>131</v>
      </c>
      <c r="D839" t="s">
        <v>131</v>
      </c>
      <c r="E839" t="s">
        <v>131</v>
      </c>
      <c r="F839" t="s">
        <v>131</v>
      </c>
    </row>
    <row r="840" ht="12.75">
      <c r="A840" t="s">
        <v>86</v>
      </c>
    </row>
    <row r="841" spans="1:6" ht="12.75">
      <c r="A841" t="s">
        <v>87</v>
      </c>
      <c r="B841" t="s">
        <v>65</v>
      </c>
      <c r="C841" t="s">
        <v>66</v>
      </c>
      <c r="D841" t="s">
        <v>67</v>
      </c>
      <c r="E841" t="s">
        <v>68</v>
      </c>
      <c r="F841" t="s">
        <v>88</v>
      </c>
    </row>
    <row r="842" spans="1:6" ht="12.75">
      <c r="A842" t="s">
        <v>89</v>
      </c>
      <c r="B842" t="s">
        <v>128</v>
      </c>
      <c r="C842" t="s">
        <v>131</v>
      </c>
      <c r="D842" t="e">
        <f>--Hisp,All</f>
        <v>#NAME?</v>
      </c>
      <c r="E842" t="s">
        <v>129</v>
      </c>
      <c r="F842" t="s">
        <v>131</v>
      </c>
    </row>
    <row r="843" spans="1:6" ht="12.75">
      <c r="A843" t="s">
        <v>90</v>
      </c>
      <c r="B843" t="s">
        <v>91</v>
      </c>
      <c r="C843" t="s">
        <v>132</v>
      </c>
      <c r="D843" t="s">
        <v>133</v>
      </c>
      <c r="E843" t="s">
        <v>92</v>
      </c>
      <c r="F843" t="s">
        <v>134</v>
      </c>
    </row>
    <row r="844" spans="1:6" ht="12.75">
      <c r="A844" t="s">
        <v>131</v>
      </c>
      <c r="B844" t="s">
        <v>129</v>
      </c>
      <c r="C844" t="s">
        <v>131</v>
      </c>
      <c r="D844" t="s">
        <v>131</v>
      </c>
      <c r="E844" t="s">
        <v>131</v>
      </c>
      <c r="F844" t="s">
        <v>131</v>
      </c>
    </row>
    <row r="845" ht="12.75">
      <c r="A845" t="s">
        <v>115</v>
      </c>
    </row>
    <row r="846" ht="12.75">
      <c r="A846">
        <v>1983</v>
      </c>
    </row>
    <row r="847" spans="1:6" ht="12.75">
      <c r="A847">
        <v>1984</v>
      </c>
      <c r="B847">
        <v>12</v>
      </c>
      <c r="C847">
        <v>18</v>
      </c>
      <c r="D847">
        <v>6</v>
      </c>
      <c r="E847">
        <v>17</v>
      </c>
      <c r="F847">
        <v>4</v>
      </c>
    </row>
    <row r="848" spans="1:6" ht="12.75">
      <c r="A848">
        <v>1985</v>
      </c>
      <c r="B848">
        <v>5</v>
      </c>
      <c r="C848">
        <v>1</v>
      </c>
      <c r="D848">
        <v>3</v>
      </c>
      <c r="E848">
        <v>4</v>
      </c>
      <c r="F848">
        <v>2</v>
      </c>
    </row>
    <row r="849" spans="1:6" ht="12.75">
      <c r="A849">
        <v>1986</v>
      </c>
      <c r="B849">
        <v>13</v>
      </c>
      <c r="C849">
        <v>10</v>
      </c>
      <c r="D849">
        <v>8</v>
      </c>
      <c r="E849">
        <v>14</v>
      </c>
      <c r="F849">
        <v>11</v>
      </c>
    </row>
    <row r="850" spans="1:6" ht="12.75">
      <c r="A850">
        <v>1987</v>
      </c>
      <c r="B850">
        <v>8</v>
      </c>
      <c r="C850">
        <v>10</v>
      </c>
      <c r="D850">
        <v>3</v>
      </c>
      <c r="E850">
        <v>5</v>
      </c>
      <c r="F850">
        <v>1</v>
      </c>
    </row>
    <row r="851" ht="12.75">
      <c r="A851">
        <v>1988</v>
      </c>
    </row>
    <row r="852" spans="1:6" ht="12.75">
      <c r="A852">
        <v>1989</v>
      </c>
      <c r="B852">
        <v>19</v>
      </c>
      <c r="C852">
        <v>23</v>
      </c>
      <c r="D852">
        <v>11</v>
      </c>
      <c r="E852">
        <v>25</v>
      </c>
      <c r="F852">
        <v>21</v>
      </c>
    </row>
    <row r="853" spans="1:6" ht="12.75">
      <c r="A853">
        <v>1990</v>
      </c>
      <c r="B853">
        <v>5</v>
      </c>
      <c r="C853">
        <v>8</v>
      </c>
      <c r="D853">
        <v>6</v>
      </c>
      <c r="E853">
        <v>12</v>
      </c>
      <c r="F853">
        <v>1</v>
      </c>
    </row>
    <row r="854" spans="1:6" ht="12.75">
      <c r="A854">
        <v>1991</v>
      </c>
      <c r="B854">
        <v>13</v>
      </c>
      <c r="C854">
        <v>13</v>
      </c>
      <c r="D854">
        <v>4</v>
      </c>
      <c r="E854">
        <v>24</v>
      </c>
      <c r="F854">
        <v>3</v>
      </c>
    </row>
    <row r="855" spans="1:6" ht="12.75">
      <c r="A855">
        <v>1992</v>
      </c>
      <c r="B855">
        <v>20</v>
      </c>
      <c r="C855">
        <v>18</v>
      </c>
      <c r="D855">
        <v>15</v>
      </c>
      <c r="E855">
        <v>51</v>
      </c>
      <c r="F855">
        <v>16</v>
      </c>
    </row>
    <row r="856" spans="1:6" ht="12.75">
      <c r="A856">
        <v>1993</v>
      </c>
      <c r="B856">
        <v>34</v>
      </c>
      <c r="C856">
        <v>17</v>
      </c>
      <c r="D856">
        <v>32</v>
      </c>
      <c r="E856">
        <v>61</v>
      </c>
      <c r="F856">
        <v>27</v>
      </c>
    </row>
    <row r="857" spans="1:6" ht="12.75">
      <c r="A857">
        <v>1994</v>
      </c>
      <c r="B857">
        <v>28</v>
      </c>
      <c r="C857">
        <v>23</v>
      </c>
      <c r="D857">
        <v>13</v>
      </c>
      <c r="E857">
        <v>76</v>
      </c>
      <c r="F857">
        <v>21</v>
      </c>
    </row>
    <row r="858" spans="1:6" ht="12.75">
      <c r="A858">
        <v>1995</v>
      </c>
      <c r="B858">
        <v>40</v>
      </c>
      <c r="C858">
        <v>28</v>
      </c>
      <c r="D858">
        <v>11</v>
      </c>
      <c r="E858">
        <v>139</v>
      </c>
      <c r="F858">
        <v>19</v>
      </c>
    </row>
    <row r="859" spans="1:6" ht="12.75">
      <c r="A859">
        <v>1996</v>
      </c>
      <c r="B859">
        <v>63</v>
      </c>
      <c r="C859">
        <v>28</v>
      </c>
      <c r="D859">
        <v>41</v>
      </c>
      <c r="E859">
        <v>119</v>
      </c>
      <c r="F859">
        <v>29</v>
      </c>
    </row>
    <row r="860" spans="1:6" ht="12.75">
      <c r="A860">
        <v>1997</v>
      </c>
      <c r="B860">
        <v>52</v>
      </c>
      <c r="C860">
        <v>34</v>
      </c>
      <c r="D860">
        <v>16</v>
      </c>
      <c r="E860">
        <v>84</v>
      </c>
      <c r="F860">
        <v>34</v>
      </c>
    </row>
    <row r="861" spans="1:6" ht="12.75">
      <c r="A861">
        <v>1998</v>
      </c>
      <c r="B861">
        <v>58</v>
      </c>
      <c r="C861">
        <v>28</v>
      </c>
      <c r="D861">
        <v>30</v>
      </c>
      <c r="E861">
        <v>86</v>
      </c>
      <c r="F861">
        <v>36</v>
      </c>
    </row>
    <row r="862" spans="1:6" ht="12.75">
      <c r="A862">
        <v>1999</v>
      </c>
      <c r="B862">
        <v>44</v>
      </c>
      <c r="C862">
        <v>26</v>
      </c>
      <c r="D862">
        <v>18</v>
      </c>
      <c r="E862">
        <v>64</v>
      </c>
      <c r="F862">
        <v>26</v>
      </c>
    </row>
    <row r="864" spans="1:6" ht="12.75">
      <c r="A864" t="s">
        <v>104</v>
      </c>
      <c r="B864">
        <v>414</v>
      </c>
      <c r="C864">
        <v>285</v>
      </c>
      <c r="D864">
        <v>217</v>
      </c>
      <c r="E864">
        <v>781</v>
      </c>
      <c r="F864">
        <v>251</v>
      </c>
    </row>
    <row r="865" spans="1:6" ht="12.75">
      <c r="A865" t="s">
        <v>131</v>
      </c>
      <c r="B865" t="s">
        <v>129</v>
      </c>
      <c r="C865" t="s">
        <v>131</v>
      </c>
      <c r="D865" t="s">
        <v>131</v>
      </c>
      <c r="E865" t="s">
        <v>131</v>
      </c>
      <c r="F865" t="s">
        <v>131</v>
      </c>
    </row>
    <row r="866" ht="12.75">
      <c r="A866" t="s">
        <v>112</v>
      </c>
    </row>
    <row r="867" ht="12.75">
      <c r="A867">
        <v>1983</v>
      </c>
    </row>
    <row r="868" spans="1:6" ht="12.75">
      <c r="A868">
        <v>1984</v>
      </c>
      <c r="F868">
        <v>1</v>
      </c>
    </row>
    <row r="869" spans="1:6" ht="12.75">
      <c r="A869">
        <v>1985</v>
      </c>
      <c r="F869">
        <v>6</v>
      </c>
    </row>
    <row r="870" spans="1:6" ht="12.75">
      <c r="A870">
        <v>1986</v>
      </c>
      <c r="F870">
        <v>1</v>
      </c>
    </row>
    <row r="871" ht="12.75">
      <c r="A871">
        <v>1987</v>
      </c>
    </row>
    <row r="872" ht="12.75">
      <c r="A872">
        <v>1988</v>
      </c>
    </row>
    <row r="873" spans="1:6" ht="12.75">
      <c r="A873">
        <v>1989</v>
      </c>
      <c r="B873">
        <v>4</v>
      </c>
      <c r="C873">
        <v>2</v>
      </c>
      <c r="D873">
        <v>1</v>
      </c>
      <c r="E873">
        <v>2</v>
      </c>
      <c r="F873">
        <v>2</v>
      </c>
    </row>
    <row r="874" spans="1:6" ht="12.75">
      <c r="A874">
        <v>1990</v>
      </c>
      <c r="C874">
        <v>3</v>
      </c>
      <c r="E874">
        <v>1</v>
      </c>
      <c r="F874">
        <v>1</v>
      </c>
    </row>
    <row r="875" spans="1:4" ht="12.75">
      <c r="A875">
        <v>1991</v>
      </c>
      <c r="B875">
        <v>2</v>
      </c>
      <c r="C875">
        <v>6</v>
      </c>
      <c r="D875">
        <v>1</v>
      </c>
    </row>
    <row r="876" spans="1:6" ht="12.75">
      <c r="A876">
        <v>1992</v>
      </c>
      <c r="B876">
        <v>4</v>
      </c>
      <c r="C876">
        <v>1</v>
      </c>
      <c r="E876">
        <v>3</v>
      </c>
      <c r="F876">
        <v>1</v>
      </c>
    </row>
    <row r="877" spans="1:5" ht="12.75">
      <c r="A877">
        <v>1993</v>
      </c>
      <c r="B877">
        <v>2</v>
      </c>
      <c r="C877">
        <v>2</v>
      </c>
      <c r="E877">
        <v>4</v>
      </c>
    </row>
    <row r="878" spans="1:6" ht="12.75">
      <c r="A878">
        <v>1994</v>
      </c>
      <c r="B878">
        <v>1</v>
      </c>
      <c r="C878">
        <v>5</v>
      </c>
      <c r="E878">
        <v>1</v>
      </c>
      <c r="F878">
        <v>1</v>
      </c>
    </row>
    <row r="879" spans="1:3" ht="12.75">
      <c r="A879">
        <v>1995</v>
      </c>
      <c r="B879">
        <v>4</v>
      </c>
      <c r="C879">
        <v>3</v>
      </c>
    </row>
    <row r="880" spans="1:6" ht="12.75">
      <c r="A880">
        <v>1996</v>
      </c>
      <c r="B880">
        <v>3</v>
      </c>
      <c r="C880">
        <v>6</v>
      </c>
      <c r="D880">
        <v>1</v>
      </c>
      <c r="E880">
        <v>3</v>
      </c>
      <c r="F880">
        <v>1</v>
      </c>
    </row>
    <row r="881" spans="1:6" ht="12.75">
      <c r="A881">
        <v>1997</v>
      </c>
      <c r="B881">
        <v>1</v>
      </c>
      <c r="C881">
        <v>15</v>
      </c>
      <c r="D881">
        <v>1</v>
      </c>
      <c r="E881">
        <v>4</v>
      </c>
      <c r="F881">
        <v>2</v>
      </c>
    </row>
    <row r="882" spans="1:5" ht="12.75">
      <c r="A882">
        <v>1998</v>
      </c>
      <c r="B882">
        <v>2</v>
      </c>
      <c r="C882">
        <v>6</v>
      </c>
      <c r="D882">
        <v>1</v>
      </c>
      <c r="E882">
        <v>4</v>
      </c>
    </row>
    <row r="883" spans="1:6" ht="12.75">
      <c r="A883">
        <v>1999</v>
      </c>
      <c r="B883">
        <v>2</v>
      </c>
      <c r="C883">
        <v>9</v>
      </c>
      <c r="E883">
        <v>1</v>
      </c>
      <c r="F883">
        <v>1</v>
      </c>
    </row>
    <row r="885" spans="1:6" ht="12.75">
      <c r="A885" t="s">
        <v>104</v>
      </c>
      <c r="B885">
        <v>25</v>
      </c>
      <c r="C885">
        <v>58</v>
      </c>
      <c r="D885">
        <v>5</v>
      </c>
      <c r="E885">
        <v>23</v>
      </c>
      <c r="F885">
        <v>17</v>
      </c>
    </row>
    <row r="886" spans="1:6" ht="12.75">
      <c r="A886" t="s">
        <v>131</v>
      </c>
      <c r="B886" t="s">
        <v>129</v>
      </c>
      <c r="C886" t="s">
        <v>131</v>
      </c>
      <c r="D886" t="s">
        <v>131</v>
      </c>
      <c r="E886" t="s">
        <v>131</v>
      </c>
      <c r="F886" t="s">
        <v>131</v>
      </c>
    </row>
    <row r="887" ht="12.75">
      <c r="A887" t="s">
        <v>93</v>
      </c>
    </row>
    <row r="888" ht="12.75">
      <c r="A888">
        <v>1983</v>
      </c>
    </row>
    <row r="889" ht="12.75">
      <c r="A889">
        <v>1984</v>
      </c>
    </row>
    <row r="890" ht="12.75">
      <c r="A890">
        <v>1985</v>
      </c>
    </row>
    <row r="891" spans="1:6" ht="12.75">
      <c r="A891">
        <v>1986</v>
      </c>
      <c r="F891">
        <v>1</v>
      </c>
    </row>
    <row r="892" spans="1:6" ht="12.75">
      <c r="A892">
        <v>1987</v>
      </c>
      <c r="F892">
        <v>2</v>
      </c>
    </row>
    <row r="893" ht="12.75">
      <c r="A893">
        <v>1988</v>
      </c>
    </row>
    <row r="894" ht="12.75">
      <c r="A894">
        <v>1989</v>
      </c>
    </row>
    <row r="895" spans="1:6" ht="12.75">
      <c r="A895">
        <v>1990</v>
      </c>
      <c r="C895">
        <v>1</v>
      </c>
      <c r="D895">
        <v>1</v>
      </c>
      <c r="F895">
        <v>1</v>
      </c>
    </row>
    <row r="896" spans="1:3" ht="12.75">
      <c r="A896">
        <v>1991</v>
      </c>
      <c r="C896">
        <v>2</v>
      </c>
    </row>
    <row r="897" spans="1:3" ht="12.75">
      <c r="A897">
        <v>1992</v>
      </c>
      <c r="B897">
        <v>2</v>
      </c>
      <c r="C897">
        <v>1</v>
      </c>
    </row>
    <row r="898" spans="1:5" ht="12.75">
      <c r="A898">
        <v>1993</v>
      </c>
      <c r="B898">
        <v>3</v>
      </c>
      <c r="C898">
        <v>4</v>
      </c>
      <c r="D898">
        <v>1</v>
      </c>
      <c r="E898">
        <v>4</v>
      </c>
    </row>
    <row r="899" spans="1:6" ht="12.75">
      <c r="A899">
        <v>1994</v>
      </c>
      <c r="B899">
        <v>1</v>
      </c>
      <c r="C899">
        <v>2</v>
      </c>
      <c r="D899">
        <v>1</v>
      </c>
      <c r="E899">
        <v>3</v>
      </c>
      <c r="F899">
        <v>2</v>
      </c>
    </row>
    <row r="900" spans="1:6" ht="12.75">
      <c r="A900">
        <v>1995</v>
      </c>
      <c r="C900">
        <v>3</v>
      </c>
      <c r="D900">
        <v>1</v>
      </c>
      <c r="E900">
        <v>5</v>
      </c>
      <c r="F900">
        <v>3</v>
      </c>
    </row>
    <row r="901" spans="1:6" ht="12.75">
      <c r="A901">
        <v>1996</v>
      </c>
      <c r="B901">
        <v>2</v>
      </c>
      <c r="C901">
        <v>4</v>
      </c>
      <c r="D901">
        <v>1</v>
      </c>
      <c r="E901">
        <v>8</v>
      </c>
      <c r="F901">
        <v>3</v>
      </c>
    </row>
    <row r="902" spans="1:6" ht="12.75">
      <c r="A902">
        <v>1997</v>
      </c>
      <c r="C902">
        <v>1</v>
      </c>
      <c r="D902">
        <v>3</v>
      </c>
      <c r="E902">
        <v>4</v>
      </c>
      <c r="F902">
        <v>3</v>
      </c>
    </row>
    <row r="903" spans="1:6" ht="12.75">
      <c r="A903">
        <v>1998</v>
      </c>
      <c r="B903">
        <v>2</v>
      </c>
      <c r="C903">
        <v>3</v>
      </c>
      <c r="D903">
        <v>1</v>
      </c>
      <c r="E903">
        <v>3</v>
      </c>
      <c r="F903">
        <v>1</v>
      </c>
    </row>
    <row r="904" ht="12.75">
      <c r="A904">
        <v>1999</v>
      </c>
    </row>
    <row r="906" spans="1:6" ht="12.75">
      <c r="A906" t="s">
        <v>104</v>
      </c>
      <c r="B906">
        <v>10</v>
      </c>
      <c r="C906">
        <v>21</v>
      </c>
      <c r="D906">
        <v>9</v>
      </c>
      <c r="E906">
        <v>27</v>
      </c>
      <c r="F906">
        <v>16</v>
      </c>
    </row>
    <row r="907" spans="1:6" ht="12.75">
      <c r="A907" t="s">
        <v>131</v>
      </c>
      <c r="B907" t="s">
        <v>129</v>
      </c>
      <c r="C907" t="s">
        <v>131</v>
      </c>
      <c r="D907" t="s">
        <v>131</v>
      </c>
      <c r="E907" t="s">
        <v>131</v>
      </c>
      <c r="F907" t="s">
        <v>131</v>
      </c>
    </row>
    <row r="908" ht="12.75">
      <c r="A908" t="s">
        <v>113</v>
      </c>
    </row>
    <row r="909" ht="12.75">
      <c r="A909">
        <v>1983</v>
      </c>
    </row>
    <row r="910" ht="12.75">
      <c r="A910">
        <v>1984</v>
      </c>
    </row>
    <row r="911" ht="12.75">
      <c r="A911">
        <v>1985</v>
      </c>
    </row>
    <row r="912" ht="12.75">
      <c r="A912">
        <v>1986</v>
      </c>
    </row>
    <row r="913" spans="1:6" ht="12.75">
      <c r="A913">
        <v>1987</v>
      </c>
      <c r="F913">
        <v>1</v>
      </c>
    </row>
    <row r="914" ht="12.75">
      <c r="A914">
        <v>1988</v>
      </c>
    </row>
    <row r="915" ht="12.75">
      <c r="A915">
        <v>1989</v>
      </c>
    </row>
    <row r="916" ht="12.75">
      <c r="A916">
        <v>1990</v>
      </c>
    </row>
    <row r="917" ht="12.75">
      <c r="A917">
        <v>1991</v>
      </c>
    </row>
    <row r="918" ht="12.75">
      <c r="A918">
        <v>1992</v>
      </c>
    </row>
    <row r="919" ht="12.75">
      <c r="A919">
        <v>1993</v>
      </c>
    </row>
    <row r="920" ht="12.75">
      <c r="A920">
        <v>1994</v>
      </c>
    </row>
    <row r="921" ht="12.75">
      <c r="A921">
        <v>1995</v>
      </c>
    </row>
    <row r="922" ht="12.75">
      <c r="A922">
        <v>1996</v>
      </c>
    </row>
    <row r="923" ht="12.75">
      <c r="A923">
        <v>1997</v>
      </c>
    </row>
    <row r="924" ht="12.75">
      <c r="A924">
        <v>1998</v>
      </c>
    </row>
    <row r="925" ht="12.75">
      <c r="A925">
        <v>1999</v>
      </c>
    </row>
    <row r="927" spans="1:6" ht="12.75">
      <c r="A927" t="s">
        <v>104</v>
      </c>
      <c r="F927">
        <v>1</v>
      </c>
    </row>
    <row r="928" spans="1:6" ht="12.75">
      <c r="A928" t="s">
        <v>131</v>
      </c>
      <c r="B928" t="s">
        <v>129</v>
      </c>
      <c r="C928" t="s">
        <v>131</v>
      </c>
      <c r="D928" t="s">
        <v>131</v>
      </c>
      <c r="E928" t="s">
        <v>131</v>
      </c>
      <c r="F928" t="s">
        <v>131</v>
      </c>
    </row>
    <row r="930" spans="1:6" ht="12.75">
      <c r="A930" t="s">
        <v>131</v>
      </c>
      <c r="B930" t="s">
        <v>129</v>
      </c>
      <c r="C930" t="s">
        <v>131</v>
      </c>
      <c r="D930" t="s">
        <v>131</v>
      </c>
      <c r="E930" t="s">
        <v>131</v>
      </c>
      <c r="F930" t="s">
        <v>131</v>
      </c>
    </row>
    <row r="931" ht="12.75">
      <c r="A931" t="s">
        <v>86</v>
      </c>
    </row>
    <row r="932" spans="1:6" ht="12.75">
      <c r="A932" t="s">
        <v>87</v>
      </c>
      <c r="B932" t="s">
        <v>65</v>
      </c>
      <c r="C932" t="s">
        <v>66</v>
      </c>
      <c r="D932" t="s">
        <v>67</v>
      </c>
      <c r="E932" t="s">
        <v>68</v>
      </c>
      <c r="F932" t="s">
        <v>88</v>
      </c>
    </row>
    <row r="933" spans="1:6" ht="12.75">
      <c r="A933" t="s">
        <v>89</v>
      </c>
      <c r="B933" t="s">
        <v>128</v>
      </c>
      <c r="C933" t="s">
        <v>131</v>
      </c>
      <c r="D933" t="s">
        <v>71</v>
      </c>
      <c r="E933" t="s">
        <v>72</v>
      </c>
      <c r="F933" t="s">
        <v>131</v>
      </c>
    </row>
    <row r="934" spans="1:6" ht="12.75">
      <c r="A934" t="s">
        <v>90</v>
      </c>
      <c r="B934" t="s">
        <v>91</v>
      </c>
      <c r="C934" t="s">
        <v>132</v>
      </c>
      <c r="D934" t="s">
        <v>133</v>
      </c>
      <c r="E934" t="s">
        <v>92</v>
      </c>
      <c r="F934" t="s">
        <v>134</v>
      </c>
    </row>
    <row r="935" spans="1:6" ht="12.75">
      <c r="A935" t="s">
        <v>131</v>
      </c>
      <c r="B935" t="s">
        <v>129</v>
      </c>
      <c r="C935" t="s">
        <v>131</v>
      </c>
      <c r="D935" t="s">
        <v>131</v>
      </c>
      <c r="E935" t="s">
        <v>131</v>
      </c>
      <c r="F935" t="s">
        <v>131</v>
      </c>
    </row>
    <row r="936" ht="12.75">
      <c r="A936" t="s">
        <v>115</v>
      </c>
    </row>
    <row r="937" spans="1:6" ht="12.75">
      <c r="A937">
        <v>1983</v>
      </c>
      <c r="F937">
        <v>36</v>
      </c>
    </row>
    <row r="938" spans="1:3" ht="12.75">
      <c r="A938">
        <v>1984</v>
      </c>
      <c r="C938">
        <v>1</v>
      </c>
    </row>
    <row r="939" spans="1:6" ht="12.75">
      <c r="A939">
        <v>1985</v>
      </c>
      <c r="C939">
        <v>1</v>
      </c>
      <c r="D939">
        <v>3</v>
      </c>
      <c r="F939">
        <v>2</v>
      </c>
    </row>
    <row r="940" spans="1:6" ht="12.75">
      <c r="A940">
        <v>1986</v>
      </c>
      <c r="B940">
        <v>2</v>
      </c>
      <c r="E940">
        <v>1</v>
      </c>
      <c r="F940">
        <v>1</v>
      </c>
    </row>
    <row r="941" spans="1:5" ht="12.75">
      <c r="A941">
        <v>1987</v>
      </c>
      <c r="C941">
        <v>1</v>
      </c>
      <c r="D941">
        <v>2</v>
      </c>
      <c r="E941">
        <v>2</v>
      </c>
    </row>
    <row r="942" spans="1:6" ht="12.75">
      <c r="A942">
        <v>1988</v>
      </c>
      <c r="B942">
        <v>1</v>
      </c>
      <c r="E942">
        <v>9</v>
      </c>
      <c r="F942">
        <v>1</v>
      </c>
    </row>
    <row r="943" spans="1:6" ht="12.75">
      <c r="A943">
        <v>1989</v>
      </c>
      <c r="B943">
        <v>12</v>
      </c>
      <c r="C943">
        <v>12</v>
      </c>
      <c r="D943">
        <v>10</v>
      </c>
      <c r="E943">
        <v>20</v>
      </c>
      <c r="F943">
        <v>13</v>
      </c>
    </row>
    <row r="944" spans="1:6" ht="12.75">
      <c r="A944">
        <v>1990</v>
      </c>
      <c r="B944">
        <v>48</v>
      </c>
      <c r="C944">
        <v>47</v>
      </c>
      <c r="D944">
        <v>32</v>
      </c>
      <c r="E944">
        <v>106</v>
      </c>
      <c r="F944">
        <v>36</v>
      </c>
    </row>
    <row r="945" spans="1:6" ht="12.75">
      <c r="A945">
        <v>1991</v>
      </c>
      <c r="B945">
        <v>66</v>
      </c>
      <c r="C945">
        <v>40</v>
      </c>
      <c r="D945">
        <v>39</v>
      </c>
      <c r="E945">
        <v>116</v>
      </c>
      <c r="F945">
        <v>44</v>
      </c>
    </row>
    <row r="946" spans="1:6" ht="12.75">
      <c r="A946">
        <v>1992</v>
      </c>
      <c r="B946">
        <v>46</v>
      </c>
      <c r="C946">
        <v>36</v>
      </c>
      <c r="D946">
        <v>35</v>
      </c>
      <c r="E946">
        <v>124</v>
      </c>
      <c r="F946">
        <v>41</v>
      </c>
    </row>
    <row r="947" spans="1:6" ht="12.75">
      <c r="A947">
        <v>1993</v>
      </c>
      <c r="B947">
        <v>39</v>
      </c>
      <c r="C947">
        <v>30</v>
      </c>
      <c r="D947">
        <v>29</v>
      </c>
      <c r="E947">
        <v>50</v>
      </c>
      <c r="F947">
        <v>16</v>
      </c>
    </row>
    <row r="948" spans="1:6" ht="12.75">
      <c r="A948">
        <v>1994</v>
      </c>
      <c r="B948">
        <v>38</v>
      </c>
      <c r="C948">
        <v>23</v>
      </c>
      <c r="D948">
        <v>14</v>
      </c>
      <c r="E948">
        <v>85</v>
      </c>
      <c r="F948">
        <v>24</v>
      </c>
    </row>
    <row r="949" spans="1:6" ht="12.75">
      <c r="A949">
        <v>1995</v>
      </c>
      <c r="B949">
        <v>53</v>
      </c>
      <c r="C949">
        <v>20</v>
      </c>
      <c r="D949">
        <v>29</v>
      </c>
      <c r="E949">
        <v>74</v>
      </c>
      <c r="F949">
        <v>35</v>
      </c>
    </row>
    <row r="950" spans="1:6" ht="12.75">
      <c r="A950">
        <v>1996</v>
      </c>
      <c r="B950">
        <v>17</v>
      </c>
      <c r="C950">
        <v>13</v>
      </c>
      <c r="D950">
        <v>23</v>
      </c>
      <c r="E950">
        <v>28</v>
      </c>
      <c r="F950">
        <v>28</v>
      </c>
    </row>
    <row r="951" spans="1:6" ht="12.75">
      <c r="A951">
        <v>1997</v>
      </c>
      <c r="B951">
        <v>8</v>
      </c>
      <c r="C951">
        <v>6</v>
      </c>
      <c r="D951">
        <v>4</v>
      </c>
      <c r="E951">
        <v>6</v>
      </c>
      <c r="F951">
        <v>5</v>
      </c>
    </row>
    <row r="952" spans="1:6" ht="12.75">
      <c r="A952">
        <v>1998</v>
      </c>
      <c r="B952">
        <v>13</v>
      </c>
      <c r="C952">
        <v>6</v>
      </c>
      <c r="D952">
        <v>3</v>
      </c>
      <c r="E952">
        <v>6</v>
      </c>
      <c r="F952">
        <v>7</v>
      </c>
    </row>
    <row r="953" spans="1:6" ht="12.75">
      <c r="A953">
        <v>1999</v>
      </c>
      <c r="B953">
        <v>13</v>
      </c>
      <c r="C953">
        <v>6</v>
      </c>
      <c r="D953">
        <v>5</v>
      </c>
      <c r="E953">
        <v>12</v>
      </c>
      <c r="F953">
        <v>6</v>
      </c>
    </row>
    <row r="955" spans="1:6" ht="12.75">
      <c r="A955" t="s">
        <v>104</v>
      </c>
      <c r="B955">
        <v>356</v>
      </c>
      <c r="C955">
        <v>242</v>
      </c>
      <c r="D955">
        <v>228</v>
      </c>
      <c r="E955">
        <v>639</v>
      </c>
      <c r="F955">
        <v>295</v>
      </c>
    </row>
    <row r="956" spans="1:6" ht="12.75">
      <c r="A956" t="s">
        <v>131</v>
      </c>
      <c r="B956" t="s">
        <v>129</v>
      </c>
      <c r="C956" t="s">
        <v>131</v>
      </c>
      <c r="D956" t="s">
        <v>131</v>
      </c>
      <c r="E956" t="s">
        <v>131</v>
      </c>
      <c r="F956" t="s">
        <v>131</v>
      </c>
    </row>
    <row r="957" ht="12.75">
      <c r="A957" t="s">
        <v>112</v>
      </c>
    </row>
    <row r="958" spans="1:6" ht="12.75">
      <c r="A958">
        <v>1983</v>
      </c>
      <c r="F958">
        <v>1</v>
      </c>
    </row>
    <row r="959" ht="12.75">
      <c r="A959">
        <v>1984</v>
      </c>
    </row>
    <row r="960" ht="12.75">
      <c r="A960">
        <v>1985</v>
      </c>
    </row>
    <row r="961" ht="12.75">
      <c r="A961">
        <v>1986</v>
      </c>
    </row>
    <row r="962" spans="1:6" ht="12.75">
      <c r="A962">
        <v>1987</v>
      </c>
      <c r="F962">
        <v>1</v>
      </c>
    </row>
    <row r="963" spans="1:6" ht="12.75">
      <c r="A963">
        <v>1988</v>
      </c>
      <c r="F963">
        <v>1</v>
      </c>
    </row>
    <row r="964" spans="1:6" ht="12.75">
      <c r="A964">
        <v>1989</v>
      </c>
      <c r="F964">
        <v>1</v>
      </c>
    </row>
    <row r="965" ht="12.75">
      <c r="A965">
        <v>1990</v>
      </c>
    </row>
    <row r="966" ht="12.75">
      <c r="A966">
        <v>1991</v>
      </c>
    </row>
    <row r="967" spans="1:6" ht="12.75">
      <c r="A967">
        <v>1992</v>
      </c>
      <c r="B967">
        <v>1</v>
      </c>
      <c r="C967">
        <v>1</v>
      </c>
      <c r="D967">
        <v>1</v>
      </c>
      <c r="E967">
        <v>1</v>
      </c>
      <c r="F967">
        <v>2</v>
      </c>
    </row>
    <row r="968" spans="1:6" ht="12.75">
      <c r="A968">
        <v>1993</v>
      </c>
      <c r="B968">
        <v>2</v>
      </c>
      <c r="C968">
        <v>1</v>
      </c>
      <c r="E968">
        <v>1</v>
      </c>
      <c r="F968">
        <v>1</v>
      </c>
    </row>
    <row r="969" spans="1:5" ht="12.75">
      <c r="A969">
        <v>1994</v>
      </c>
      <c r="B969">
        <v>1</v>
      </c>
      <c r="C969">
        <v>5</v>
      </c>
      <c r="E969">
        <v>1</v>
      </c>
    </row>
    <row r="970" spans="1:5" ht="12.75">
      <c r="A970">
        <v>1995</v>
      </c>
      <c r="C970">
        <v>2</v>
      </c>
      <c r="E970">
        <v>3</v>
      </c>
    </row>
    <row r="971" spans="1:4" ht="12.75">
      <c r="A971">
        <v>1996</v>
      </c>
      <c r="D971">
        <v>1</v>
      </c>
    </row>
    <row r="972" spans="1:3" ht="12.75">
      <c r="A972">
        <v>1997</v>
      </c>
      <c r="C972">
        <v>1</v>
      </c>
    </row>
    <row r="973" spans="1:5" ht="12.75">
      <c r="A973">
        <v>1998</v>
      </c>
      <c r="B973">
        <v>1</v>
      </c>
      <c r="E973">
        <v>1</v>
      </c>
    </row>
    <row r="974" spans="1:5" ht="12.75">
      <c r="A974">
        <v>1999</v>
      </c>
      <c r="B974">
        <v>2</v>
      </c>
      <c r="E974">
        <v>2</v>
      </c>
    </row>
    <row r="976" spans="1:6" ht="12.75">
      <c r="A976" t="s">
        <v>104</v>
      </c>
      <c r="B976">
        <v>7</v>
      </c>
      <c r="C976">
        <v>10</v>
      </c>
      <c r="D976">
        <v>2</v>
      </c>
      <c r="E976">
        <v>9</v>
      </c>
      <c r="F976">
        <v>7</v>
      </c>
    </row>
    <row r="977" spans="1:6" ht="12.75">
      <c r="A977" t="s">
        <v>131</v>
      </c>
      <c r="B977" t="s">
        <v>129</v>
      </c>
      <c r="C977" t="s">
        <v>131</v>
      </c>
      <c r="D977" t="s">
        <v>131</v>
      </c>
      <c r="E977" t="s">
        <v>131</v>
      </c>
      <c r="F977" t="s">
        <v>131</v>
      </c>
    </row>
    <row r="978" ht="12.75">
      <c r="A978" t="s">
        <v>93</v>
      </c>
    </row>
    <row r="979" ht="12.75">
      <c r="A979">
        <v>1983</v>
      </c>
    </row>
    <row r="980" ht="12.75">
      <c r="A980">
        <v>1984</v>
      </c>
    </row>
    <row r="981" ht="12.75">
      <c r="A981">
        <v>1985</v>
      </c>
    </row>
    <row r="982" ht="12.75">
      <c r="A982">
        <v>1986</v>
      </c>
    </row>
    <row r="983" ht="12.75">
      <c r="A983">
        <v>1987</v>
      </c>
    </row>
    <row r="984" ht="12.75">
      <c r="A984">
        <v>1988</v>
      </c>
    </row>
    <row r="985" ht="12.75">
      <c r="A985">
        <v>1989</v>
      </c>
    </row>
    <row r="986" spans="1:4" ht="12.75">
      <c r="A986">
        <v>1990</v>
      </c>
      <c r="C986">
        <v>2</v>
      </c>
      <c r="D986">
        <v>1</v>
      </c>
    </row>
    <row r="987" spans="1:6" ht="12.75">
      <c r="A987">
        <v>1991</v>
      </c>
      <c r="B987">
        <v>1</v>
      </c>
      <c r="C987">
        <v>1</v>
      </c>
      <c r="D987">
        <v>3</v>
      </c>
      <c r="E987">
        <v>1</v>
      </c>
      <c r="F987">
        <v>3</v>
      </c>
    </row>
    <row r="988" spans="1:6" ht="12.75">
      <c r="A988">
        <v>1992</v>
      </c>
      <c r="C988">
        <v>2</v>
      </c>
      <c r="D988">
        <v>1</v>
      </c>
      <c r="E988">
        <v>2</v>
      </c>
      <c r="F988">
        <v>1</v>
      </c>
    </row>
    <row r="989" spans="1:4" ht="12.75">
      <c r="A989">
        <v>1993</v>
      </c>
      <c r="B989">
        <v>1</v>
      </c>
      <c r="C989">
        <v>3</v>
      </c>
      <c r="D989">
        <v>3</v>
      </c>
    </row>
    <row r="990" spans="1:6" ht="12.75">
      <c r="A990">
        <v>1994</v>
      </c>
      <c r="B990">
        <v>1</v>
      </c>
      <c r="C990">
        <v>2</v>
      </c>
      <c r="D990">
        <v>1</v>
      </c>
      <c r="E990">
        <v>2</v>
      </c>
      <c r="F990">
        <v>1</v>
      </c>
    </row>
    <row r="991" spans="1:6" ht="12.75">
      <c r="A991">
        <v>1995</v>
      </c>
      <c r="C991">
        <v>2</v>
      </c>
      <c r="E991">
        <v>1</v>
      </c>
      <c r="F991">
        <v>3</v>
      </c>
    </row>
    <row r="992" spans="1:6" ht="12.75">
      <c r="A992">
        <v>1996</v>
      </c>
      <c r="B992">
        <v>3</v>
      </c>
      <c r="C992">
        <v>1</v>
      </c>
      <c r="D992">
        <v>3</v>
      </c>
      <c r="E992">
        <v>2</v>
      </c>
      <c r="F992">
        <v>3</v>
      </c>
    </row>
    <row r="993" spans="1:5" ht="12.75">
      <c r="A993">
        <v>1997</v>
      </c>
      <c r="B993">
        <v>2</v>
      </c>
      <c r="C993">
        <v>1</v>
      </c>
      <c r="E993">
        <v>4</v>
      </c>
    </row>
    <row r="994" spans="1:6" ht="12.75">
      <c r="A994">
        <v>1998</v>
      </c>
      <c r="B994">
        <v>2</v>
      </c>
      <c r="C994">
        <v>1</v>
      </c>
      <c r="E994">
        <v>2</v>
      </c>
      <c r="F994">
        <v>2</v>
      </c>
    </row>
    <row r="995" ht="12.75">
      <c r="A995">
        <v>1999</v>
      </c>
    </row>
    <row r="997" spans="1:6" ht="12.75">
      <c r="A997" t="s">
        <v>104</v>
      </c>
      <c r="B997">
        <v>10</v>
      </c>
      <c r="C997">
        <v>15</v>
      </c>
      <c r="D997">
        <v>12</v>
      </c>
      <c r="E997">
        <v>14</v>
      </c>
      <c r="F997">
        <v>13</v>
      </c>
    </row>
    <row r="998" spans="1:6" ht="12.75">
      <c r="A998" t="s">
        <v>131</v>
      </c>
      <c r="B998" t="s">
        <v>129</v>
      </c>
      <c r="C998" t="s">
        <v>131</v>
      </c>
      <c r="D998" t="s">
        <v>131</v>
      </c>
      <c r="E998" t="s">
        <v>131</v>
      </c>
      <c r="F998" t="s">
        <v>131</v>
      </c>
    </row>
    <row r="999" ht="12.75">
      <c r="A999" t="s">
        <v>113</v>
      </c>
    </row>
    <row r="1000" ht="12.75">
      <c r="A1000">
        <v>1983</v>
      </c>
    </row>
    <row r="1001" ht="12.75">
      <c r="A1001">
        <v>1984</v>
      </c>
    </row>
    <row r="1002" ht="12.75">
      <c r="A1002">
        <v>1985</v>
      </c>
    </row>
    <row r="1003" ht="12.75">
      <c r="A1003">
        <v>1986</v>
      </c>
    </row>
    <row r="1004" ht="12.75">
      <c r="A1004">
        <v>1987</v>
      </c>
    </row>
    <row r="1005" ht="12.75">
      <c r="A1005">
        <v>1988</v>
      </c>
    </row>
    <row r="1006" ht="12.75">
      <c r="A1006">
        <v>1989</v>
      </c>
    </row>
    <row r="1007" ht="12.75">
      <c r="A1007">
        <v>1990</v>
      </c>
    </row>
    <row r="1008" ht="12.75">
      <c r="A1008">
        <v>1991</v>
      </c>
    </row>
    <row r="1009" ht="12.75">
      <c r="A1009">
        <v>1992</v>
      </c>
    </row>
    <row r="1010" ht="12.75">
      <c r="A1010">
        <v>1993</v>
      </c>
    </row>
    <row r="1011" ht="12.75">
      <c r="A1011">
        <v>1994</v>
      </c>
    </row>
    <row r="1012" ht="12.75">
      <c r="A1012">
        <v>1995</v>
      </c>
    </row>
    <row r="1013" ht="12.75">
      <c r="A1013">
        <v>1996</v>
      </c>
    </row>
    <row r="1014" ht="12.75">
      <c r="A1014">
        <v>1997</v>
      </c>
    </row>
    <row r="1015" ht="12.75">
      <c r="A1015">
        <v>1998</v>
      </c>
    </row>
    <row r="1016" ht="12.75">
      <c r="A1016">
        <v>1999</v>
      </c>
    </row>
    <row r="1018" ht="12.75">
      <c r="A1018" t="s">
        <v>104</v>
      </c>
    </row>
    <row r="1019" spans="1:6" ht="12.75">
      <c r="A1019" t="s">
        <v>131</v>
      </c>
      <c r="B1019" t="s">
        <v>129</v>
      </c>
      <c r="C1019" t="s">
        <v>131</v>
      </c>
      <c r="D1019" t="s">
        <v>131</v>
      </c>
      <c r="E1019" t="s">
        <v>131</v>
      </c>
      <c r="F1019" t="s">
        <v>131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2003-01-28T16:16:12Z</cp:lastPrinted>
  <dcterms:created xsi:type="dcterms:W3CDTF">2002-11-27T18:07:23Z</dcterms:created>
  <dcterms:modified xsi:type="dcterms:W3CDTF">2003-05-20T15:46:16Z</dcterms:modified>
  <cp:category/>
  <cp:version/>
  <cp:contentType/>
  <cp:contentStatus/>
</cp:coreProperties>
</file>