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NY_NEW_V" sheetId="3" r:id="rId3"/>
    <sheet name="NY_NEW_V_PC" sheetId="4" r:id="rId4"/>
    <sheet name="NY_NEW_R" sheetId="5" r:id="rId5"/>
    <sheet name="NY_NEW_R_PC" sheetId="6" r:id="rId6"/>
    <sheet name="NY_NEW_L" sheetId="7" r:id="rId7"/>
    <sheet name="NY_NEW_L_PC" sheetId="8" r:id="rId8"/>
    <sheet name="NY_NEW_D" sheetId="9" r:id="rId9"/>
    <sheet name="NY_NEW_D_PC" sheetId="10" r:id="rId10"/>
    <sheet name="NY_NEW_O" sheetId="11" r:id="rId11"/>
    <sheet name="NY_NEW_O_PC" sheetId="12" r:id="rId12"/>
    <sheet name="NY_NEW_T" sheetId="13" r:id="rId13"/>
    <sheet name="NY_NEW_T_PC" sheetId="14" r:id="rId14"/>
    <sheet name="NY_NEW_%" sheetId="15" r:id="rId15"/>
    <sheet name="NY_NEW_BNH_%" sheetId="16" r:id="rId16"/>
    <sheet name="NY_NEW_WNH_%" sheetId="17" r:id="rId17"/>
    <sheet name="NY_ADMIT_%" sheetId="18" r:id="rId18"/>
    <sheet name="NY_ADMIT_N" sheetId="19" r:id="rId19"/>
    <sheet name="NY_RACE_TOT" sheetId="20" r:id="rId20"/>
    <sheet name="NY_RACE_TOT_D" sheetId="21" r:id="rId21"/>
    <sheet name="NY_RACE_TOT_PC" sheetId="22" r:id="rId22"/>
    <sheet name="NY_RACE_TOT_PC_D" sheetId="23" r:id="rId23"/>
    <sheet name="NY_RACE_NEW" sheetId="24" r:id="rId24"/>
    <sheet name="NY_RACE_NEW_D" sheetId="25" r:id="rId25"/>
    <sheet name="NY_RACE_NEW_PC" sheetId="26" r:id="rId26"/>
    <sheet name="NY_RACE_NEW_PC_D" sheetId="27" r:id="rId27"/>
    <sheet name="NY_RACE_PP" sheetId="28" r:id="rId28"/>
    <sheet name="NY_RACE_PP_D" sheetId="29" r:id="rId29"/>
    <sheet name="NY_RACE_PP_PC" sheetId="30" r:id="rId30"/>
    <sheet name="NY_RACE_PP_PC_D" sheetId="31" r:id="rId31"/>
    <sheet name="NY_RACE_OTHER" sheetId="32" r:id="rId32"/>
    <sheet name="NY_RACE_OTHER_D" sheetId="33" r:id="rId33"/>
    <sheet name="NY_RACE_OTHER_PC" sheetId="34" r:id="rId34"/>
    <sheet name="NY_RACE_OTH_PC_D" sheetId="35" r:id="rId35"/>
    <sheet name="NY_RACE_PP+OTH" sheetId="36" r:id="rId36"/>
    <sheet name="NY_RACE_PP+OTH_D" sheetId="37" r:id="rId37"/>
    <sheet name="NY_RACE_PP+OTH_PC" sheetId="38" r:id="rId38"/>
    <sheet name="NY_RACE_PP+OTH_PC_D" sheetId="39" r:id="rId39"/>
    <sheet name="NY_RACE_%_TOT" sheetId="40" r:id="rId40"/>
    <sheet name="NY_RACEBAL_%_TOT" sheetId="41" r:id="rId41"/>
    <sheet name="NY_RACEBAL_TOT" sheetId="42" r:id="rId42"/>
    <sheet name="NY_RACEBAL_TOT_PC" sheetId="43" r:id="rId43"/>
    <sheet name="NY_RACEBAL_%_NEW" sheetId="44" r:id="rId44"/>
    <sheet name="NY_RACEBAL_NEW" sheetId="45" r:id="rId45"/>
    <sheet name="NY_RACEBAL_NEW_PC" sheetId="46" r:id="rId46"/>
    <sheet name="NY_Data1" sheetId="47" r:id="rId47"/>
    <sheet name="NY_Data2" sheetId="48" r:id="rId48"/>
    <sheet name="NY_Data3" sheetId="49" r:id="rId49"/>
    <sheet name="NY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<sst xmlns="http://schemas.openxmlformats.org/spreadsheetml/2006/main" count="2520" uniqueCount="175">
  <si>
    <t xml:space="preserve">       Total |         87         111          17          92          17</t>
  </si>
  <si>
    <t>NY: ta</t>
  </si>
  <si>
    <t>NEW YORK</t>
  </si>
  <si>
    <t>___</t>
  </si>
  <si>
    <t>ble</t>
  </si>
  <si>
    <t>year race</t>
  </si>
  <si>
    <t>-+-</t>
  </si>
  <si>
    <t>(%9</t>
  </si>
  <si>
    <t>.0f)</t>
  </si>
  <si>
    <t>NY: table</t>
  </si>
  <si>
    <t xml:space="preserve">       log:  /home/j/jyocom/ncrp/state_graphics_tables_NY.log</t>
  </si>
  <si>
    <t xml:space="preserve"> opened on:  24 Dec 2002, 10:33:21</t>
  </si>
  <si>
    <t>******************************** NY ********************************</t>
  </si>
  <si>
    <t xml:space="preserve">NY: table year racehisp off_long [fw=freq] if racehisp&lt;3 &amp; admittype_2==1, col </t>
  </si>
  <si>
    <t>NY: table year off_long if admittype_2==1  [fw=freq], col cell(10)</t>
  </si>
  <si>
    <t>NY: table year admittype_2 [fw=freq], col cell(10)</t>
  </si>
  <si>
    <t>NY: table year racehisp [fw=freq], cell(10) format(%9.0f)</t>
  </si>
  <si>
    <t>NY: table year racehisp if racehisp&lt;6, c(mean totpop) format(%12.0f) cell(12)</t>
  </si>
  <si>
    <t>NY: table year racehisp if admittype_2==1 &amp; racehisp&lt;3 &amp; off==1 [fw=freq], col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</si>
  <si>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</si>
  <si>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</si>
  <si>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</si>
  <si>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</si>
  <si>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</si>
  <si>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</si>
  <si>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</si>
  <si>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</si>
  <si>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</si>
  <si>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</si>
  <si>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hisp if admi</t>
  </si>
  <si>
    <t>ttype_2==1 [</t>
  </si>
  <si>
    <t>fw=freq], ce</t>
  </si>
  <si>
    <t>ll(10) forma</t>
  </si>
  <si>
    <t>ttype_2==2|a</t>
  </si>
  <si>
    <t>dmittype_2==</t>
  </si>
  <si>
    <t>3 [fw=freq],</t>
  </si>
  <si>
    <t>---</t>
  </si>
  <si>
    <t>ttype_2==5 [</t>
  </si>
  <si>
    <t>___________________</t>
  </si>
  <si>
    <t>type_2==1 &amp;</t>
  </si>
  <si>
    <t>racehisp&lt;3 &amp; off==2 [fw=freq], col</t>
  </si>
  <si>
    <t>racehisp&lt;3 &amp; off==3 [fw=freq], col</t>
  </si>
  <si>
    <t>racehisp&lt;3 &amp; off==4 [fw=freq], col</t>
  </si>
  <si>
    <t>racehisp&lt;3 &amp; off==5 [fw=freq], col</t>
  </si>
  <si>
    <t>racehisp&lt;3 [fw=freq], col</t>
  </si>
  <si>
    <t>|</t>
  </si>
  <si>
    <t>------</t>
  </si>
  <si>
    <t>--</t>
  </si>
  <si>
    <t>______</t>
  </si>
  <si>
    <t>__</t>
  </si>
  <si>
    <t>___________</t>
  </si>
  <si>
    <t>____________</t>
  </si>
  <si>
    <t>_______</t>
  </si>
  <si>
    <t>bl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</si>
  <si>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</si>
  <si>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</si>
  <si>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</si>
  <si>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</si>
  <si>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</si>
  <si>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</si>
  <si>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</si>
  <si>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</si>
  <si>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</si>
  <si>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</si>
  <si>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-+</t>
  </si>
  <si>
    <t>race==2 [fw</t>
  </si>
  <si>
    <t>t(%9.0f)</t>
  </si>
  <si>
    <t>Hispanic</t>
  </si>
  <si>
    <t>Amerind, N</t>
  </si>
  <si>
    <t>Asian/PI,</t>
  </si>
  <si>
    <t>Race/Hisp</t>
  </si>
  <si>
    <t>cell(10) fo</t>
  </si>
  <si>
    <t>&gt; rmat</t>
  </si>
  <si>
    <t>---------</t>
  </si>
  <si>
    <t>_________</t>
  </si>
  <si>
    <t>__________</t>
  </si>
  <si>
    <t>y</t>
  </si>
  <si>
    <t>ear racehi</t>
  </si>
  <si>
    <t>sp if admit</t>
  </si>
  <si>
    <t>R</t>
  </si>
  <si>
    <t>ace / Hispa</t>
  </si>
  <si>
    <t>nic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</si>
  <si>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</si>
  <si>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</si>
  <si>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</si>
  <si>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</si>
  <si>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</si>
  <si>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</si>
  <si>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</si>
  <si>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</si>
  <si>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</si>
  <si>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</si>
  <si>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</si>
  <si>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</si>
  <si>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</si>
  <si>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</si>
  <si>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</si>
  <si>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</si>
  <si>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</si>
  <si>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</si>
  <si>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</si>
  <si>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</si>
  <si>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</si>
  <si>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</si>
  <si>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</si>
  <si>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</si>
  <si>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</si>
  <si>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</si>
  <si>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</si>
  <si>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</si>
  <si>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</si>
  <si>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</si>
  <si>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</si>
  <si>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</si>
  <si>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</si>
  <si>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</si>
  <si>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</si>
  <si>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</si>
  <si>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</si>
  <si>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</si>
  <si>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</si>
  <si>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</si>
  <si>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</si>
  <si>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</si>
  <si>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</si>
  <si>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</si>
  <si>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</si>
  <si>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</si>
  <si>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</si>
  <si>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</si>
  <si>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</si>
  <si>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</si>
  <si>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</si>
  <si>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</si>
  <si>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</si>
  <si>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</si>
  <si>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</si>
  <si>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</si>
  <si>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</si>
  <si>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</si>
  <si>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</si>
  <si>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 xml:space="preserve">  log type:  text</t>
  </si>
  <si>
    <t>*********************************************************************</t>
  </si>
  <si>
    <t>______________________________________________________________</t>
  </si>
  <si>
    <t>&gt; scol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</si>
  <si>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</si>
  <si>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</si>
  <si>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</si>
  <si>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</si>
  <si>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----------+-------------------------------------------------------------------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</si>
  <si>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</si>
  <si>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</si>
  <si>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</si>
  <si>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----------------------------------------------------------------------</t>
  </si>
  <si>
    <t xml:space="preserve">          |                 Admission Type, Aggregated                </t>
  </si>
  <si>
    <t xml:space="preserve">     Year | New Senten  Parole Rev    Prob Rev    Other/NK       Total</t>
  </si>
  <si>
    <t>----------+-----------------------------------------------------------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</si>
  <si>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</si>
  <si>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</si>
  <si>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</si>
  <si>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</si>
  <si>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</si>
  <si>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</si>
  <si>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</si>
  <si>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</si>
  <si>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</si>
  <si>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</si>
  <si>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</si>
  <si>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</si>
  <si>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</si>
  <si>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</si>
  <si>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</si>
  <si>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</si>
  <si>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</si>
  <si>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      |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</si>
</sst>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.75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NY_Data2!$AA$110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NY_Data2!$AA$111:$AA$127</c:f>
              <c:numCache>
                <c:ptCount val="17"/>
                <c:pt idx="0">
                  <c:v>73.51472827509033</c:v>
                </c:pt>
                <c:pt idx="1">
                  <c:v>72.9055726858072</c:v>
                </c:pt>
                <c:pt idx="2">
                  <c:v>72.3217904978164</c:v>
                </c:pt>
                <c:pt idx="3">
                  <c:v>71.71540973413882</c:v>
                </c:pt>
                <c:pt idx="4">
                  <c:v>71.08734325241637</c:v>
                </c:pt>
                <c:pt idx="5">
                  <c:v>70.44311299413678</c:v>
                </c:pt>
                <c:pt idx="6">
                  <c:v>69.82643148289227</c:v>
                </c:pt>
                <c:pt idx="7">
                  <c:v>69.23151911182977</c:v>
                </c:pt>
                <c:pt idx="8">
                  <c:v>68.76047586814789</c:v>
                </c:pt>
                <c:pt idx="9">
                  <c:v>68.29392293963423</c:v>
                </c:pt>
                <c:pt idx="10">
                  <c:v>67.80114585312059</c:v>
                </c:pt>
                <c:pt idx="11">
                  <c:v>67.31526274777971</c:v>
                </c:pt>
                <c:pt idx="12">
                  <c:v>66.83334317672353</c:v>
                </c:pt>
                <c:pt idx="13">
                  <c:v>66.37294657873582</c:v>
                </c:pt>
                <c:pt idx="14">
                  <c:v>65.89597503944181</c:v>
                </c:pt>
                <c:pt idx="15">
                  <c:v>65.50120256013832</c:v>
                </c:pt>
                <c:pt idx="16">
                  <c:v>65.13012512611559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NY_Data2!$AB$111:$AB$127</c:f>
              <c:numCache>
                <c:ptCount val="17"/>
                <c:pt idx="0">
                  <c:v>13.580783823898908</c:v>
                </c:pt>
                <c:pt idx="1">
                  <c:v>13.718852091437864</c:v>
                </c:pt>
                <c:pt idx="2">
                  <c:v>13.844663522878644</c:v>
                </c:pt>
                <c:pt idx="3">
                  <c:v>13.969832632421717</c:v>
                </c:pt>
                <c:pt idx="4">
                  <c:v>14.09944766469661</c:v>
                </c:pt>
                <c:pt idx="5">
                  <c:v>14.208371750200572</c:v>
                </c:pt>
                <c:pt idx="6">
                  <c:v>14.294064983234259</c:v>
                </c:pt>
                <c:pt idx="7">
                  <c:v>14.344285947978808</c:v>
                </c:pt>
                <c:pt idx="8">
                  <c:v>14.389685766663272</c:v>
                </c:pt>
                <c:pt idx="9">
                  <c:v>14.42134379587427</c:v>
                </c:pt>
                <c:pt idx="10">
                  <c:v>14.450886488835666</c:v>
                </c:pt>
                <c:pt idx="11">
                  <c:v>14.492771024085277</c:v>
                </c:pt>
                <c:pt idx="12">
                  <c:v>14.517483623977792</c:v>
                </c:pt>
                <c:pt idx="13">
                  <c:v>14.532646266866294</c:v>
                </c:pt>
                <c:pt idx="14">
                  <c:v>14.551525244962516</c:v>
                </c:pt>
                <c:pt idx="15">
                  <c:v>14.571141034766171</c:v>
                </c:pt>
                <c:pt idx="16">
                  <c:v>14.569154975701231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NY_Data2!$AF$111:$AF$127</c:f>
              <c:numCache>
                <c:ptCount val="17"/>
                <c:pt idx="0">
                  <c:v>12.904487901010757</c:v>
                </c:pt>
                <c:pt idx="1">
                  <c:v>13.375575222754936</c:v>
                </c:pt>
                <c:pt idx="2">
                  <c:v>13.833545979304962</c:v>
                </c:pt>
                <c:pt idx="3">
                  <c:v>14.314757633439466</c:v>
                </c:pt>
                <c:pt idx="4">
                  <c:v>14.813209082887015</c:v>
                </c:pt>
                <c:pt idx="5">
                  <c:v>15.348515255662646</c:v>
                </c:pt>
                <c:pt idx="6">
                  <c:v>15.879503533873466</c:v>
                </c:pt>
                <c:pt idx="7">
                  <c:v>16.424194940191423</c:v>
                </c:pt>
                <c:pt idx="8">
                  <c:v>16.849838365188837</c:v>
                </c:pt>
                <c:pt idx="9">
                  <c:v>17.2847332644915</c:v>
                </c:pt>
                <c:pt idx="10">
                  <c:v>17.74796765804375</c:v>
                </c:pt>
                <c:pt idx="11">
                  <c:v>18.19196622813501</c:v>
                </c:pt>
                <c:pt idx="12">
                  <c:v>18.649173199298676</c:v>
                </c:pt>
                <c:pt idx="13">
                  <c:v>19.094407154397885</c:v>
                </c:pt>
                <c:pt idx="14">
                  <c:v>19.552499715595676</c:v>
                </c:pt>
                <c:pt idx="15">
                  <c:v>19.927656405095505</c:v>
                </c:pt>
                <c:pt idx="16">
                  <c:v>20.300719898183182</c:v>
                </c:pt>
              </c:numCache>
            </c:numRef>
          </c:yVal>
          <c:smooth val="0"/>
        </c:ser>
        <c:axId val="47122501"/>
        <c:axId val="21449326"/>
      </c:scatterChart>
      <c:scatterChart>
        <c:scatterStyle val="lineMarker"/>
        <c:varyColors val="0"/>
        <c:ser>
          <c:idx val="0"/>
          <c:order val="0"/>
          <c:tx>
            <c:strRef>
              <c:f>NY_Data2!$AG$110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NY_Data2!$AG$111:$AG$127</c:f>
              <c:numCache>
                <c:ptCount val="17"/>
                <c:pt idx="0">
                  <c:v>0.18473555085560467</c:v>
                </c:pt>
                <c:pt idx="1">
                  <c:v>0.1881728870104406</c:v>
                </c:pt>
                <c:pt idx="2">
                  <c:v>0.19143142651171854</c:v>
                </c:pt>
                <c:pt idx="3">
                  <c:v>0.19479540985975335</c:v>
                </c:pt>
                <c:pt idx="4">
                  <c:v>0.19833977498121436</c:v>
                </c:pt>
                <c:pt idx="5">
                  <c:v>0.20169994121899726</c:v>
                </c:pt>
                <c:pt idx="6">
                  <c:v>0.20470851337629012</c:v>
                </c:pt>
                <c:pt idx="7">
                  <c:v>0.20719299723596218</c:v>
                </c:pt>
                <c:pt idx="8">
                  <c:v>0.20927263206055044</c:v>
                </c:pt>
                <c:pt idx="9">
                  <c:v>0.21116584280304793</c:v>
                </c:pt>
                <c:pt idx="10">
                  <c:v>0.21313631660652171</c:v>
                </c:pt>
                <c:pt idx="11">
                  <c:v>0.2152969539521451</c:v>
                </c:pt>
                <c:pt idx="12">
                  <c:v>0.21721917435119253</c:v>
                </c:pt>
                <c:pt idx="13">
                  <c:v>0.21895436342617006</c:v>
                </c:pt>
                <c:pt idx="14">
                  <c:v>0.2208257065208118</c:v>
                </c:pt>
                <c:pt idx="15">
                  <c:v>0.22245608424346155</c:v>
                </c:pt>
                <c:pt idx="16">
                  <c:v>0.22369302910888092</c:v>
                </c:pt>
              </c:numCache>
            </c:numRef>
          </c:yVal>
          <c:smooth val="0"/>
        </c:ser>
        <c:axId val="58826207"/>
        <c:axId val="59673816"/>
      </c:scatterChart>
      <c:valAx>
        <c:axId val="4712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449326"/>
        <c:crosses val="autoZero"/>
        <c:crossBetween val="midCat"/>
        <c:dispUnits/>
        <c:majorUnit val="1"/>
      </c:valAx>
      <c:valAx>
        <c:axId val="2144932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7122501"/>
        <c:crosses val="autoZero"/>
        <c:crossBetween val="midCat"/>
        <c:dispUnits/>
        <c:majorUnit val="10"/>
      </c:valAx>
      <c:valAx>
        <c:axId val="58826207"/>
        <c:scaling>
          <c:orientation val="minMax"/>
        </c:scaling>
        <c:axPos val="b"/>
        <c:delete val="1"/>
        <c:majorTickMark val="in"/>
        <c:minorTickMark val="none"/>
        <c:tickLblPos val="nextTo"/>
        <c:crossAx val="59673816"/>
        <c:crosses val="max"/>
        <c:crossBetween val="midCat"/>
        <c:dispUnits/>
      </c:valAx>
      <c:valAx>
        <c:axId val="59673816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826207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NEW YORK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NY_Data3!$L$65:$L$81</c:f>
              <c:numCache>
                <c:ptCount val="17"/>
                <c:pt idx="1">
                  <c:v>2.4424877232141995</c:v>
                </c:pt>
                <c:pt idx="2">
                  <c:v>2.9143697547173155</c:v>
                </c:pt>
                <c:pt idx="3">
                  <c:v>3.7062156363830274</c:v>
                </c:pt>
                <c:pt idx="4">
                  <c:v>3.8575098829009575</c:v>
                </c:pt>
                <c:pt idx="5">
                  <c:v>4.446752395094425</c:v>
                </c:pt>
                <c:pt idx="6">
                  <c:v>5.319760193492739</c:v>
                </c:pt>
                <c:pt idx="7">
                  <c:v>5.247259029257079</c:v>
                </c:pt>
                <c:pt idx="8">
                  <c:v>5.049530571116427</c:v>
                </c:pt>
                <c:pt idx="9">
                  <c:v>4.664372108706755</c:v>
                </c:pt>
                <c:pt idx="10">
                  <c:v>4.309036276719481</c:v>
                </c:pt>
                <c:pt idx="11">
                  <c:v>4.180917376727165</c:v>
                </c:pt>
                <c:pt idx="12">
                  <c:v>4.624564499567715</c:v>
                </c:pt>
                <c:pt idx="13">
                  <c:v>4.409354874014517</c:v>
                </c:pt>
                <c:pt idx="14">
                  <c:v>4.901457288567359</c:v>
                </c:pt>
                <c:pt idx="15">
                  <c:v>3.9598206831775213</c:v>
                </c:pt>
                <c:pt idx="16">
                  <c:v>4.480457232770047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NY_Data3!$M$65:$M$81</c:f>
              <c:numCache>
                <c:ptCount val="17"/>
                <c:pt idx="1">
                  <c:v>19.63433313712692</c:v>
                </c:pt>
                <c:pt idx="2">
                  <c:v>26.266634350992874</c:v>
                </c:pt>
                <c:pt idx="3">
                  <c:v>40.01923492214111</c:v>
                </c:pt>
                <c:pt idx="4">
                  <c:v>70.96899670954707</c:v>
                </c:pt>
                <c:pt idx="5">
                  <c:v>96.18809558554699</c:v>
                </c:pt>
                <c:pt idx="6">
                  <c:v>167.1648805142625</c:v>
                </c:pt>
                <c:pt idx="7">
                  <c:v>206.28249665715475</c:v>
                </c:pt>
                <c:pt idx="8">
                  <c:v>195.72979113033378</c:v>
                </c:pt>
                <c:pt idx="9">
                  <c:v>194.5796864022776</c:v>
                </c:pt>
                <c:pt idx="10">
                  <c:v>158.0380847752449</c:v>
                </c:pt>
                <c:pt idx="11">
                  <c:v>152.99828760485855</c:v>
                </c:pt>
                <c:pt idx="12">
                  <c:v>154.30400393463825</c:v>
                </c:pt>
                <c:pt idx="13">
                  <c:v>148.89400877966457</c:v>
                </c:pt>
                <c:pt idx="14">
                  <c:v>152.49364609807927</c:v>
                </c:pt>
                <c:pt idx="15">
                  <c:v>144.25553448810828</c:v>
                </c:pt>
                <c:pt idx="16">
                  <c:v>139.98010630340488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NY_Data3!$N$65:$N$81</c:f>
              <c:numCache>
                <c:ptCount val="17"/>
                <c:pt idx="1">
                  <c:v>5.165188451315172</c:v>
                </c:pt>
                <c:pt idx="2">
                  <c:v>6.666459236721727</c:v>
                </c:pt>
                <c:pt idx="3">
                  <c:v>9.626567703892798</c:v>
                </c:pt>
                <c:pt idx="4">
                  <c:v>14.965275371249525</c:v>
                </c:pt>
                <c:pt idx="5">
                  <c:v>19.8451250621477</c:v>
                </c:pt>
                <c:pt idx="6">
                  <c:v>32.82107989880399</c:v>
                </c:pt>
                <c:pt idx="7">
                  <c:v>39.751347049597335</c:v>
                </c:pt>
                <c:pt idx="8">
                  <c:v>38.04801160117493</c:v>
                </c:pt>
                <c:pt idx="9">
                  <c:v>37.77596260005866</c:v>
                </c:pt>
                <c:pt idx="10">
                  <c:v>31.317743133385438</c:v>
                </c:pt>
                <c:pt idx="11">
                  <c:v>30.544783756126463</c:v>
                </c:pt>
                <c:pt idx="12">
                  <c:v>31.33564902447729</c:v>
                </c:pt>
                <c:pt idx="13">
                  <c:v>30.362373600525853</c:v>
                </c:pt>
                <c:pt idx="14">
                  <c:v>31.59826519220885</c:v>
                </c:pt>
                <c:pt idx="15">
                  <c:v>29.49009169369065</c:v>
                </c:pt>
                <c:pt idx="16">
                  <c:v>29.25000827440121</c:v>
                </c:pt>
              </c:numCache>
            </c:numRef>
          </c:yVal>
          <c:smooth val="1"/>
        </c:ser>
        <c:axId val="6019601"/>
        <c:axId val="54176410"/>
      </c:scatterChart>
      <c:valAx>
        <c:axId val="601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176410"/>
        <c:crossesAt val="0"/>
        <c:crossBetween val="midCat"/>
        <c:dispUnits/>
        <c:majorUnit val="1"/>
      </c:valAx>
      <c:valAx>
        <c:axId val="5417641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1960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NY_Data1!$N$5:$N$21</c:f>
              <c:numCache>
                <c:ptCount val="17"/>
                <c:pt idx="1">
                  <c:v>340</c:v>
                </c:pt>
                <c:pt idx="2">
                  <c:v>371</c:v>
                </c:pt>
                <c:pt idx="3">
                  <c:v>404</c:v>
                </c:pt>
                <c:pt idx="4">
                  <c:v>389</c:v>
                </c:pt>
                <c:pt idx="5">
                  <c:v>428</c:v>
                </c:pt>
                <c:pt idx="6">
                  <c:v>475</c:v>
                </c:pt>
                <c:pt idx="7">
                  <c:v>520</c:v>
                </c:pt>
                <c:pt idx="8">
                  <c:v>558</c:v>
                </c:pt>
                <c:pt idx="9">
                  <c:v>520</c:v>
                </c:pt>
                <c:pt idx="10">
                  <c:v>577</c:v>
                </c:pt>
                <c:pt idx="11">
                  <c:v>589</c:v>
                </c:pt>
                <c:pt idx="12">
                  <c:v>633</c:v>
                </c:pt>
                <c:pt idx="13">
                  <c:v>605</c:v>
                </c:pt>
                <c:pt idx="14">
                  <c:v>632</c:v>
                </c:pt>
                <c:pt idx="15">
                  <c:v>616</c:v>
                </c:pt>
                <c:pt idx="16">
                  <c:v>806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NY_Data1!$O$5:$O$21</c:f>
              <c:numCache>
                <c:ptCount val="17"/>
                <c:pt idx="1">
                  <c:v>512</c:v>
                </c:pt>
                <c:pt idx="2">
                  <c:v>582</c:v>
                </c:pt>
                <c:pt idx="3">
                  <c:v>594</c:v>
                </c:pt>
                <c:pt idx="4">
                  <c:v>602</c:v>
                </c:pt>
                <c:pt idx="5">
                  <c:v>659</c:v>
                </c:pt>
                <c:pt idx="6">
                  <c:v>837</c:v>
                </c:pt>
                <c:pt idx="7">
                  <c:v>954</c:v>
                </c:pt>
                <c:pt idx="8">
                  <c:v>1026</c:v>
                </c:pt>
                <c:pt idx="9">
                  <c:v>1047</c:v>
                </c:pt>
                <c:pt idx="10">
                  <c:v>899</c:v>
                </c:pt>
                <c:pt idx="11">
                  <c:v>898</c:v>
                </c:pt>
                <c:pt idx="12">
                  <c:v>848</c:v>
                </c:pt>
                <c:pt idx="13">
                  <c:v>759</c:v>
                </c:pt>
                <c:pt idx="14">
                  <c:v>783</c:v>
                </c:pt>
                <c:pt idx="15">
                  <c:v>749</c:v>
                </c:pt>
                <c:pt idx="16">
                  <c:v>759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NY_Data1!$P$5:$P$21</c:f>
              <c:numCache>
                <c:ptCount val="17"/>
                <c:pt idx="1">
                  <c:v>852</c:v>
                </c:pt>
                <c:pt idx="2">
                  <c:v>953</c:v>
                </c:pt>
                <c:pt idx="3">
                  <c:v>998</c:v>
                </c:pt>
                <c:pt idx="4">
                  <c:v>991</c:v>
                </c:pt>
                <c:pt idx="5">
                  <c:v>1087</c:v>
                </c:pt>
                <c:pt idx="6">
                  <c:v>1312</c:v>
                </c:pt>
                <c:pt idx="7">
                  <c:v>1474</c:v>
                </c:pt>
                <c:pt idx="8">
                  <c:v>1584</c:v>
                </c:pt>
                <c:pt idx="9">
                  <c:v>1567</c:v>
                </c:pt>
                <c:pt idx="10">
                  <c:v>1476</c:v>
                </c:pt>
                <c:pt idx="11">
                  <c:v>1487</c:v>
                </c:pt>
                <c:pt idx="12">
                  <c:v>1481</c:v>
                </c:pt>
                <c:pt idx="13">
                  <c:v>1364</c:v>
                </c:pt>
                <c:pt idx="14">
                  <c:v>1415</c:v>
                </c:pt>
                <c:pt idx="15">
                  <c:v>1365</c:v>
                </c:pt>
                <c:pt idx="16">
                  <c:v>1565</c:v>
                </c:pt>
              </c:numCache>
            </c:numRef>
          </c:yVal>
          <c:smooth val="1"/>
        </c:ser>
        <c:axId val="17825643"/>
        <c:axId val="26213060"/>
      </c:scatterChart>
      <c:scatterChart>
        <c:scatterStyle val="lineMarker"/>
        <c:varyColors val="0"/>
        <c:ser>
          <c:idx val="5"/>
          <c:order val="3"/>
          <c:tx>
            <c:strRef>
              <c:f>NY_Data1!$A$23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NY_Data1!$O$28:$O$44</c:f>
              <c:numCache>
                <c:ptCount val="17"/>
                <c:pt idx="1">
                  <c:v>60.093896713615024</c:v>
                </c:pt>
                <c:pt idx="2">
                  <c:v>61.07030430220357</c:v>
                </c:pt>
                <c:pt idx="3">
                  <c:v>59.519038076152306</c:v>
                </c:pt>
                <c:pt idx="4">
                  <c:v>60.74672048435923</c:v>
                </c:pt>
                <c:pt idx="5">
                  <c:v>60.625574977000916</c:v>
                </c:pt>
                <c:pt idx="6">
                  <c:v>63.795731707317074</c:v>
                </c:pt>
                <c:pt idx="7">
                  <c:v>64.72184531886025</c:v>
                </c:pt>
                <c:pt idx="8">
                  <c:v>64.77272727272727</c:v>
                </c:pt>
                <c:pt idx="9">
                  <c:v>66.81557115507339</c:v>
                </c:pt>
                <c:pt idx="10">
                  <c:v>60.90785907859079</c:v>
                </c:pt>
                <c:pt idx="11">
                  <c:v>60.39004707464694</c:v>
                </c:pt>
                <c:pt idx="12">
                  <c:v>57.25860904794058</c:v>
                </c:pt>
                <c:pt idx="13">
                  <c:v>55.64516129032258</c:v>
                </c:pt>
                <c:pt idx="14">
                  <c:v>55.3356890459364</c:v>
                </c:pt>
                <c:pt idx="15">
                  <c:v>54.871794871794876</c:v>
                </c:pt>
                <c:pt idx="16">
                  <c:v>48.498402555910545</c:v>
                </c:pt>
              </c:numCache>
            </c:numRef>
          </c:yVal>
          <c:smooth val="0"/>
        </c:ser>
        <c:axId val="34590949"/>
        <c:axId val="42883086"/>
      </c:scatterChart>
      <c:valAx>
        <c:axId val="178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6213060"/>
        <c:crossesAt val="0"/>
        <c:crossBetween val="midCat"/>
        <c:dispUnits/>
        <c:majorUnit val="1"/>
      </c:valAx>
      <c:valAx>
        <c:axId val="26213060"/>
        <c:scaling>
          <c:orientation val="minMax"/>
          <c:max val="1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825643"/>
        <c:crosses val="autoZero"/>
        <c:crossBetween val="midCat"/>
        <c:dispUnits/>
        <c:majorUnit val="175"/>
      </c:valAx>
      <c:valAx>
        <c:axId val="34590949"/>
        <c:scaling>
          <c:orientation val="minMax"/>
        </c:scaling>
        <c:axPos val="b"/>
        <c:delete val="1"/>
        <c:majorTickMark val="in"/>
        <c:minorTickMark val="none"/>
        <c:tickLblPos val="nextTo"/>
        <c:crossAx val="42883086"/>
        <c:crosses val="max"/>
        <c:crossBetween val="midCat"/>
        <c:dispUnits/>
      </c:valAx>
      <c:valAx>
        <c:axId val="42883086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5909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NY_Data3!$L$85:$L$101</c:f>
              <c:numCache>
                <c:ptCount val="17"/>
                <c:pt idx="1">
                  <c:v>2.627993119914012</c:v>
                </c:pt>
                <c:pt idx="2">
                  <c:v>2.883283144000331</c:v>
                </c:pt>
                <c:pt idx="3">
                  <c:v>3.1588842132884873</c:v>
                </c:pt>
                <c:pt idx="4">
                  <c:v>3.062390498874434</c:v>
                </c:pt>
                <c:pt idx="5">
                  <c:v>3.3864947065843665</c:v>
                </c:pt>
                <c:pt idx="6">
                  <c:v>3.7827636106422915</c:v>
                </c:pt>
                <c:pt idx="7">
                  <c:v>4.17213256148881</c:v>
                </c:pt>
                <c:pt idx="8">
                  <c:v>4.501019263071831</c:v>
                </c:pt>
                <c:pt idx="9">
                  <c:v>4.210891487026932</c:v>
                </c:pt>
                <c:pt idx="10">
                  <c:v>4.691158361636114</c:v>
                </c:pt>
                <c:pt idx="11">
                  <c:v>4.81910045967182</c:v>
                </c:pt>
                <c:pt idx="12">
                  <c:v>5.21809149416464</c:v>
                </c:pt>
                <c:pt idx="13">
                  <c:v>5.02384124063801</c:v>
                </c:pt>
                <c:pt idx="14">
                  <c:v>5.2862133214583125</c:v>
                </c:pt>
                <c:pt idx="15">
                  <c:v>5.178873759739604</c:v>
                </c:pt>
                <c:pt idx="16">
                  <c:v>6.800844688536079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NY_Data3!$M$85:$M$101</c:f>
              <c:numCache>
                <c:ptCount val="17"/>
                <c:pt idx="1">
                  <c:v>21.030917502529256</c:v>
                </c:pt>
                <c:pt idx="2">
                  <c:v>23.627791641851395</c:v>
                </c:pt>
                <c:pt idx="3">
                  <c:v>23.842954406972737</c:v>
                </c:pt>
                <c:pt idx="4">
                  <c:v>23.894483232185316</c:v>
                </c:pt>
                <c:pt idx="5">
                  <c:v>25.85153139921512</c:v>
                </c:pt>
                <c:pt idx="6">
                  <c:v>32.56155573433505</c:v>
                </c:pt>
                <c:pt idx="7">
                  <c:v>36.94265098759633</c:v>
                </c:pt>
                <c:pt idx="8">
                  <c:v>39.54682270573502</c:v>
                </c:pt>
                <c:pt idx="9">
                  <c:v>40.15075515632334</c:v>
                </c:pt>
                <c:pt idx="10">
                  <c:v>34.29308187616345</c:v>
                </c:pt>
                <c:pt idx="11">
                  <c:v>34.1262946520524</c:v>
                </c:pt>
                <c:pt idx="12">
                  <c:v>32.181454829457266</c:v>
                </c:pt>
                <c:pt idx="13">
                  <c:v>28.785163694285632</c:v>
                </c:pt>
                <c:pt idx="14">
                  <c:v>29.657855165125692</c:v>
                </c:pt>
                <c:pt idx="15">
                  <c:v>28.306889004871124</c:v>
                </c:pt>
                <c:pt idx="16">
                  <c:v>28.629722631173355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NY_Data3!$N$85:$N$101</c:f>
              <c:numCache>
                <c:ptCount val="17"/>
                <c:pt idx="1">
                  <c:v>5.542494408716028</c:v>
                </c:pt>
                <c:pt idx="2">
                  <c:v>6.21637539392936</c:v>
                </c:pt>
                <c:pt idx="3">
                  <c:v>6.531145185917752</c:v>
                </c:pt>
                <c:pt idx="4">
                  <c:v>6.510354650091431</c:v>
                </c:pt>
                <c:pt idx="5">
                  <c:v>7.157150279546964</c:v>
                </c:pt>
                <c:pt idx="6">
                  <c:v>8.672962100147195</c:v>
                </c:pt>
                <c:pt idx="7">
                  <c:v>9.796603502943734</c:v>
                </c:pt>
                <c:pt idx="8">
                  <c:v>10.565927485319264</c:v>
                </c:pt>
                <c:pt idx="9">
                  <c:v>10.476979361821579</c:v>
                </c:pt>
                <c:pt idx="10">
                  <c:v>9.891929994623776</c:v>
                </c:pt>
                <c:pt idx="11">
                  <c:v>10.011041094414821</c:v>
                </c:pt>
                <c:pt idx="12">
                  <c:v>10.029845732710367</c:v>
                </c:pt>
                <c:pt idx="13">
                  <c:v>9.291962663477063</c:v>
                </c:pt>
                <c:pt idx="14">
                  <c:v>9.694610851469106</c:v>
                </c:pt>
                <c:pt idx="15">
                  <c:v>9.38758749111188</c:v>
                </c:pt>
                <c:pt idx="16">
                  <c:v>10.791198243620435</c:v>
                </c:pt>
              </c:numCache>
            </c:numRef>
          </c:yVal>
          <c:smooth val="1"/>
        </c:ser>
        <c:axId val="50403455"/>
        <c:axId val="50977912"/>
      </c:scatterChart>
      <c:val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977912"/>
        <c:crossesAt val="0"/>
        <c:crossBetween val="midCat"/>
        <c:dispUnits/>
        <c:majorUnit val="1"/>
      </c:valAx>
      <c:valAx>
        <c:axId val="5097791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40345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NY_Data1!$Q$5:$Q$21</c:f>
              <c:numCache>
                <c:ptCount val="17"/>
                <c:pt idx="1">
                  <c:v>2307</c:v>
                </c:pt>
                <c:pt idx="2">
                  <c:v>2755</c:v>
                </c:pt>
                <c:pt idx="3">
                  <c:v>2812</c:v>
                </c:pt>
                <c:pt idx="4">
                  <c:v>2650</c:v>
                </c:pt>
                <c:pt idx="5">
                  <c:v>2902</c:v>
                </c:pt>
                <c:pt idx="6">
                  <c:v>3039</c:v>
                </c:pt>
                <c:pt idx="7">
                  <c:v>3164</c:v>
                </c:pt>
                <c:pt idx="8">
                  <c:v>3267</c:v>
                </c:pt>
                <c:pt idx="9">
                  <c:v>3122</c:v>
                </c:pt>
                <c:pt idx="10">
                  <c:v>3113</c:v>
                </c:pt>
                <c:pt idx="11">
                  <c:v>3045</c:v>
                </c:pt>
                <c:pt idx="12">
                  <c:v>3184</c:v>
                </c:pt>
                <c:pt idx="13">
                  <c:v>3004</c:v>
                </c:pt>
                <c:pt idx="14">
                  <c:v>3044</c:v>
                </c:pt>
                <c:pt idx="15">
                  <c:v>2703</c:v>
                </c:pt>
                <c:pt idx="16">
                  <c:v>3152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NY_Data1!$R$5:$R$21</c:f>
              <c:numCache>
                <c:ptCount val="17"/>
                <c:pt idx="1">
                  <c:v>4574</c:v>
                </c:pt>
                <c:pt idx="2">
                  <c:v>5543</c:v>
                </c:pt>
                <c:pt idx="3">
                  <c:v>6246</c:v>
                </c:pt>
                <c:pt idx="4">
                  <c:v>6621</c:v>
                </c:pt>
                <c:pt idx="5">
                  <c:v>7234</c:v>
                </c:pt>
                <c:pt idx="6">
                  <c:v>9728</c:v>
                </c:pt>
                <c:pt idx="7">
                  <c:v>11453</c:v>
                </c:pt>
                <c:pt idx="8">
                  <c:v>11411</c:v>
                </c:pt>
                <c:pt idx="9">
                  <c:v>11316</c:v>
                </c:pt>
                <c:pt idx="10">
                  <c:v>9605</c:v>
                </c:pt>
                <c:pt idx="11">
                  <c:v>8826</c:v>
                </c:pt>
                <c:pt idx="12">
                  <c:v>8956</c:v>
                </c:pt>
                <c:pt idx="13">
                  <c:v>8329</c:v>
                </c:pt>
                <c:pt idx="14">
                  <c:v>8299</c:v>
                </c:pt>
                <c:pt idx="15">
                  <c:v>7724</c:v>
                </c:pt>
                <c:pt idx="16">
                  <c:v>7766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NY_Data1!$S$5:$S$21</c:f>
              <c:numCache>
                <c:ptCount val="17"/>
                <c:pt idx="1">
                  <c:v>6881</c:v>
                </c:pt>
                <c:pt idx="2">
                  <c:v>8298</c:v>
                </c:pt>
                <c:pt idx="3">
                  <c:v>9058</c:v>
                </c:pt>
                <c:pt idx="4">
                  <c:v>9271</c:v>
                </c:pt>
                <c:pt idx="5">
                  <c:v>10136</c:v>
                </c:pt>
                <c:pt idx="6">
                  <c:v>12767</c:v>
                </c:pt>
                <c:pt idx="7">
                  <c:v>14617</c:v>
                </c:pt>
                <c:pt idx="8">
                  <c:v>14678</c:v>
                </c:pt>
                <c:pt idx="9">
                  <c:v>14438</c:v>
                </c:pt>
                <c:pt idx="10">
                  <c:v>12718</c:v>
                </c:pt>
                <c:pt idx="11">
                  <c:v>11871</c:v>
                </c:pt>
                <c:pt idx="12">
                  <c:v>12140</c:v>
                </c:pt>
                <c:pt idx="13">
                  <c:v>11333</c:v>
                </c:pt>
                <c:pt idx="14">
                  <c:v>11343</c:v>
                </c:pt>
                <c:pt idx="15">
                  <c:v>10427</c:v>
                </c:pt>
                <c:pt idx="16">
                  <c:v>10918</c:v>
                </c:pt>
              </c:numCache>
            </c:numRef>
          </c:yVal>
          <c:smooth val="1"/>
        </c:ser>
        <c:axId val="56148025"/>
        <c:axId val="35570178"/>
      </c:scatterChart>
      <c:scatterChart>
        <c:scatterStyle val="lineMarker"/>
        <c:varyColors val="0"/>
        <c:ser>
          <c:idx val="5"/>
          <c:order val="3"/>
          <c:tx>
            <c:strRef>
              <c:f>NY_Data1!$A$23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NY_Data1!$R$28:$R$44</c:f>
              <c:numCache>
                <c:ptCount val="17"/>
                <c:pt idx="1">
                  <c:v>66.47289638133992</c:v>
                </c:pt>
                <c:pt idx="2">
                  <c:v>66.7992287298144</c:v>
                </c:pt>
                <c:pt idx="3">
                  <c:v>68.95561934201811</c:v>
                </c:pt>
                <c:pt idx="4">
                  <c:v>71.41624420235142</c:v>
                </c:pt>
                <c:pt idx="5">
                  <c:v>71.36937647987371</c:v>
                </c:pt>
                <c:pt idx="6">
                  <c:v>76.19644395707684</c:v>
                </c:pt>
                <c:pt idx="7">
                  <c:v>78.3539714031607</c:v>
                </c:pt>
                <c:pt idx="8">
                  <c:v>77.7421992097016</c:v>
                </c:pt>
                <c:pt idx="9">
                  <c:v>78.37650644133537</c:v>
                </c:pt>
                <c:pt idx="10">
                  <c:v>75.52288095612518</c:v>
                </c:pt>
                <c:pt idx="11">
                  <c:v>74.3492544857215</c:v>
                </c:pt>
                <c:pt idx="12">
                  <c:v>73.77265238879737</c:v>
                </c:pt>
                <c:pt idx="13">
                  <c:v>73.4933380393541</c:v>
                </c:pt>
                <c:pt idx="14">
                  <c:v>73.16406594375385</c:v>
                </c:pt>
                <c:pt idx="15">
                  <c:v>74.07691569962597</c:v>
                </c:pt>
                <c:pt idx="16">
                  <c:v>71.13024363436526</c:v>
                </c:pt>
              </c:numCache>
            </c:numRef>
          </c:yVal>
          <c:smooth val="0"/>
        </c:ser>
        <c:axId val="51696147"/>
        <c:axId val="62612140"/>
      </c:scatterChart>
      <c:valAx>
        <c:axId val="5614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570178"/>
        <c:crossesAt val="0"/>
        <c:crossBetween val="midCat"/>
        <c:dispUnits/>
        <c:majorUnit val="1"/>
      </c:valAx>
      <c:valAx>
        <c:axId val="355701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148025"/>
        <c:crosses val="autoZero"/>
        <c:crossBetween val="midCat"/>
        <c:dispUnits/>
        <c:majorUnit val="1500"/>
      </c:valAx>
      <c:valAx>
        <c:axId val="51696147"/>
        <c:scaling>
          <c:orientation val="minMax"/>
        </c:scaling>
        <c:axPos val="b"/>
        <c:delete val="1"/>
        <c:majorTickMark val="in"/>
        <c:minorTickMark val="none"/>
        <c:tickLblPos val="nextTo"/>
        <c:crossAx val="62612140"/>
        <c:crosses val="max"/>
        <c:crossBetween val="midCat"/>
        <c:dispUnits/>
      </c:valAx>
      <c:valAx>
        <c:axId val="6261214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6961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NY_Data3!$L$105:$L$121</c:f>
              <c:numCache>
                <c:ptCount val="17"/>
                <c:pt idx="1">
                  <c:v>17.831706257769486</c:v>
                </c:pt>
                <c:pt idx="2">
                  <c:v>21.41090313132321</c:v>
                </c:pt>
                <c:pt idx="3">
                  <c:v>21.987085167740663</c:v>
                </c:pt>
                <c:pt idx="4">
                  <c:v>20.86204324426028</c:v>
                </c:pt>
                <c:pt idx="5">
                  <c:v>22.96170008997157</c:v>
                </c:pt>
                <c:pt idx="6">
                  <c:v>24.201723395246155</c:v>
                </c:pt>
                <c:pt idx="7">
                  <c:v>25.385821970289605</c:v>
                </c:pt>
                <c:pt idx="8">
                  <c:v>26.35274181443669</c:v>
                </c:pt>
                <c:pt idx="9">
                  <c:v>25.281544658650155</c:v>
                </c:pt>
                <c:pt idx="10">
                  <c:v>25.30949043288253</c:v>
                </c:pt>
                <c:pt idx="11">
                  <c:v>24.913685738031734</c:v>
                </c:pt>
                <c:pt idx="12">
                  <c:v>26.247082649952947</c:v>
                </c:pt>
                <c:pt idx="13">
                  <c:v>24.944824936986084</c:v>
                </c:pt>
                <c:pt idx="14">
                  <c:v>25.460812263479596</c:v>
                </c:pt>
                <c:pt idx="15">
                  <c:v>22.724830799636603</c:v>
                </c:pt>
                <c:pt idx="16">
                  <c:v>26.595859129361937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NY_Data3!$M$105:$M$121</c:f>
              <c:numCache>
                <c:ptCount val="17"/>
                <c:pt idx="1">
                  <c:v>187.88167315736095</c:v>
                </c:pt>
                <c:pt idx="2">
                  <c:v>225.03238671955722</c:v>
                </c:pt>
                <c:pt idx="3">
                  <c:v>250.7122781581679</c:v>
                </c:pt>
                <c:pt idx="4">
                  <c:v>262.7996237214268</c:v>
                </c:pt>
                <c:pt idx="5">
                  <c:v>283.77841903174834</c:v>
                </c:pt>
                <c:pt idx="6">
                  <c:v>378.4454171847209</c:v>
                </c:pt>
                <c:pt idx="7">
                  <c:v>443.50543161524195</c:v>
                </c:pt>
                <c:pt idx="8">
                  <c:v>439.8331324514058</c:v>
                </c:pt>
                <c:pt idx="9">
                  <c:v>433.9502820906923</c:v>
                </c:pt>
                <c:pt idx="10">
                  <c:v>366.3904910128475</c:v>
                </c:pt>
                <c:pt idx="11">
                  <c:v>335.41055300558406</c:v>
                </c:pt>
                <c:pt idx="12">
                  <c:v>339.878666807334</c:v>
                </c:pt>
                <c:pt idx="13">
                  <c:v>315.87829830000663</c:v>
                </c:pt>
                <c:pt idx="14">
                  <c:v>314.342962982603</c:v>
                </c:pt>
                <c:pt idx="15">
                  <c:v>291.9124308059073</c:v>
                </c:pt>
                <c:pt idx="16">
                  <c:v>292.9360025740346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NY_Data3!$N$105:$N$121</c:f>
              <c:numCache>
                <c:ptCount val="17"/>
                <c:pt idx="1">
                  <c:v>44.76279815302229</c:v>
                </c:pt>
                <c:pt idx="2">
                  <c:v>54.127474311464674</c:v>
                </c:pt>
                <c:pt idx="3">
                  <c:v>59.277668430904804</c:v>
                </c:pt>
                <c:pt idx="4">
                  <c:v>60.905648800199444</c:v>
                </c:pt>
                <c:pt idx="5">
                  <c:v>66.73861567018218</c:v>
                </c:pt>
                <c:pt idx="6">
                  <c:v>84.39611824129516</c:v>
                </c:pt>
                <c:pt idx="7">
                  <c:v>97.14854369235316</c:v>
                </c:pt>
                <c:pt idx="8">
                  <c:v>97.9082598671188</c:v>
                </c:pt>
                <c:pt idx="9">
                  <c:v>96.53262796807911</c:v>
                </c:pt>
                <c:pt idx="10">
                  <c:v>85.23412308375691</c:v>
                </c:pt>
                <c:pt idx="11">
                  <c:v>79.92001938923897</c:v>
                </c:pt>
                <c:pt idx="12">
                  <c:v>82.2162911513193</c:v>
                </c:pt>
                <c:pt idx="13">
                  <c:v>77.20367512110377</c:v>
                </c:pt>
                <c:pt idx="14">
                  <c:v>77.71446705880854</c:v>
                </c:pt>
                <c:pt idx="15">
                  <c:v>71.71016466653742</c:v>
                </c:pt>
                <c:pt idx="16">
                  <c:v>75.2832603347271</c:v>
                </c:pt>
              </c:numCache>
            </c:numRef>
          </c:yVal>
          <c:smooth val="1"/>
        </c:ser>
        <c:axId val="26638349"/>
        <c:axId val="38418550"/>
      </c:scatterChart>
      <c:valAx>
        <c:axId val="26638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418550"/>
        <c:crossesAt val="0"/>
        <c:crossBetween val="midCat"/>
        <c:dispUnits/>
        <c:majorUnit val="1"/>
      </c:valAx>
      <c:valAx>
        <c:axId val="3841855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3834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NY_Data1!$J$48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NY_Data1!$J$49:$J$65</c:f>
              <c:numCache>
                <c:ptCount val="17"/>
                <c:pt idx="1">
                  <c:v>19.554050898902638</c:v>
                </c:pt>
                <c:pt idx="2">
                  <c:v>18.50926324859974</c:v>
                </c:pt>
                <c:pt idx="3">
                  <c:v>17.372140740177823</c:v>
                </c:pt>
                <c:pt idx="4">
                  <c:v>14.71858356124946</c:v>
                </c:pt>
                <c:pt idx="5">
                  <c:v>13.332897404041063</c:v>
                </c:pt>
                <c:pt idx="6">
                  <c:v>11.118368167202572</c:v>
                </c:pt>
                <c:pt idx="7">
                  <c:v>10.751631066225757</c:v>
                </c:pt>
                <c:pt idx="8">
                  <c:v>11.910942931315176</c:v>
                </c:pt>
                <c:pt idx="9">
                  <c:v>11.584743128635495</c:v>
                </c:pt>
                <c:pt idx="10">
                  <c:v>13.446368199979512</c:v>
                </c:pt>
                <c:pt idx="11">
                  <c:v>13.332973031400314</c:v>
                </c:pt>
                <c:pt idx="12">
                  <c:v>14.362162162162162</c:v>
                </c:pt>
                <c:pt idx="13">
                  <c:v>13.68053535059645</c:v>
                </c:pt>
                <c:pt idx="14">
                  <c:v>14.226779820839228</c:v>
                </c:pt>
                <c:pt idx="15">
                  <c:v>14.988727858293075</c:v>
                </c:pt>
                <c:pt idx="16">
                  <c:v>15.721138471378318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NY_Data1!$K$49:$K$65</c:f>
              <c:numCache>
                <c:ptCount val="17"/>
                <c:pt idx="1">
                  <c:v>46.94139621760448</c:v>
                </c:pt>
                <c:pt idx="2">
                  <c:v>45.799224472210255</c:v>
                </c:pt>
                <c:pt idx="3">
                  <c:v>42.78440610988677</c:v>
                </c:pt>
                <c:pt idx="4">
                  <c:v>36.58413703757017</c:v>
                </c:pt>
                <c:pt idx="5">
                  <c:v>33.25704570718629</c:v>
                </c:pt>
                <c:pt idx="6">
                  <c:v>28.351085209003212</c:v>
                </c:pt>
                <c:pt idx="7">
                  <c:v>27.786218607560997</c:v>
                </c:pt>
                <c:pt idx="8">
                  <c:v>28.494741936903246</c:v>
                </c:pt>
                <c:pt idx="9">
                  <c:v>28.853070467563608</c:v>
                </c:pt>
                <c:pt idx="10">
                  <c:v>27.94283372605266</c:v>
                </c:pt>
                <c:pt idx="11">
                  <c:v>25.828244068529425</c:v>
                </c:pt>
                <c:pt idx="12">
                  <c:v>24.42162162162162</c:v>
                </c:pt>
                <c:pt idx="13">
                  <c:v>24.67849869071865</c:v>
                </c:pt>
                <c:pt idx="14">
                  <c:v>23.049269212635547</c:v>
                </c:pt>
                <c:pt idx="15">
                  <c:v>21.610305958132045</c:v>
                </c:pt>
                <c:pt idx="16">
                  <c:v>22.238567316917173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NY_Data1!$L$49:$L$65</c:f>
              <c:numCache>
                <c:ptCount val="17"/>
                <c:pt idx="1">
                  <c:v>6.117207564791034</c:v>
                </c:pt>
                <c:pt idx="2">
                  <c:v>6.566135286514434</c:v>
                </c:pt>
                <c:pt idx="3">
                  <c:v>6.406261874002583</c:v>
                </c:pt>
                <c:pt idx="4">
                  <c:v>5.354829422772419</c:v>
                </c:pt>
                <c:pt idx="5">
                  <c:v>4.989210750016347</c:v>
                </c:pt>
                <c:pt idx="6">
                  <c:v>4.225281350482315</c:v>
                </c:pt>
                <c:pt idx="7">
                  <c:v>4.334614353382786</c:v>
                </c:pt>
                <c:pt idx="8">
                  <c:v>4.144849738196858</c:v>
                </c:pt>
                <c:pt idx="9">
                  <c:v>4.240486656898006</c:v>
                </c:pt>
                <c:pt idx="10">
                  <c:v>4.569203975002561</c:v>
                </c:pt>
                <c:pt idx="11">
                  <c:v>4.858671566772956</c:v>
                </c:pt>
                <c:pt idx="12">
                  <c:v>4.9135135135135135</c:v>
                </c:pt>
                <c:pt idx="13">
                  <c:v>4.550480069828339</c:v>
                </c:pt>
                <c:pt idx="14">
                  <c:v>4.732437529467233</c:v>
                </c:pt>
                <c:pt idx="15">
                  <c:v>4.553945249597423</c:v>
                </c:pt>
                <c:pt idx="16">
                  <c:v>4.745762711864407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NY_Data1!$M$49:$M$65</c:f>
              <c:numCache>
                <c:ptCount val="17"/>
                <c:pt idx="1">
                  <c:v>15.328041092692038</c:v>
                </c:pt>
                <c:pt idx="2">
                  <c:v>18.043946574752262</c:v>
                </c:pt>
                <c:pt idx="3">
                  <c:v>22.843681130785015</c:v>
                </c:pt>
                <c:pt idx="4">
                  <c:v>33.64042032532028</c:v>
                </c:pt>
                <c:pt idx="5">
                  <c:v>38.573203426404234</c:v>
                </c:pt>
                <c:pt idx="6">
                  <c:v>46.94031350482315</c:v>
                </c:pt>
                <c:pt idx="7">
                  <c:v>47.93100366431317</c:v>
                </c:pt>
                <c:pt idx="8">
                  <c:v>45.43494521934263</c:v>
                </c:pt>
                <c:pt idx="9">
                  <c:v>45.011322765418946</c:v>
                </c:pt>
                <c:pt idx="10">
                  <c:v>43.463784448314726</c:v>
                </c:pt>
                <c:pt idx="11">
                  <c:v>44.8629951899692</c:v>
                </c:pt>
                <c:pt idx="12">
                  <c:v>45.513513513513516</c:v>
                </c:pt>
                <c:pt idx="13">
                  <c:v>46.5638638347396</c:v>
                </c:pt>
                <c:pt idx="14">
                  <c:v>47.14167845355964</c:v>
                </c:pt>
                <c:pt idx="15">
                  <c:v>47.41384863123994</c:v>
                </c:pt>
                <c:pt idx="16">
                  <c:v>44.720179085385354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NY_Data1!$N$48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NY_Data1!$N$49:$N$65</c:f>
              <c:numCache>
                <c:ptCount val="17"/>
                <c:pt idx="1">
                  <c:v>12.059304226009807</c:v>
                </c:pt>
                <c:pt idx="2">
                  <c:v>11.08143041792331</c:v>
                </c:pt>
                <c:pt idx="3">
                  <c:v>10.593510145147809</c:v>
                </c:pt>
                <c:pt idx="4">
                  <c:v>9.702029653087664</c:v>
                </c:pt>
                <c:pt idx="5">
                  <c:v>9.847642712352055</c:v>
                </c:pt>
                <c:pt idx="6">
                  <c:v>9.364951768488746</c:v>
                </c:pt>
                <c:pt idx="7">
                  <c:v>9.196532308517295</c:v>
                </c:pt>
                <c:pt idx="8">
                  <c:v>10.01452017424209</c:v>
                </c:pt>
                <c:pt idx="9">
                  <c:v>10.310376981483948</c:v>
                </c:pt>
                <c:pt idx="10">
                  <c:v>10.577809650650547</c:v>
                </c:pt>
                <c:pt idx="11">
                  <c:v>11.11711614332811</c:v>
                </c:pt>
                <c:pt idx="12">
                  <c:v>10.78918918918919</c:v>
                </c:pt>
                <c:pt idx="13">
                  <c:v>10.526622054116963</c:v>
                </c:pt>
                <c:pt idx="14">
                  <c:v>10.849834983498349</c:v>
                </c:pt>
                <c:pt idx="15">
                  <c:v>11.43317230273752</c:v>
                </c:pt>
                <c:pt idx="16">
                  <c:v>12.574352414454747</c:v>
                </c:pt>
              </c:numCache>
            </c:numRef>
          </c:yVal>
          <c:smooth val="0"/>
        </c:ser>
        <c:axId val="10222631"/>
        <c:axId val="24894816"/>
      </c:scatterChart>
      <c:valAx>
        <c:axId val="10222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894816"/>
        <c:crosses val="autoZero"/>
        <c:crossBetween val="midCat"/>
        <c:dispUnits/>
        <c:majorUnit val="1"/>
      </c:valAx>
      <c:valAx>
        <c:axId val="24894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222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NEW YORK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92"/>
          <c:w val="0.94975"/>
          <c:h val="0.848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NY_Data1!$J$90:$J$106</c:f>
              <c:numCache>
                <c:ptCount val="17"/>
                <c:pt idx="1">
                  <c:v>18.517708788806296</c:v>
                </c:pt>
                <c:pt idx="2">
                  <c:v>18.672199170124482</c:v>
                </c:pt>
                <c:pt idx="3">
                  <c:v>17.002881844380404</c:v>
                </c:pt>
                <c:pt idx="4">
                  <c:v>15.314907113729042</c:v>
                </c:pt>
                <c:pt idx="5">
                  <c:v>12.786839922587781</c:v>
                </c:pt>
                <c:pt idx="6">
                  <c:v>10.875822368421053</c:v>
                </c:pt>
                <c:pt idx="7">
                  <c:v>10.2331266916965</c:v>
                </c:pt>
                <c:pt idx="8">
                  <c:v>12.067303479099115</c:v>
                </c:pt>
                <c:pt idx="9">
                  <c:v>11.002120890774126</c:v>
                </c:pt>
                <c:pt idx="10">
                  <c:v>13.315981259760543</c:v>
                </c:pt>
                <c:pt idx="11">
                  <c:v>12.565148425107637</c:v>
                </c:pt>
                <c:pt idx="12">
                  <c:v>14.068780705672177</c:v>
                </c:pt>
                <c:pt idx="13">
                  <c:v>12.942730219714251</c:v>
                </c:pt>
                <c:pt idx="14">
                  <c:v>13.688396192312327</c:v>
                </c:pt>
                <c:pt idx="15">
                  <c:v>13.81408596582082</c:v>
                </c:pt>
                <c:pt idx="16">
                  <c:v>14.962657738861704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NY_Data1!$K$90:$K$106</c:f>
              <c:numCache>
                <c:ptCount val="17"/>
                <c:pt idx="1">
                  <c:v>54.02273721031919</c:v>
                </c:pt>
                <c:pt idx="2">
                  <c:v>51.99350532202778</c:v>
                </c:pt>
                <c:pt idx="3">
                  <c:v>50.24015369836695</c:v>
                </c:pt>
                <c:pt idx="4">
                  <c:v>42.81830539193475</c:v>
                </c:pt>
                <c:pt idx="5">
                  <c:v>38.95493502902958</c:v>
                </c:pt>
                <c:pt idx="6">
                  <c:v>31.712582236842106</c:v>
                </c:pt>
                <c:pt idx="7">
                  <c:v>30.385051951453768</c:v>
                </c:pt>
                <c:pt idx="8">
                  <c:v>30.54946980983262</c:v>
                </c:pt>
                <c:pt idx="9">
                  <c:v>30.744079179922235</c:v>
                </c:pt>
                <c:pt idx="10">
                  <c:v>29.776158250910985</c:v>
                </c:pt>
                <c:pt idx="11">
                  <c:v>27.57761160208475</c:v>
                </c:pt>
                <c:pt idx="12">
                  <c:v>26.831174631531933</c:v>
                </c:pt>
                <c:pt idx="13">
                  <c:v>26.605835034217794</c:v>
                </c:pt>
                <c:pt idx="14">
                  <c:v>24.25593444993373</c:v>
                </c:pt>
                <c:pt idx="15">
                  <c:v>22.915587778353185</c:v>
                </c:pt>
                <c:pt idx="16">
                  <c:v>23.69302086015967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NY_Data1!$L$90:$L$106</c:f>
              <c:numCache>
                <c:ptCount val="17"/>
                <c:pt idx="1">
                  <c:v>5.815478793178837</c:v>
                </c:pt>
                <c:pt idx="2">
                  <c:v>7.16218654158398</c:v>
                </c:pt>
                <c:pt idx="3">
                  <c:v>7.28466218379763</c:v>
                </c:pt>
                <c:pt idx="4">
                  <c:v>5.769521220359462</c:v>
                </c:pt>
                <c:pt idx="5">
                  <c:v>5.252972076306331</c:v>
                </c:pt>
                <c:pt idx="6">
                  <c:v>4.636101973684211</c:v>
                </c:pt>
                <c:pt idx="7">
                  <c:v>4.540295119182747</c:v>
                </c:pt>
                <c:pt idx="8">
                  <c:v>3.89098238541758</c:v>
                </c:pt>
                <c:pt idx="9">
                  <c:v>4.162248144220572</c:v>
                </c:pt>
                <c:pt idx="10">
                  <c:v>4.414367516918272</c:v>
                </c:pt>
                <c:pt idx="11">
                  <c:v>4.067527758894177</c:v>
                </c:pt>
                <c:pt idx="12">
                  <c:v>4.231799910674408</c:v>
                </c:pt>
                <c:pt idx="13">
                  <c:v>4.20218513627086</c:v>
                </c:pt>
                <c:pt idx="14">
                  <c:v>4.108928786600796</c:v>
                </c:pt>
                <c:pt idx="15">
                  <c:v>4.155877783531849</c:v>
                </c:pt>
                <c:pt idx="16">
                  <c:v>3.7857326809168166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NY_Data1!$M$90:$M$106</c:f>
              <c:numCache>
                <c:ptCount val="17"/>
                <c:pt idx="1">
                  <c:v>10.45037166593791</c:v>
                </c:pt>
                <c:pt idx="2">
                  <c:v>11.672379577845932</c:v>
                </c:pt>
                <c:pt idx="3">
                  <c:v>15.962215818123598</c:v>
                </c:pt>
                <c:pt idx="4">
                  <c:v>27.00498414136837</c:v>
                </c:pt>
                <c:pt idx="5">
                  <c:v>33.89549350290296</c:v>
                </c:pt>
                <c:pt idx="6">
                  <c:v>44.17146381578947</c:v>
                </c:pt>
                <c:pt idx="7">
                  <c:v>46.51183096132018</c:v>
                </c:pt>
                <c:pt idx="8">
                  <c:v>44.50092016475331</c:v>
                </c:pt>
                <c:pt idx="9">
                  <c:v>44.839165782962176</c:v>
                </c:pt>
                <c:pt idx="10">
                  <c:v>43.133784487246224</c:v>
                </c:pt>
                <c:pt idx="11">
                  <c:v>45.615227736233855</c:v>
                </c:pt>
                <c:pt idx="12">
                  <c:v>45.39973202322465</c:v>
                </c:pt>
                <c:pt idx="13">
                  <c:v>47.13651098571257</c:v>
                </c:pt>
                <c:pt idx="14">
                  <c:v>48.51186889986746</c:v>
                </c:pt>
                <c:pt idx="15">
                  <c:v>49.417400310719835</c:v>
                </c:pt>
                <c:pt idx="16">
                  <c:v>47.78521761524595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NY_Data1!$N$89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NY_Data1!$N$90:$N$106</c:f>
              <c:numCache>
                <c:ptCount val="17"/>
                <c:pt idx="1">
                  <c:v>11.193703541757761</c:v>
                </c:pt>
                <c:pt idx="2">
                  <c:v>10.499729388417824</c:v>
                </c:pt>
                <c:pt idx="3">
                  <c:v>9.510086455331413</c:v>
                </c:pt>
                <c:pt idx="4">
                  <c:v>9.092282132608368</c:v>
                </c:pt>
                <c:pt idx="5">
                  <c:v>9.109759469173348</c:v>
                </c:pt>
                <c:pt idx="6">
                  <c:v>8.604029605263158</c:v>
                </c:pt>
                <c:pt idx="7">
                  <c:v>8.32969527634681</c:v>
                </c:pt>
                <c:pt idx="8">
                  <c:v>8.99132416089738</c:v>
                </c:pt>
                <c:pt idx="9">
                  <c:v>9.252386002120891</c:v>
                </c:pt>
                <c:pt idx="10">
                  <c:v>9.359708485163978</c:v>
                </c:pt>
                <c:pt idx="11">
                  <c:v>10.174484477679584</c:v>
                </c:pt>
                <c:pt idx="12">
                  <c:v>9.46851272889683</c:v>
                </c:pt>
                <c:pt idx="13">
                  <c:v>9.112738624084523</c:v>
                </c:pt>
                <c:pt idx="14">
                  <c:v>9.434871671285697</c:v>
                </c:pt>
                <c:pt idx="15">
                  <c:v>9.697048161574314</c:v>
                </c:pt>
                <c:pt idx="16">
                  <c:v>9.773371104815865</c:v>
                </c:pt>
              </c:numCache>
            </c:numRef>
          </c:yVal>
          <c:smooth val="0"/>
        </c:ser>
        <c:axId val="22726753"/>
        <c:axId val="3214186"/>
      </c:scatterChart>
      <c:valAx>
        <c:axId val="2272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214186"/>
        <c:crosses val="autoZero"/>
        <c:crossBetween val="midCat"/>
        <c:dispUnits/>
        <c:majorUnit val="1"/>
      </c:valAx>
      <c:valAx>
        <c:axId val="321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7267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NY_Data1!$B$90:$B$106</c:f>
              <c:numCache>
                <c:ptCount val="17"/>
                <c:pt idx="1">
                  <c:v>21.933246640658865</c:v>
                </c:pt>
                <c:pt idx="2">
                  <c:v>20.87114337568058</c:v>
                </c:pt>
                <c:pt idx="3">
                  <c:v>22.155049786628734</c:v>
                </c:pt>
                <c:pt idx="4">
                  <c:v>19.358490566037737</c:v>
                </c:pt>
                <c:pt idx="5">
                  <c:v>20.813232253618192</c:v>
                </c:pt>
                <c:pt idx="6">
                  <c:v>19.34846989141165</c:v>
                </c:pt>
                <c:pt idx="7">
                  <c:v>18.36283185840708</c:v>
                </c:pt>
                <c:pt idx="8">
                  <c:v>18.91643709825528</c:v>
                </c:pt>
                <c:pt idx="9">
                  <c:v>19.762972453555413</c:v>
                </c:pt>
                <c:pt idx="10">
                  <c:v>20.655316415033727</c:v>
                </c:pt>
                <c:pt idx="11">
                  <c:v>20.623973727422005</c:v>
                </c:pt>
                <c:pt idx="12">
                  <c:v>21.35678391959799</c:v>
                </c:pt>
                <c:pt idx="13">
                  <c:v>21.637816245006658</c:v>
                </c:pt>
                <c:pt idx="14">
                  <c:v>19.908015768725363</c:v>
                </c:pt>
                <c:pt idx="15">
                  <c:v>23.751387347391788</c:v>
                </c:pt>
                <c:pt idx="16">
                  <c:v>21.065989847715734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NY_Data1!$C$90:$C$106</c:f>
              <c:numCache>
                <c:ptCount val="17"/>
                <c:pt idx="1">
                  <c:v>40.35543996532293</c:v>
                </c:pt>
                <c:pt idx="2">
                  <c:v>42.03266787658802</c:v>
                </c:pt>
                <c:pt idx="3">
                  <c:v>36.913229018492174</c:v>
                </c:pt>
                <c:pt idx="4">
                  <c:v>37.32075471698113</c:v>
                </c:pt>
                <c:pt idx="5">
                  <c:v>35.69951757408683</c:v>
                </c:pt>
                <c:pt idx="6">
                  <c:v>35.20895031260283</c:v>
                </c:pt>
                <c:pt idx="7">
                  <c:v>35.42983565107459</c:v>
                </c:pt>
                <c:pt idx="8">
                  <c:v>35.29231711049893</c:v>
                </c:pt>
                <c:pt idx="9">
                  <c:v>35.42600896860987</c:v>
                </c:pt>
                <c:pt idx="10">
                  <c:v>34.30774172823643</c:v>
                </c:pt>
                <c:pt idx="11">
                  <c:v>31.88834154351396</c:v>
                </c:pt>
                <c:pt idx="12">
                  <c:v>30.527638190954775</c:v>
                </c:pt>
                <c:pt idx="13">
                  <c:v>30.65912117177097</c:v>
                </c:pt>
                <c:pt idx="14">
                  <c:v>29.894875164257556</c:v>
                </c:pt>
                <c:pt idx="15">
                  <c:v>26.230114687384386</c:v>
                </c:pt>
                <c:pt idx="16">
                  <c:v>26.23730964467005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NY_Data1!$D$90:$D$106</c:f>
              <c:numCache>
                <c:ptCount val="17"/>
                <c:pt idx="1">
                  <c:v>9.276116168183789</c:v>
                </c:pt>
                <c:pt idx="2">
                  <c:v>10.01814882032668</c:v>
                </c:pt>
                <c:pt idx="3">
                  <c:v>9.708392603129445</c:v>
                </c:pt>
                <c:pt idx="4">
                  <c:v>10.150943396226415</c:v>
                </c:pt>
                <c:pt idx="5">
                  <c:v>9.372846312887665</c:v>
                </c:pt>
                <c:pt idx="6">
                  <c:v>7.831523527476143</c:v>
                </c:pt>
                <c:pt idx="7">
                  <c:v>9.102402022756005</c:v>
                </c:pt>
                <c:pt idx="8">
                  <c:v>9.550045913682277</c:v>
                </c:pt>
                <c:pt idx="9">
                  <c:v>9.705317104420244</c:v>
                </c:pt>
                <c:pt idx="10">
                  <c:v>9.476389335046578</c:v>
                </c:pt>
                <c:pt idx="11">
                  <c:v>11.362889983579638</c:v>
                </c:pt>
                <c:pt idx="12">
                  <c:v>10.615577889447236</c:v>
                </c:pt>
                <c:pt idx="13">
                  <c:v>9.88681757656458</c:v>
                </c:pt>
                <c:pt idx="14">
                  <c:v>10.183968462549277</c:v>
                </c:pt>
                <c:pt idx="15">
                  <c:v>9.803921568627452</c:v>
                </c:pt>
                <c:pt idx="16">
                  <c:v>10.279187817258883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NY_Data1!$E$90:$E$106</c:f>
              <c:numCache>
                <c:ptCount val="17"/>
                <c:pt idx="1">
                  <c:v>13.697442566103163</c:v>
                </c:pt>
                <c:pt idx="2">
                  <c:v>13.611615245009073</c:v>
                </c:pt>
                <c:pt idx="3">
                  <c:v>16.856330014224753</c:v>
                </c:pt>
                <c:pt idx="4">
                  <c:v>18.49056603773585</c:v>
                </c:pt>
                <c:pt idx="5">
                  <c:v>19.365954514128187</c:v>
                </c:pt>
                <c:pt idx="6">
                  <c:v>21.980914774596908</c:v>
                </c:pt>
                <c:pt idx="7">
                  <c:v>20.670037926675093</c:v>
                </c:pt>
                <c:pt idx="8">
                  <c:v>19.16131007040098</c:v>
                </c:pt>
                <c:pt idx="9">
                  <c:v>18.449711723254325</c:v>
                </c:pt>
                <c:pt idx="10">
                  <c:v>17.025377449405717</c:v>
                </c:pt>
                <c:pt idx="11">
                  <c:v>16.7816091954023</c:v>
                </c:pt>
                <c:pt idx="12">
                  <c:v>17.619346733668344</c:v>
                </c:pt>
                <c:pt idx="13">
                  <c:v>17.676431424766978</c:v>
                </c:pt>
                <c:pt idx="14">
                  <c:v>19.250985545335087</c:v>
                </c:pt>
                <c:pt idx="15">
                  <c:v>17.42508324084351</c:v>
                </c:pt>
                <c:pt idx="16">
                  <c:v>16.846446700507613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NY_Data1!$F$89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NY_Data1!$F$90:$F$106</c:f>
              <c:numCache>
                <c:ptCount val="17"/>
                <c:pt idx="1">
                  <c:v>14.737754659731253</c:v>
                </c:pt>
                <c:pt idx="2">
                  <c:v>13.466424682395644</c:v>
                </c:pt>
                <c:pt idx="3">
                  <c:v>14.366998577524893</c:v>
                </c:pt>
                <c:pt idx="4">
                  <c:v>14.679245283018869</c:v>
                </c:pt>
                <c:pt idx="5">
                  <c:v>14.748449345279118</c:v>
                </c:pt>
                <c:pt idx="6">
                  <c:v>15.630141493912472</c:v>
                </c:pt>
                <c:pt idx="7">
                  <c:v>16.43489254108723</c:v>
                </c:pt>
                <c:pt idx="8">
                  <c:v>17.079889807162534</c:v>
                </c:pt>
                <c:pt idx="9">
                  <c:v>16.655989750160156</c:v>
                </c:pt>
                <c:pt idx="10">
                  <c:v>18.535175072277546</c:v>
                </c:pt>
                <c:pt idx="11">
                  <c:v>19.3431855500821</c:v>
                </c:pt>
                <c:pt idx="12">
                  <c:v>19.880653266331656</c:v>
                </c:pt>
                <c:pt idx="13">
                  <c:v>20.139813581890813</c:v>
                </c:pt>
                <c:pt idx="14">
                  <c:v>20.76215505913272</c:v>
                </c:pt>
                <c:pt idx="15">
                  <c:v>22.78949315575287</c:v>
                </c:pt>
                <c:pt idx="16">
                  <c:v>25.571065989847714</c:v>
                </c:pt>
              </c:numCache>
            </c:numRef>
          </c:yVal>
          <c:smooth val="0"/>
        </c:ser>
        <c:axId val="28927675"/>
        <c:axId val="59022484"/>
      </c:scatterChart>
      <c:valAx>
        <c:axId val="2892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9022484"/>
        <c:crosses val="autoZero"/>
        <c:crossBetween val="midCat"/>
        <c:dispUnits/>
        <c:majorUnit val="1"/>
      </c:valAx>
      <c:valAx>
        <c:axId val="5902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9276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75"/>
          <c:w val="0.94975"/>
          <c:h val="0.864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NY_Data1!$J$110:$J$126</c:f>
              <c:numCache>
                <c:ptCount val="17"/>
                <c:pt idx="1">
                  <c:v>69.14756215692606</c:v>
                </c:pt>
                <c:pt idx="2">
                  <c:v>76.0833934308005</c:v>
                </c:pt>
                <c:pt idx="3">
                  <c:v>68.97112007966875</c:v>
                </c:pt>
                <c:pt idx="4">
                  <c:v>68.39954708807167</c:v>
                </c:pt>
                <c:pt idx="5">
                  <c:v>64.73227513227513</c:v>
                </c:pt>
                <c:pt idx="6">
                  <c:v>70.40928225264423</c:v>
                </c:pt>
                <c:pt idx="7">
                  <c:v>74.95310825294747</c:v>
                </c:pt>
                <c:pt idx="8">
                  <c:v>76.99630721279263</c:v>
                </c:pt>
                <c:pt idx="9">
                  <c:v>70.80294265593562</c:v>
                </c:pt>
                <c:pt idx="10">
                  <c:v>54.889501209019855</c:v>
                </c:pt>
                <c:pt idx="11">
                  <c:v>53.8958958375812</c:v>
                </c:pt>
                <c:pt idx="12">
                  <c:v>53.76500334214885</c:v>
                </c:pt>
                <c:pt idx="13">
                  <c:v>53.927260175102774</c:v>
                </c:pt>
                <c:pt idx="14">
                  <c:v>57.60260719014156</c:v>
                </c:pt>
                <c:pt idx="15">
                  <c:v>55.62323098419978</c:v>
                </c:pt>
                <c:pt idx="16">
                  <c:v>55.10714789228817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NY_Data1!$K$110:$K$126</c:f>
              <c:numCache>
                <c:ptCount val="17"/>
                <c:pt idx="1">
                  <c:v>29.092670326122054</c:v>
                </c:pt>
                <c:pt idx="2">
                  <c:v>17.380187504097556</c:v>
                </c:pt>
                <c:pt idx="3">
                  <c:v>25.78751506892395</c:v>
                </c:pt>
                <c:pt idx="4">
                  <c:v>25.505833702555016</c:v>
                </c:pt>
                <c:pt idx="5">
                  <c:v>28.84232804232804</c:v>
                </c:pt>
                <c:pt idx="6">
                  <c:v>23.693798860943083</c:v>
                </c:pt>
                <c:pt idx="7">
                  <c:v>18.421757770632368</c:v>
                </c:pt>
                <c:pt idx="8">
                  <c:v>15.099773012162482</c:v>
                </c:pt>
                <c:pt idx="9">
                  <c:v>21.419139839034205</c:v>
                </c:pt>
                <c:pt idx="10">
                  <c:v>32.05870775459709</c:v>
                </c:pt>
                <c:pt idx="11">
                  <c:v>31.63030497218258</c:v>
                </c:pt>
                <c:pt idx="12">
                  <c:v>34.267197535528496</c:v>
                </c:pt>
                <c:pt idx="13">
                  <c:v>37.016349201368186</c:v>
                </c:pt>
                <c:pt idx="14">
                  <c:v>35.047696642563736</c:v>
                </c:pt>
                <c:pt idx="15">
                  <c:v>37.605245243810685</c:v>
                </c:pt>
                <c:pt idx="16">
                  <c:v>39.7504581982236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NY_Data1!$L$110:$L$126</c:f>
              <c:numCache>
                <c:ptCount val="17"/>
                <c:pt idx="1">
                  <c:v>1.759767516951889</c:v>
                </c:pt>
                <c:pt idx="2">
                  <c:v>6.536419065101947</c:v>
                </c:pt>
                <c:pt idx="3">
                  <c:v>5.241364851407306</c:v>
                </c:pt>
                <c:pt idx="4">
                  <c:v>6.094619209373308</c:v>
                </c:pt>
                <c:pt idx="5">
                  <c:v>6.425396825396826</c:v>
                </c:pt>
                <c:pt idx="6">
                  <c:v>5.896918886412679</c:v>
                </c:pt>
                <c:pt idx="7">
                  <c:v>6.62513397642015</c:v>
                </c:pt>
                <c:pt idx="8">
                  <c:v>7.903919775044889</c:v>
                </c:pt>
                <c:pt idx="9">
                  <c:v>7.777917505030181</c:v>
                </c:pt>
                <c:pt idx="10">
                  <c:v>13.051791036383062</c:v>
                </c:pt>
                <c:pt idx="11">
                  <c:v>14.47379919023623</c:v>
                </c:pt>
                <c:pt idx="12">
                  <c:v>11.967799122322647</c:v>
                </c:pt>
                <c:pt idx="13">
                  <c:v>9.056390623529042</c:v>
                </c:pt>
                <c:pt idx="14">
                  <c:v>7.3496961672947005</c:v>
                </c:pt>
                <c:pt idx="15">
                  <c:v>6.771523771989537</c:v>
                </c:pt>
                <c:pt idx="16">
                  <c:v>5.142393909488228</c:v>
                </c:pt>
              </c:numCache>
            </c:numRef>
          </c:yVal>
          <c:smooth val="0"/>
        </c:ser>
        <c:axId val="61440309"/>
        <c:axId val="16091870"/>
      </c:scatterChart>
      <c:valAx>
        <c:axId val="6144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6091870"/>
        <c:crosses val="autoZero"/>
        <c:crossBetween val="midCat"/>
        <c:dispUnits/>
        <c:majorUnit val="1"/>
      </c:valAx>
      <c:valAx>
        <c:axId val="16091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4403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NY_Data1!$B$110:$B$126</c:f>
              <c:numCache>
                <c:ptCount val="17"/>
                <c:pt idx="1">
                  <c:v>8566</c:v>
                </c:pt>
                <c:pt idx="2">
                  <c:v>11605</c:v>
                </c:pt>
                <c:pt idx="3">
                  <c:v>13159</c:v>
                </c:pt>
                <c:pt idx="4">
                  <c:v>13894</c:v>
                </c:pt>
                <c:pt idx="5">
                  <c:v>15293</c:v>
                </c:pt>
                <c:pt idx="6">
                  <c:v>19904</c:v>
                </c:pt>
                <c:pt idx="7">
                  <c:v>22378</c:v>
                </c:pt>
                <c:pt idx="8">
                  <c:v>22727</c:v>
                </c:pt>
                <c:pt idx="9">
                  <c:v>22521</c:v>
                </c:pt>
                <c:pt idx="10">
                  <c:v>19522</c:v>
                </c:pt>
                <c:pt idx="11">
                  <c:v>18503</c:v>
                </c:pt>
                <c:pt idx="12">
                  <c:v>18500</c:v>
                </c:pt>
                <c:pt idx="13">
                  <c:v>17185</c:v>
                </c:pt>
                <c:pt idx="14">
                  <c:v>16968</c:v>
                </c:pt>
                <c:pt idx="15">
                  <c:v>15525</c:v>
                </c:pt>
                <c:pt idx="16">
                  <c:v>15635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NY_Data1!$F$110:$F$126</c:f>
              <c:numCache>
                <c:ptCount val="17"/>
                <c:pt idx="1">
                  <c:v>3604</c:v>
                </c:pt>
                <c:pt idx="2">
                  <c:v>2651</c:v>
                </c:pt>
                <c:pt idx="3">
                  <c:v>4920</c:v>
                </c:pt>
                <c:pt idx="4">
                  <c:v>5181</c:v>
                </c:pt>
                <c:pt idx="5">
                  <c:v>6814</c:v>
                </c:pt>
                <c:pt idx="6">
                  <c:v>6698</c:v>
                </c:pt>
                <c:pt idx="7">
                  <c:v>5500</c:v>
                </c:pt>
                <c:pt idx="8">
                  <c:v>4457</c:v>
                </c:pt>
                <c:pt idx="9">
                  <c:v>6813</c:v>
                </c:pt>
                <c:pt idx="10">
                  <c:v>11402</c:v>
                </c:pt>
                <c:pt idx="11">
                  <c:v>10859</c:v>
                </c:pt>
                <c:pt idx="12">
                  <c:v>11791</c:v>
                </c:pt>
                <c:pt idx="13">
                  <c:v>11796</c:v>
                </c:pt>
                <c:pt idx="14">
                  <c:v>10324</c:v>
                </c:pt>
                <c:pt idx="15">
                  <c:v>10496</c:v>
                </c:pt>
                <c:pt idx="16">
                  <c:v>11278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NY_Data1!$E$110:$E$126</c:f>
              <c:numCache>
                <c:ptCount val="17"/>
                <c:pt idx="1">
                  <c:v>218</c:v>
                </c:pt>
                <c:pt idx="2">
                  <c:v>997</c:v>
                </c:pt>
                <c:pt idx="3">
                  <c:v>1000</c:v>
                </c:pt>
                <c:pt idx="4">
                  <c:v>1238</c:v>
                </c:pt>
                <c:pt idx="5">
                  <c:v>1518</c:v>
                </c:pt>
                <c:pt idx="6">
                  <c:v>1667</c:v>
                </c:pt>
                <c:pt idx="7">
                  <c:v>1978</c:v>
                </c:pt>
                <c:pt idx="8">
                  <c:v>2333</c:v>
                </c:pt>
                <c:pt idx="9">
                  <c:v>2474</c:v>
                </c:pt>
                <c:pt idx="10">
                  <c:v>4642</c:v>
                </c:pt>
                <c:pt idx="11">
                  <c:v>4969</c:v>
                </c:pt>
                <c:pt idx="12">
                  <c:v>4118</c:v>
                </c:pt>
                <c:pt idx="13">
                  <c:v>2886</c:v>
                </c:pt>
                <c:pt idx="14">
                  <c:v>2165</c:v>
                </c:pt>
                <c:pt idx="15">
                  <c:v>1890</c:v>
                </c:pt>
                <c:pt idx="16">
                  <c:v>1459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NY_Data1!$G$110:$G$126</c:f>
              <c:numCache>
                <c:ptCount val="17"/>
                <c:pt idx="1">
                  <c:v>12388</c:v>
                </c:pt>
                <c:pt idx="2">
                  <c:v>15253</c:v>
                </c:pt>
                <c:pt idx="3">
                  <c:v>19079</c:v>
                </c:pt>
                <c:pt idx="4">
                  <c:v>20313</c:v>
                </c:pt>
                <c:pt idx="5">
                  <c:v>23625</c:v>
                </c:pt>
                <c:pt idx="6">
                  <c:v>28269</c:v>
                </c:pt>
                <c:pt idx="7">
                  <c:v>29856</c:v>
                </c:pt>
                <c:pt idx="8">
                  <c:v>29517</c:v>
                </c:pt>
                <c:pt idx="9">
                  <c:v>31808</c:v>
                </c:pt>
                <c:pt idx="10">
                  <c:v>35566</c:v>
                </c:pt>
                <c:pt idx="11">
                  <c:v>34331</c:v>
                </c:pt>
                <c:pt idx="12">
                  <c:v>34409</c:v>
                </c:pt>
                <c:pt idx="13">
                  <c:v>31867</c:v>
                </c:pt>
                <c:pt idx="14">
                  <c:v>29457</c:v>
                </c:pt>
                <c:pt idx="15">
                  <c:v>27911</c:v>
                </c:pt>
                <c:pt idx="16">
                  <c:v>28372</c:v>
                </c:pt>
              </c:numCache>
            </c:numRef>
          </c:yVal>
          <c:smooth val="0"/>
        </c:ser>
        <c:axId val="10609103"/>
        <c:axId val="28373064"/>
      </c:scatterChart>
      <c:valAx>
        <c:axId val="1060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373064"/>
        <c:crosses val="autoZero"/>
        <c:crossBetween val="midCat"/>
        <c:dispUnits/>
        <c:majorUnit val="1"/>
      </c:valAx>
      <c:valAx>
        <c:axId val="28373064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609103"/>
        <c:crosses val="autoZero"/>
        <c:crossBetween val="midCat"/>
        <c:dispUnits/>
        <c:maj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NY_Data2!$AC$111:$AC$127</c:f>
              <c:numCache>
                <c:ptCount val="17"/>
                <c:pt idx="0">
                  <c:v>0.2320752971742075</c:v>
                </c:pt>
                <c:pt idx="1">
                  <c:v>0.24168062025498638</c:v>
                </c:pt>
                <c:pt idx="2">
                  <c:v>0.24981311510423398</c:v>
                </c:pt>
                <c:pt idx="3">
                  <c:v>0.2576563739069553</c:v>
                </c:pt>
                <c:pt idx="4">
                  <c:v>0.26510370893357693</c:v>
                </c:pt>
                <c:pt idx="5">
                  <c:v>0.27149591630234043</c:v>
                </c:pt>
                <c:pt idx="6">
                  <c:v>0.2770156424643137</c:v>
                </c:pt>
                <c:pt idx="7">
                  <c:v>0.28163310763764965</c:v>
                </c:pt>
                <c:pt idx="8">
                  <c:v>0.2829635289479505</c:v>
                </c:pt>
                <c:pt idx="9">
                  <c:v>0.2856316148539058</c:v>
                </c:pt>
                <c:pt idx="10">
                  <c:v>0.2888446401814596</c:v>
                </c:pt>
                <c:pt idx="11">
                  <c:v>0.2913037051103915</c:v>
                </c:pt>
                <c:pt idx="12">
                  <c:v>0.2934119952434388</c:v>
                </c:pt>
                <c:pt idx="13">
                  <c:v>0.2945798855311772</c:v>
                </c:pt>
                <c:pt idx="14">
                  <c:v>0.29789699536751657</c:v>
                </c:pt>
                <c:pt idx="15">
                  <c:v>0.3011039873782812</c:v>
                </c:pt>
                <c:pt idx="16">
                  <c:v>0.3026609200256685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NY_Data2!$AD$111:$AD$127</c:f>
              <c:numCache>
                <c:ptCount val="17"/>
                <c:pt idx="0">
                  <c:v>2.4693315946485233</c:v>
                </c:pt>
                <c:pt idx="1">
                  <c:v>2.6608028723973884</c:v>
                </c:pt>
                <c:pt idx="2">
                  <c:v>2.847400754284301</c:v>
                </c:pt>
                <c:pt idx="3">
                  <c:v>3.03617215341828</c:v>
                </c:pt>
                <c:pt idx="4">
                  <c:v>3.214330005233687</c:v>
                </c:pt>
                <c:pt idx="5">
                  <c:v>3.392294376261124</c:v>
                </c:pt>
                <c:pt idx="6">
                  <c:v>3.5782373450628646</c:v>
                </c:pt>
                <c:pt idx="7">
                  <c:v>3.765497194750499</c:v>
                </c:pt>
                <c:pt idx="8">
                  <c:v>3.9719222883877405</c:v>
                </c:pt>
                <c:pt idx="9">
                  <c:v>4.174033095395473</c:v>
                </c:pt>
                <c:pt idx="10">
                  <c:v>4.346803415531782</c:v>
                </c:pt>
                <c:pt idx="11">
                  <c:v>4.502008409920507</c:v>
                </c:pt>
                <c:pt idx="12">
                  <c:v>4.666097513030739</c:v>
                </c:pt>
                <c:pt idx="13">
                  <c:v>4.863356941942443</c:v>
                </c:pt>
                <c:pt idx="14">
                  <c:v>5.045801222100818</c:v>
                </c:pt>
                <c:pt idx="15">
                  <c:v>5.211800646229799</c:v>
                </c:pt>
                <c:pt idx="16">
                  <c:v>5.3761798700757355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NY_Data2!$AE$111:$AE$127</c:f>
              <c:numCache>
                <c:ptCount val="17"/>
                <c:pt idx="0">
                  <c:v>10.203081009188027</c:v>
                </c:pt>
                <c:pt idx="1">
                  <c:v>10.47309173010257</c:v>
                </c:pt>
                <c:pt idx="2">
                  <c:v>10.736332109916422</c:v>
                </c:pt>
                <c:pt idx="3">
                  <c:v>11.020929106114231</c:v>
                </c:pt>
                <c:pt idx="4">
                  <c:v>11.333775368719744</c:v>
                </c:pt>
                <c:pt idx="5">
                  <c:v>11.684724963099184</c:v>
                </c:pt>
                <c:pt idx="6">
                  <c:v>12.024250546346291</c:v>
                </c:pt>
                <c:pt idx="7">
                  <c:v>12.377064637803281</c:v>
                </c:pt>
                <c:pt idx="8">
                  <c:v>12.594952547853156</c:v>
                </c:pt>
                <c:pt idx="9">
                  <c:v>12.825068554242133</c:v>
                </c:pt>
                <c:pt idx="10">
                  <c:v>13.112319602330514</c:v>
                </c:pt>
                <c:pt idx="11">
                  <c:v>13.398654113104111</c:v>
                </c:pt>
                <c:pt idx="12">
                  <c:v>13.689663691024503</c:v>
                </c:pt>
                <c:pt idx="13">
                  <c:v>13.936470326924258</c:v>
                </c:pt>
                <c:pt idx="14">
                  <c:v>14.208801498127341</c:v>
                </c:pt>
                <c:pt idx="15">
                  <c:v>14.414751771487417</c:v>
                </c:pt>
                <c:pt idx="16">
                  <c:v>14.621879108081778</c:v>
                </c:pt>
              </c:numCache>
            </c:numRef>
          </c:yVal>
          <c:smooth val="0"/>
        </c:ser>
        <c:axId val="193433"/>
        <c:axId val="1740898"/>
      </c:scatterChart>
      <c:valAx>
        <c:axId val="19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40898"/>
        <c:crosses val="autoZero"/>
        <c:crossBetween val="midCat"/>
        <c:dispUnits/>
        <c:majorUnit val="1"/>
      </c:valAx>
      <c:valAx>
        <c:axId val="174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3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NY_Data2!$K$4:$K$20</c:f>
              <c:numCache>
                <c:ptCount val="17"/>
                <c:pt idx="1">
                  <c:v>3312</c:v>
                </c:pt>
                <c:pt idx="2">
                  <c:v>3595</c:v>
                </c:pt>
                <c:pt idx="3">
                  <c:v>3876</c:v>
                </c:pt>
                <c:pt idx="4">
                  <c:v>3705</c:v>
                </c:pt>
                <c:pt idx="5">
                  <c:v>4200</c:v>
                </c:pt>
                <c:pt idx="6">
                  <c:v>4411</c:v>
                </c:pt>
                <c:pt idx="7">
                  <c:v>4502</c:v>
                </c:pt>
                <c:pt idx="8">
                  <c:v>4521</c:v>
                </c:pt>
                <c:pt idx="9">
                  <c:v>4649</c:v>
                </c:pt>
                <c:pt idx="10">
                  <c:v>5135</c:v>
                </c:pt>
                <c:pt idx="11">
                  <c:v>5050</c:v>
                </c:pt>
                <c:pt idx="12">
                  <c:v>5401</c:v>
                </c:pt>
                <c:pt idx="13">
                  <c:v>5042</c:v>
                </c:pt>
                <c:pt idx="14">
                  <c:v>4758</c:v>
                </c:pt>
                <c:pt idx="15">
                  <c:v>4481</c:v>
                </c:pt>
                <c:pt idx="16">
                  <c:v>4962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NY_Data2!$L$4:$L$20</c:f>
              <c:numCache>
                <c:ptCount val="17"/>
                <c:pt idx="1">
                  <c:v>7007</c:v>
                </c:pt>
                <c:pt idx="2">
                  <c:v>7427</c:v>
                </c:pt>
                <c:pt idx="3">
                  <c:v>9481</c:v>
                </c:pt>
                <c:pt idx="4">
                  <c:v>10156</c:v>
                </c:pt>
                <c:pt idx="5">
                  <c:v>11875</c:v>
                </c:pt>
                <c:pt idx="6">
                  <c:v>14404</c:v>
                </c:pt>
                <c:pt idx="7">
                  <c:v>15530</c:v>
                </c:pt>
                <c:pt idx="8">
                  <c:v>15099</c:v>
                </c:pt>
                <c:pt idx="9">
                  <c:v>16387</c:v>
                </c:pt>
                <c:pt idx="10">
                  <c:v>18472</c:v>
                </c:pt>
                <c:pt idx="11">
                  <c:v>17677</c:v>
                </c:pt>
                <c:pt idx="12">
                  <c:v>17946</c:v>
                </c:pt>
                <c:pt idx="13">
                  <c:v>16588</c:v>
                </c:pt>
                <c:pt idx="14">
                  <c:v>15348</c:v>
                </c:pt>
                <c:pt idx="15">
                  <c:v>14637</c:v>
                </c:pt>
                <c:pt idx="16">
                  <c:v>15029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NY_Data2!$M$4:$M$20</c:f>
              <c:numCache>
                <c:ptCount val="17"/>
                <c:pt idx="1">
                  <c:v>2069</c:v>
                </c:pt>
                <c:pt idx="2">
                  <c:v>4231</c:v>
                </c:pt>
                <c:pt idx="3">
                  <c:v>5722</c:v>
                </c:pt>
                <c:pt idx="4">
                  <c:v>6452</c:v>
                </c:pt>
                <c:pt idx="5">
                  <c:v>7550</c:v>
                </c:pt>
                <c:pt idx="6">
                  <c:v>9454</c:v>
                </c:pt>
                <c:pt idx="7">
                  <c:v>9824</c:v>
                </c:pt>
                <c:pt idx="8">
                  <c:v>9897</c:v>
                </c:pt>
                <c:pt idx="9">
                  <c:v>10772</c:v>
                </c:pt>
                <c:pt idx="10">
                  <c:v>11959</c:v>
                </c:pt>
                <c:pt idx="11">
                  <c:v>11604</c:v>
                </c:pt>
                <c:pt idx="12">
                  <c:v>11062</c:v>
                </c:pt>
                <c:pt idx="13">
                  <c:v>10237</c:v>
                </c:pt>
                <c:pt idx="14">
                  <c:v>9351</c:v>
                </c:pt>
                <c:pt idx="15">
                  <c:v>8793</c:v>
                </c:pt>
                <c:pt idx="16">
                  <c:v>8381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NY_Data2!$N$4:$N$20</c:f>
              <c:numCache>
                <c:ptCount val="17"/>
                <c:pt idx="1">
                  <c:v>12388</c:v>
                </c:pt>
                <c:pt idx="2">
                  <c:v>15253</c:v>
                </c:pt>
                <c:pt idx="3">
                  <c:v>19079</c:v>
                </c:pt>
                <c:pt idx="4">
                  <c:v>20313</c:v>
                </c:pt>
                <c:pt idx="5">
                  <c:v>23625</c:v>
                </c:pt>
                <c:pt idx="6">
                  <c:v>28269</c:v>
                </c:pt>
                <c:pt idx="7">
                  <c:v>29856</c:v>
                </c:pt>
                <c:pt idx="8">
                  <c:v>29517</c:v>
                </c:pt>
                <c:pt idx="9">
                  <c:v>31808</c:v>
                </c:pt>
                <c:pt idx="10">
                  <c:v>35566</c:v>
                </c:pt>
                <c:pt idx="11">
                  <c:v>34331</c:v>
                </c:pt>
                <c:pt idx="12">
                  <c:v>34409</c:v>
                </c:pt>
                <c:pt idx="13">
                  <c:v>31867</c:v>
                </c:pt>
                <c:pt idx="14">
                  <c:v>29457</c:v>
                </c:pt>
                <c:pt idx="15">
                  <c:v>27911</c:v>
                </c:pt>
                <c:pt idx="16">
                  <c:v>28372</c:v>
                </c:pt>
              </c:numCache>
            </c:numRef>
          </c:yVal>
          <c:smooth val="0"/>
        </c:ser>
        <c:axId val="54030985"/>
        <c:axId val="16516818"/>
      </c:scatterChart>
      <c:valAx>
        <c:axId val="540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516818"/>
        <c:crosses val="autoZero"/>
        <c:crossBetween val="midCat"/>
        <c:dispUnits/>
        <c:majorUnit val="1"/>
      </c:valAx>
      <c:valAx>
        <c:axId val="16516818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030985"/>
        <c:crosses val="autoZero"/>
        <c:crossBetween val="midCat"/>
        <c:dispUnits/>
        <c:maj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NY_Data2!$K$4:$K$20</c:f>
              <c:numCache>
                <c:ptCount val="17"/>
                <c:pt idx="1">
                  <c:v>3312</c:v>
                </c:pt>
                <c:pt idx="2">
                  <c:v>3595</c:v>
                </c:pt>
                <c:pt idx="3">
                  <c:v>3876</c:v>
                </c:pt>
                <c:pt idx="4">
                  <c:v>3705</c:v>
                </c:pt>
                <c:pt idx="5">
                  <c:v>4200</c:v>
                </c:pt>
                <c:pt idx="6">
                  <c:v>4411</c:v>
                </c:pt>
                <c:pt idx="7">
                  <c:v>4502</c:v>
                </c:pt>
                <c:pt idx="8">
                  <c:v>4521</c:v>
                </c:pt>
                <c:pt idx="9">
                  <c:v>4649</c:v>
                </c:pt>
                <c:pt idx="10">
                  <c:v>5135</c:v>
                </c:pt>
                <c:pt idx="11">
                  <c:v>5050</c:v>
                </c:pt>
                <c:pt idx="12">
                  <c:v>5401</c:v>
                </c:pt>
                <c:pt idx="13">
                  <c:v>5042</c:v>
                </c:pt>
                <c:pt idx="14">
                  <c:v>4758</c:v>
                </c:pt>
                <c:pt idx="15">
                  <c:v>4481</c:v>
                </c:pt>
                <c:pt idx="16">
                  <c:v>4962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NY_Data2!$L$4:$L$20</c:f>
              <c:numCache>
                <c:ptCount val="17"/>
                <c:pt idx="1">
                  <c:v>7007</c:v>
                </c:pt>
                <c:pt idx="2">
                  <c:v>7427</c:v>
                </c:pt>
                <c:pt idx="3">
                  <c:v>9481</c:v>
                </c:pt>
                <c:pt idx="4">
                  <c:v>10156</c:v>
                </c:pt>
                <c:pt idx="5">
                  <c:v>11875</c:v>
                </c:pt>
                <c:pt idx="6">
                  <c:v>14404</c:v>
                </c:pt>
                <c:pt idx="7">
                  <c:v>15530</c:v>
                </c:pt>
                <c:pt idx="8">
                  <c:v>15099</c:v>
                </c:pt>
                <c:pt idx="9">
                  <c:v>16387</c:v>
                </c:pt>
                <c:pt idx="10">
                  <c:v>18472</c:v>
                </c:pt>
                <c:pt idx="11">
                  <c:v>17677</c:v>
                </c:pt>
                <c:pt idx="12">
                  <c:v>17946</c:v>
                </c:pt>
                <c:pt idx="13">
                  <c:v>16588</c:v>
                </c:pt>
                <c:pt idx="14">
                  <c:v>15348</c:v>
                </c:pt>
                <c:pt idx="15">
                  <c:v>14637</c:v>
                </c:pt>
                <c:pt idx="16">
                  <c:v>15029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NY_Data2!$D$4:$D$20</c:f>
              <c:numCache>
                <c:ptCount val="17"/>
                <c:pt idx="1">
                  <c:v>24</c:v>
                </c:pt>
                <c:pt idx="2">
                  <c:v>25</c:v>
                </c:pt>
                <c:pt idx="3">
                  <c:v>28</c:v>
                </c:pt>
                <c:pt idx="4">
                  <c:v>38</c:v>
                </c:pt>
                <c:pt idx="5">
                  <c:v>47</c:v>
                </c:pt>
                <c:pt idx="6">
                  <c:v>104</c:v>
                </c:pt>
                <c:pt idx="7">
                  <c:v>75</c:v>
                </c:pt>
                <c:pt idx="8">
                  <c:v>83</c:v>
                </c:pt>
                <c:pt idx="9">
                  <c:v>70</c:v>
                </c:pt>
                <c:pt idx="10">
                  <c:v>80</c:v>
                </c:pt>
                <c:pt idx="11">
                  <c:v>69</c:v>
                </c:pt>
                <c:pt idx="12">
                  <c:v>80</c:v>
                </c:pt>
                <c:pt idx="13">
                  <c:v>69</c:v>
                </c:pt>
                <c:pt idx="14">
                  <c:v>78</c:v>
                </c:pt>
                <c:pt idx="15">
                  <c:v>102</c:v>
                </c:pt>
                <c:pt idx="16">
                  <c:v>103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NY_Data2!$E$4:$E$20</c:f>
              <c:numCache>
                <c:ptCount val="17"/>
                <c:pt idx="1">
                  <c:v>42</c:v>
                </c:pt>
                <c:pt idx="2">
                  <c:v>33</c:v>
                </c:pt>
                <c:pt idx="3">
                  <c:v>50</c:v>
                </c:pt>
                <c:pt idx="4">
                  <c:v>39</c:v>
                </c:pt>
                <c:pt idx="5">
                  <c:v>38</c:v>
                </c:pt>
                <c:pt idx="6">
                  <c:v>53</c:v>
                </c:pt>
                <c:pt idx="7">
                  <c:v>52</c:v>
                </c:pt>
                <c:pt idx="8">
                  <c:v>62</c:v>
                </c:pt>
                <c:pt idx="9">
                  <c:v>89</c:v>
                </c:pt>
                <c:pt idx="10">
                  <c:v>94</c:v>
                </c:pt>
                <c:pt idx="11">
                  <c:v>142</c:v>
                </c:pt>
                <c:pt idx="12">
                  <c:v>105</c:v>
                </c:pt>
                <c:pt idx="13">
                  <c:v>131</c:v>
                </c:pt>
                <c:pt idx="14">
                  <c:v>107</c:v>
                </c:pt>
                <c:pt idx="15">
                  <c:v>71</c:v>
                </c:pt>
                <c:pt idx="16">
                  <c:v>83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NY_Data2!$F$4:$F$20</c:f>
              <c:numCache>
                <c:ptCount val="17"/>
                <c:pt idx="1">
                  <c:v>2003</c:v>
                </c:pt>
                <c:pt idx="2">
                  <c:v>4173</c:v>
                </c:pt>
                <c:pt idx="3">
                  <c:v>5644</c:v>
                </c:pt>
                <c:pt idx="4">
                  <c:v>6375</c:v>
                </c:pt>
                <c:pt idx="5">
                  <c:v>7465</c:v>
                </c:pt>
                <c:pt idx="6">
                  <c:v>9297</c:v>
                </c:pt>
                <c:pt idx="7">
                  <c:v>9697</c:v>
                </c:pt>
                <c:pt idx="8">
                  <c:v>9752</c:v>
                </c:pt>
                <c:pt idx="9">
                  <c:v>10613</c:v>
                </c:pt>
                <c:pt idx="10">
                  <c:v>11785</c:v>
                </c:pt>
                <c:pt idx="11">
                  <c:v>11393</c:v>
                </c:pt>
                <c:pt idx="12">
                  <c:v>10877</c:v>
                </c:pt>
                <c:pt idx="13">
                  <c:v>10037</c:v>
                </c:pt>
                <c:pt idx="14">
                  <c:v>9166</c:v>
                </c:pt>
                <c:pt idx="15">
                  <c:v>8620</c:v>
                </c:pt>
                <c:pt idx="16">
                  <c:v>8195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NY_Data2!$G$3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NY_Data2!$N$4:$N$20</c:f>
              <c:numCache>
                <c:ptCount val="17"/>
                <c:pt idx="1">
                  <c:v>12388</c:v>
                </c:pt>
                <c:pt idx="2">
                  <c:v>15253</c:v>
                </c:pt>
                <c:pt idx="3">
                  <c:v>19079</c:v>
                </c:pt>
                <c:pt idx="4">
                  <c:v>20313</c:v>
                </c:pt>
                <c:pt idx="5">
                  <c:v>23625</c:v>
                </c:pt>
                <c:pt idx="6">
                  <c:v>28269</c:v>
                </c:pt>
                <c:pt idx="7">
                  <c:v>29856</c:v>
                </c:pt>
                <c:pt idx="8">
                  <c:v>29517</c:v>
                </c:pt>
                <c:pt idx="9">
                  <c:v>31808</c:v>
                </c:pt>
                <c:pt idx="10">
                  <c:v>35566</c:v>
                </c:pt>
                <c:pt idx="11">
                  <c:v>34331</c:v>
                </c:pt>
                <c:pt idx="12">
                  <c:v>34409</c:v>
                </c:pt>
                <c:pt idx="13">
                  <c:v>31867</c:v>
                </c:pt>
                <c:pt idx="14">
                  <c:v>29457</c:v>
                </c:pt>
                <c:pt idx="15">
                  <c:v>27911</c:v>
                </c:pt>
                <c:pt idx="16">
                  <c:v>28372</c:v>
                </c:pt>
              </c:numCache>
            </c:numRef>
          </c:yVal>
          <c:smooth val="0"/>
        </c:ser>
        <c:axId val="14433635"/>
        <c:axId val="62793852"/>
      </c:scatterChart>
      <c:valAx>
        <c:axId val="1443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2793852"/>
        <c:crosses val="autoZero"/>
        <c:crossBetween val="midCat"/>
        <c:dispUnits/>
        <c:majorUnit val="1"/>
      </c:valAx>
      <c:valAx>
        <c:axId val="62793852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433635"/>
        <c:crosses val="autoZero"/>
        <c:crossBetween val="midCat"/>
        <c:dispUnits/>
        <c:maj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NY_Data2!$AK$4:$AK$20</c:f>
              <c:numCache>
                <c:ptCount val="17"/>
                <c:pt idx="1">
                  <c:v>25.599744744574142</c:v>
                </c:pt>
                <c:pt idx="2">
                  <c:v>27.939091381889998</c:v>
                </c:pt>
                <c:pt idx="3">
                  <c:v>30.30652279877767</c:v>
                </c:pt>
                <c:pt idx="4">
                  <c:v>29.167498196220507</c:v>
                </c:pt>
                <c:pt idx="5">
                  <c:v>33.231957401061536</c:v>
                </c:pt>
                <c:pt idx="6">
                  <c:v>35.127937445354</c:v>
                </c:pt>
                <c:pt idx="7">
                  <c:v>36.12103998427427</c:v>
                </c:pt>
                <c:pt idx="8">
                  <c:v>36.46793564220027</c:v>
                </c:pt>
                <c:pt idx="9">
                  <c:v>37.64698946766963</c:v>
                </c:pt>
                <c:pt idx="10">
                  <c:v>41.74887034142365</c:v>
                </c:pt>
                <c:pt idx="11">
                  <c:v>41.31826370346806</c:v>
                </c:pt>
                <c:pt idx="12">
                  <c:v>44.52276802524996</c:v>
                </c:pt>
                <c:pt idx="13">
                  <c:v>41.86811162858982</c:v>
                </c:pt>
                <c:pt idx="14">
                  <c:v>39.79715661945989</c:v>
                </c:pt>
                <c:pt idx="15">
                  <c:v>37.67294369706682</c:v>
                </c:pt>
                <c:pt idx="16">
                  <c:v>41.86822747458564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NY_Data2!$AL$4:$AL$20</c:f>
              <c:numCache>
                <c:ptCount val="17"/>
                <c:pt idx="1">
                  <c:v>287.819607305122</c:v>
                </c:pt>
                <c:pt idx="2">
                  <c:v>301.51822770451946</c:v>
                </c:pt>
                <c:pt idx="3">
                  <c:v>380.5640584722366</c:v>
                </c:pt>
                <c:pt idx="4">
                  <c:v>403.1102520034452</c:v>
                </c:pt>
                <c:pt idx="5">
                  <c:v>465.83753469754106</c:v>
                </c:pt>
                <c:pt idx="6">
                  <c:v>560.3544191127384</c:v>
                </c:pt>
                <c:pt idx="7">
                  <c:v>601.3829872509131</c:v>
                </c:pt>
                <c:pt idx="8">
                  <c:v>581.9858440876152</c:v>
                </c:pt>
                <c:pt idx="9">
                  <c:v>628.4149233492557</c:v>
                </c:pt>
                <c:pt idx="10">
                  <c:v>704.6293753242394</c:v>
                </c:pt>
                <c:pt idx="11">
                  <c:v>671.7711698934636</c:v>
                </c:pt>
                <c:pt idx="12">
                  <c:v>681.047627794151</c:v>
                </c:pt>
                <c:pt idx="13">
                  <c:v>629.1018384200396</c:v>
                </c:pt>
                <c:pt idx="14">
                  <c:v>581.3394138880577</c:v>
                </c:pt>
                <c:pt idx="15">
                  <c:v>553.1748122353788</c:v>
                </c:pt>
                <c:pt idx="16">
                  <c:v>566.8986843529702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NY_Data2!$AR$4:$AR$20</c:f>
              <c:numCache>
                <c:ptCount val="17"/>
                <c:pt idx="1">
                  <c:v>87.1673925700857</c:v>
                </c:pt>
                <c:pt idx="2">
                  <c:v>171.9064058803286</c:v>
                </c:pt>
                <c:pt idx="3">
                  <c:v>224.14480647630418</c:v>
                </c:pt>
                <c:pt idx="4">
                  <c:v>243.75215105984205</c:v>
                </c:pt>
                <c:pt idx="5">
                  <c:v>274.1736750420975</c:v>
                </c:pt>
                <c:pt idx="6">
                  <c:v>331.0656468789516</c:v>
                </c:pt>
                <c:pt idx="7">
                  <c:v>332.248385429772</c:v>
                </c:pt>
                <c:pt idx="8">
                  <c:v>325.77921866313005</c:v>
                </c:pt>
                <c:pt idx="9">
                  <c:v>344.65646498034994</c:v>
                </c:pt>
                <c:pt idx="10">
                  <c:v>371.4390428743586</c:v>
                </c:pt>
                <c:pt idx="11">
                  <c:v>351.31145377063393</c:v>
                </c:pt>
                <c:pt idx="12">
                  <c:v>326.7948755065734</c:v>
                </c:pt>
                <c:pt idx="13">
                  <c:v>295.48684755915224</c:v>
                </c:pt>
                <c:pt idx="14">
                  <c:v>263.5980928250916</c:v>
                </c:pt>
                <c:pt idx="15">
                  <c:v>242.9879475988325</c:v>
                </c:pt>
                <c:pt idx="16">
                  <c:v>226.87891119779124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NY_Data2!$AQ$4:$AQ$20</c:f>
              <c:numCache>
                <c:ptCount val="17"/>
                <c:pt idx="1">
                  <c:v>69.80832689140951</c:v>
                </c:pt>
                <c:pt idx="2">
                  <c:v>85.7309869208676</c:v>
                </c:pt>
                <c:pt idx="3">
                  <c:v>106.98439482406145</c:v>
                </c:pt>
                <c:pt idx="4">
                  <c:v>113.678234353671</c:v>
                </c:pt>
                <c:pt idx="5">
                  <c:v>131.67914232483665</c:v>
                </c:pt>
                <c:pt idx="6">
                  <c:v>157.19759107161724</c:v>
                </c:pt>
                <c:pt idx="7">
                  <c:v>165.84036254249673</c:v>
                </c:pt>
                <c:pt idx="8">
                  <c:v>163.71473202965004</c:v>
                </c:pt>
                <c:pt idx="9">
                  <c:v>175.9094331875975</c:v>
                </c:pt>
                <c:pt idx="10">
                  <c:v>196.05428486600493</c:v>
                </c:pt>
                <c:pt idx="11">
                  <c:v>189.08221625881248</c:v>
                </c:pt>
                <c:pt idx="12">
                  <c:v>189.5715745222503</c:v>
                </c:pt>
                <c:pt idx="13">
                  <c:v>175.63570596134602</c:v>
                </c:pt>
                <c:pt idx="14">
                  <c:v>162.35849231314637</c:v>
                </c:pt>
                <c:pt idx="15">
                  <c:v>153.70191652429142</c:v>
                </c:pt>
                <c:pt idx="16">
                  <c:v>155.91922909119126</c:v>
                </c:pt>
              </c:numCache>
            </c:numRef>
          </c:yVal>
          <c:smooth val="0"/>
        </c:ser>
        <c:axId val="28273757"/>
        <c:axId val="53137222"/>
      </c:scatterChart>
      <c:valAx>
        <c:axId val="2827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137222"/>
        <c:crosses val="autoZero"/>
        <c:crossBetween val="midCat"/>
        <c:dispUnits/>
        <c:majorUnit val="1"/>
      </c:valAx>
      <c:valAx>
        <c:axId val="5313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273757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NY_Data2!$AK$4:$AK$20</c:f>
              <c:numCache>
                <c:ptCount val="17"/>
                <c:pt idx="1">
                  <c:v>25.599744744574142</c:v>
                </c:pt>
                <c:pt idx="2">
                  <c:v>27.939091381889998</c:v>
                </c:pt>
                <c:pt idx="3">
                  <c:v>30.30652279877767</c:v>
                </c:pt>
                <c:pt idx="4">
                  <c:v>29.167498196220507</c:v>
                </c:pt>
                <c:pt idx="5">
                  <c:v>33.231957401061536</c:v>
                </c:pt>
                <c:pt idx="6">
                  <c:v>35.127937445354</c:v>
                </c:pt>
                <c:pt idx="7">
                  <c:v>36.12103998427427</c:v>
                </c:pt>
                <c:pt idx="8">
                  <c:v>36.46793564220027</c:v>
                </c:pt>
                <c:pt idx="9">
                  <c:v>37.64698946766963</c:v>
                </c:pt>
                <c:pt idx="10">
                  <c:v>41.74887034142365</c:v>
                </c:pt>
                <c:pt idx="11">
                  <c:v>41.31826370346806</c:v>
                </c:pt>
                <c:pt idx="12">
                  <c:v>44.52276802524996</c:v>
                </c:pt>
                <c:pt idx="13">
                  <c:v>41.86811162858982</c:v>
                </c:pt>
                <c:pt idx="14">
                  <c:v>39.79715661945989</c:v>
                </c:pt>
                <c:pt idx="15">
                  <c:v>37.67294369706682</c:v>
                </c:pt>
                <c:pt idx="16">
                  <c:v>41.86822747458564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NY_Data2!$AL$4:$AL$20</c:f>
              <c:numCache>
                <c:ptCount val="17"/>
                <c:pt idx="1">
                  <c:v>287.819607305122</c:v>
                </c:pt>
                <c:pt idx="2">
                  <c:v>301.51822770451946</c:v>
                </c:pt>
                <c:pt idx="3">
                  <c:v>380.5640584722366</c:v>
                </c:pt>
                <c:pt idx="4">
                  <c:v>403.1102520034452</c:v>
                </c:pt>
                <c:pt idx="5">
                  <c:v>465.83753469754106</c:v>
                </c:pt>
                <c:pt idx="6">
                  <c:v>560.3544191127384</c:v>
                </c:pt>
                <c:pt idx="7">
                  <c:v>601.3829872509131</c:v>
                </c:pt>
                <c:pt idx="8">
                  <c:v>581.9858440876152</c:v>
                </c:pt>
                <c:pt idx="9">
                  <c:v>628.4149233492557</c:v>
                </c:pt>
                <c:pt idx="10">
                  <c:v>704.6293753242394</c:v>
                </c:pt>
                <c:pt idx="11">
                  <c:v>671.7711698934636</c:v>
                </c:pt>
                <c:pt idx="12">
                  <c:v>681.047627794151</c:v>
                </c:pt>
                <c:pt idx="13">
                  <c:v>629.1018384200396</c:v>
                </c:pt>
                <c:pt idx="14">
                  <c:v>581.3394138880577</c:v>
                </c:pt>
                <c:pt idx="15">
                  <c:v>553.1748122353788</c:v>
                </c:pt>
                <c:pt idx="16">
                  <c:v>566.8986843529702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NY_Data2!$AM$4:$AM$20</c:f>
              <c:numCache>
                <c:ptCount val="17"/>
                <c:pt idx="1">
                  <c:v>55.959709009513155</c:v>
                </c:pt>
                <c:pt idx="2">
                  <c:v>56.248031318903834</c:v>
                </c:pt>
                <c:pt idx="3">
                  <c:v>60.93712594398138</c:v>
                </c:pt>
                <c:pt idx="4">
                  <c:v>80.21785480568279</c:v>
                </c:pt>
                <c:pt idx="5">
                  <c:v>96.48942722233627</c:v>
                </c:pt>
                <c:pt idx="6">
                  <c:v>208.76826722338203</c:v>
                </c:pt>
                <c:pt idx="7">
                  <c:v>147.9231588497495</c:v>
                </c:pt>
                <c:pt idx="8">
                  <c:v>162.6908677499657</c:v>
                </c:pt>
                <c:pt idx="9">
                  <c:v>135.53283767038414</c:v>
                </c:pt>
                <c:pt idx="10">
                  <c:v>152.67466936391915</c:v>
                </c:pt>
                <c:pt idx="11">
                  <c:v>130.4569775576185</c:v>
                </c:pt>
                <c:pt idx="12">
                  <c:v>150.21499521189702</c:v>
                </c:pt>
                <c:pt idx="13">
                  <c:v>129.09744050291874</c:v>
                </c:pt>
                <c:pt idx="14">
                  <c:v>144.31616341030195</c:v>
                </c:pt>
                <c:pt idx="15">
                  <c:v>186.54669153955885</c:v>
                </c:pt>
                <c:pt idx="16">
                  <c:v>187.02109888513635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NY_Data2!$AN$4:$AN$20</c:f>
              <c:numCache>
                <c:ptCount val="17"/>
                <c:pt idx="1">
                  <c:v>8.8949317949337</c:v>
                </c:pt>
                <c:pt idx="2">
                  <c:v>6.514002143698888</c:v>
                </c:pt>
                <c:pt idx="3">
                  <c:v>9.234394796233845</c:v>
                </c:pt>
                <c:pt idx="4">
                  <c:v>6.79011915788594</c:v>
                </c:pt>
                <c:pt idx="5">
                  <c:v>6.243602361396135</c:v>
                </c:pt>
                <c:pt idx="6">
                  <c:v>8.236489825603984</c:v>
                </c:pt>
                <c:pt idx="7">
                  <c:v>7.670781844439495</c:v>
                </c:pt>
                <c:pt idx="8">
                  <c:v>8.65777894456089</c:v>
                </c:pt>
                <c:pt idx="9">
                  <c:v>11.791984100695595</c:v>
                </c:pt>
                <c:pt idx="10">
                  <c:v>11.920628901945218</c:v>
                </c:pt>
                <c:pt idx="11">
                  <c:v>17.371858079259717</c:v>
                </c:pt>
                <c:pt idx="12">
                  <c:v>12.397572437244671</c:v>
                </c:pt>
                <c:pt idx="13">
                  <c:v>14.845908535604115</c:v>
                </c:pt>
                <c:pt idx="14">
                  <c:v>11.687998173613742</c:v>
                </c:pt>
                <c:pt idx="15">
                  <c:v>7.501954734684389</c:v>
                </c:pt>
                <c:pt idx="16">
                  <c:v>8.484261184402863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NY_Data2!$AO$4:$AO$20</c:f>
              <c:numCache>
                <c:ptCount val="17"/>
                <c:pt idx="1">
                  <c:v>107.77352171908183</c:v>
                </c:pt>
                <c:pt idx="2">
                  <c:v>218.46154490476272</c:v>
                </c:pt>
                <c:pt idx="3">
                  <c:v>287.16639929256525</c:v>
                </c:pt>
                <c:pt idx="4">
                  <c:v>314.7812381494122</c:v>
                </c:pt>
                <c:pt idx="5">
                  <c:v>356.08730411620706</c:v>
                </c:pt>
                <c:pt idx="6">
                  <c:v>429.9522783956033</c:v>
                </c:pt>
                <c:pt idx="7">
                  <c:v>435.1894445130093</c:v>
                </c:pt>
                <c:pt idx="8">
                  <c:v>429.4500951422201</c:v>
                </c:pt>
                <c:pt idx="9">
                  <c:v>457.64764882604084</c:v>
                </c:pt>
                <c:pt idx="10">
                  <c:v>495.44035125186446</c:v>
                </c:pt>
                <c:pt idx="11">
                  <c:v>468.31832492240255</c:v>
                </c:pt>
                <c:pt idx="12">
                  <c:v>437.74129195859143</c:v>
                </c:pt>
                <c:pt idx="13">
                  <c:v>396.93807576190204</c:v>
                </c:pt>
                <c:pt idx="14">
                  <c:v>355.55672790057446</c:v>
                </c:pt>
                <c:pt idx="15">
                  <c:v>329.3092909535452</c:v>
                </c:pt>
                <c:pt idx="16">
                  <c:v>308.003390104428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NY_Data2!$AQ$3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NY_Data2!$AQ$4:$AQ$20</c:f>
              <c:numCache>
                <c:ptCount val="17"/>
                <c:pt idx="1">
                  <c:v>69.80832689140951</c:v>
                </c:pt>
                <c:pt idx="2">
                  <c:v>85.7309869208676</c:v>
                </c:pt>
                <c:pt idx="3">
                  <c:v>106.98439482406145</c:v>
                </c:pt>
                <c:pt idx="4">
                  <c:v>113.678234353671</c:v>
                </c:pt>
                <c:pt idx="5">
                  <c:v>131.67914232483665</c:v>
                </c:pt>
                <c:pt idx="6">
                  <c:v>157.19759107161724</c:v>
                </c:pt>
                <c:pt idx="7">
                  <c:v>165.84036254249673</c:v>
                </c:pt>
                <c:pt idx="8">
                  <c:v>163.71473202965004</c:v>
                </c:pt>
                <c:pt idx="9">
                  <c:v>175.9094331875975</c:v>
                </c:pt>
                <c:pt idx="10">
                  <c:v>196.05428486600493</c:v>
                </c:pt>
                <c:pt idx="11">
                  <c:v>189.08221625881248</c:v>
                </c:pt>
                <c:pt idx="12">
                  <c:v>189.5715745222503</c:v>
                </c:pt>
                <c:pt idx="13">
                  <c:v>175.63570596134602</c:v>
                </c:pt>
                <c:pt idx="14">
                  <c:v>162.35849231314637</c:v>
                </c:pt>
                <c:pt idx="15">
                  <c:v>153.70191652429142</c:v>
                </c:pt>
                <c:pt idx="16">
                  <c:v>155.91922909119126</c:v>
                </c:pt>
              </c:numCache>
            </c:numRef>
          </c:yVal>
          <c:smooth val="0"/>
        </c:ser>
        <c:axId val="8472951"/>
        <c:axId val="9147696"/>
      </c:scatterChart>
      <c:valAx>
        <c:axId val="8472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147696"/>
        <c:crosses val="autoZero"/>
        <c:crossBetween val="midCat"/>
        <c:dispUnits/>
        <c:majorUnit val="1"/>
      </c:valAx>
      <c:valAx>
        <c:axId val="9147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47295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NY_Data2!$K$25:$K$41</c:f>
              <c:numCache>
                <c:ptCount val="17"/>
                <c:pt idx="1">
                  <c:v>2307</c:v>
                </c:pt>
                <c:pt idx="2">
                  <c:v>2755</c:v>
                </c:pt>
                <c:pt idx="3">
                  <c:v>2812</c:v>
                </c:pt>
                <c:pt idx="4">
                  <c:v>2650</c:v>
                </c:pt>
                <c:pt idx="5">
                  <c:v>2902</c:v>
                </c:pt>
                <c:pt idx="6">
                  <c:v>3039</c:v>
                </c:pt>
                <c:pt idx="7">
                  <c:v>3164</c:v>
                </c:pt>
                <c:pt idx="8">
                  <c:v>3267</c:v>
                </c:pt>
                <c:pt idx="9">
                  <c:v>3122</c:v>
                </c:pt>
                <c:pt idx="10">
                  <c:v>3113</c:v>
                </c:pt>
                <c:pt idx="11">
                  <c:v>3045</c:v>
                </c:pt>
                <c:pt idx="12">
                  <c:v>3184</c:v>
                </c:pt>
                <c:pt idx="13">
                  <c:v>3004</c:v>
                </c:pt>
                <c:pt idx="14">
                  <c:v>3044</c:v>
                </c:pt>
                <c:pt idx="15">
                  <c:v>2703</c:v>
                </c:pt>
                <c:pt idx="16">
                  <c:v>3152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NY_Data2!$L$25:$L$41</c:f>
              <c:numCache>
                <c:ptCount val="17"/>
                <c:pt idx="1">
                  <c:v>4574</c:v>
                </c:pt>
                <c:pt idx="2">
                  <c:v>5543</c:v>
                </c:pt>
                <c:pt idx="3">
                  <c:v>6246</c:v>
                </c:pt>
                <c:pt idx="4">
                  <c:v>6621</c:v>
                </c:pt>
                <c:pt idx="5">
                  <c:v>7234</c:v>
                </c:pt>
                <c:pt idx="6">
                  <c:v>9728</c:v>
                </c:pt>
                <c:pt idx="7">
                  <c:v>11453</c:v>
                </c:pt>
                <c:pt idx="8">
                  <c:v>11411</c:v>
                </c:pt>
                <c:pt idx="9">
                  <c:v>11316</c:v>
                </c:pt>
                <c:pt idx="10">
                  <c:v>9605</c:v>
                </c:pt>
                <c:pt idx="11">
                  <c:v>8826</c:v>
                </c:pt>
                <c:pt idx="12">
                  <c:v>8956</c:v>
                </c:pt>
                <c:pt idx="13">
                  <c:v>8329</c:v>
                </c:pt>
                <c:pt idx="14">
                  <c:v>8299</c:v>
                </c:pt>
                <c:pt idx="15">
                  <c:v>7724</c:v>
                </c:pt>
                <c:pt idx="16">
                  <c:v>7766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NY_Data2!$M$25:$M$41</c:f>
              <c:numCache>
                <c:ptCount val="17"/>
                <c:pt idx="1">
                  <c:v>1685</c:v>
                </c:pt>
                <c:pt idx="2">
                  <c:v>3307</c:v>
                </c:pt>
                <c:pt idx="3">
                  <c:v>4101</c:v>
                </c:pt>
                <c:pt idx="4">
                  <c:v>4623</c:v>
                </c:pt>
                <c:pt idx="5">
                  <c:v>5157</c:v>
                </c:pt>
                <c:pt idx="6">
                  <c:v>7137</c:v>
                </c:pt>
                <c:pt idx="7">
                  <c:v>7761</c:v>
                </c:pt>
                <c:pt idx="8">
                  <c:v>8049</c:v>
                </c:pt>
                <c:pt idx="9">
                  <c:v>8083</c:v>
                </c:pt>
                <c:pt idx="10">
                  <c:v>6804</c:v>
                </c:pt>
                <c:pt idx="11">
                  <c:v>6632</c:v>
                </c:pt>
                <c:pt idx="12">
                  <c:v>6360</c:v>
                </c:pt>
                <c:pt idx="13">
                  <c:v>5852</c:v>
                </c:pt>
                <c:pt idx="14">
                  <c:v>5625</c:v>
                </c:pt>
                <c:pt idx="15">
                  <c:v>5098</c:v>
                </c:pt>
                <c:pt idx="16">
                  <c:v>4717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NY_Data2!$N$25:$N$41</c:f>
              <c:numCache>
                <c:ptCount val="17"/>
                <c:pt idx="1">
                  <c:v>8566</c:v>
                </c:pt>
                <c:pt idx="2">
                  <c:v>11605</c:v>
                </c:pt>
                <c:pt idx="3">
                  <c:v>13159</c:v>
                </c:pt>
                <c:pt idx="4">
                  <c:v>13894</c:v>
                </c:pt>
                <c:pt idx="5">
                  <c:v>15293</c:v>
                </c:pt>
                <c:pt idx="6">
                  <c:v>19904</c:v>
                </c:pt>
                <c:pt idx="7">
                  <c:v>22378</c:v>
                </c:pt>
                <c:pt idx="8">
                  <c:v>22727</c:v>
                </c:pt>
                <c:pt idx="9">
                  <c:v>22521</c:v>
                </c:pt>
                <c:pt idx="10">
                  <c:v>19522</c:v>
                </c:pt>
                <c:pt idx="11">
                  <c:v>18503</c:v>
                </c:pt>
                <c:pt idx="12">
                  <c:v>18500</c:v>
                </c:pt>
                <c:pt idx="13">
                  <c:v>17185</c:v>
                </c:pt>
                <c:pt idx="14">
                  <c:v>16968</c:v>
                </c:pt>
                <c:pt idx="15">
                  <c:v>15525</c:v>
                </c:pt>
                <c:pt idx="16">
                  <c:v>15635</c:v>
                </c:pt>
              </c:numCache>
            </c:numRef>
          </c:yVal>
          <c:smooth val="0"/>
        </c:ser>
        <c:axId val="15220401"/>
        <c:axId val="2765882"/>
      </c:scatterChart>
      <c:valAx>
        <c:axId val="15220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65882"/>
        <c:crosses val="autoZero"/>
        <c:crossBetween val="midCat"/>
        <c:dispUnits/>
        <c:majorUnit val="1"/>
      </c:valAx>
      <c:valAx>
        <c:axId val="2765882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220401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YORK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NY_Data2!$B$25:$B$41</c:f>
              <c:numCache>
                <c:ptCount val="17"/>
                <c:pt idx="1">
                  <c:v>2307</c:v>
                </c:pt>
                <c:pt idx="2">
                  <c:v>2755</c:v>
                </c:pt>
                <c:pt idx="3">
                  <c:v>2812</c:v>
                </c:pt>
                <c:pt idx="4">
                  <c:v>2650</c:v>
                </c:pt>
                <c:pt idx="5">
                  <c:v>2902</c:v>
                </c:pt>
                <c:pt idx="6">
                  <c:v>3039</c:v>
                </c:pt>
                <c:pt idx="7">
                  <c:v>3164</c:v>
                </c:pt>
                <c:pt idx="8">
                  <c:v>3267</c:v>
                </c:pt>
                <c:pt idx="9">
                  <c:v>3122</c:v>
                </c:pt>
                <c:pt idx="10">
                  <c:v>3113</c:v>
                </c:pt>
                <c:pt idx="11">
                  <c:v>3045</c:v>
                </c:pt>
                <c:pt idx="12">
                  <c:v>3184</c:v>
                </c:pt>
                <c:pt idx="13">
                  <c:v>3004</c:v>
                </c:pt>
                <c:pt idx="14">
                  <c:v>3044</c:v>
                </c:pt>
                <c:pt idx="15">
                  <c:v>2703</c:v>
                </c:pt>
                <c:pt idx="16">
                  <c:v>3152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NY_Data2!$C$25:$C$41</c:f>
              <c:numCache>
                <c:ptCount val="17"/>
                <c:pt idx="1">
                  <c:v>4574</c:v>
                </c:pt>
                <c:pt idx="2">
                  <c:v>5543</c:v>
                </c:pt>
                <c:pt idx="3">
                  <c:v>6246</c:v>
                </c:pt>
                <c:pt idx="4">
                  <c:v>6621</c:v>
                </c:pt>
                <c:pt idx="5">
                  <c:v>7234</c:v>
                </c:pt>
                <c:pt idx="6">
                  <c:v>9728</c:v>
                </c:pt>
                <c:pt idx="7">
                  <c:v>11453</c:v>
                </c:pt>
                <c:pt idx="8">
                  <c:v>11411</c:v>
                </c:pt>
                <c:pt idx="9">
                  <c:v>11316</c:v>
                </c:pt>
                <c:pt idx="10">
                  <c:v>9605</c:v>
                </c:pt>
                <c:pt idx="11">
                  <c:v>8826</c:v>
                </c:pt>
                <c:pt idx="12">
                  <c:v>8956</c:v>
                </c:pt>
                <c:pt idx="13">
                  <c:v>8329</c:v>
                </c:pt>
                <c:pt idx="14">
                  <c:v>8299</c:v>
                </c:pt>
                <c:pt idx="15">
                  <c:v>7724</c:v>
                </c:pt>
                <c:pt idx="16">
                  <c:v>7766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NY_Data2!$D$25:$D$41</c:f>
              <c:numCache>
                <c:ptCount val="17"/>
                <c:pt idx="1">
                  <c:v>12</c:v>
                </c:pt>
                <c:pt idx="2">
                  <c:v>16</c:v>
                </c:pt>
                <c:pt idx="3">
                  <c:v>16</c:v>
                </c:pt>
                <c:pt idx="4">
                  <c:v>26</c:v>
                </c:pt>
                <c:pt idx="5">
                  <c:v>33</c:v>
                </c:pt>
                <c:pt idx="6">
                  <c:v>82</c:v>
                </c:pt>
                <c:pt idx="7">
                  <c:v>47</c:v>
                </c:pt>
                <c:pt idx="8">
                  <c:v>55</c:v>
                </c:pt>
                <c:pt idx="9">
                  <c:v>41</c:v>
                </c:pt>
                <c:pt idx="10">
                  <c:v>39</c:v>
                </c:pt>
                <c:pt idx="11">
                  <c:v>32</c:v>
                </c:pt>
                <c:pt idx="12">
                  <c:v>40</c:v>
                </c:pt>
                <c:pt idx="13">
                  <c:v>39</c:v>
                </c:pt>
                <c:pt idx="14">
                  <c:v>41</c:v>
                </c:pt>
                <c:pt idx="15">
                  <c:v>61</c:v>
                </c:pt>
                <c:pt idx="16">
                  <c:v>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NY_Data2!$E$25:$E$41</c:f>
              <c:numCache>
                <c:ptCount val="17"/>
                <c:pt idx="1">
                  <c:v>36</c:v>
                </c:pt>
                <c:pt idx="2">
                  <c:v>29</c:v>
                </c:pt>
                <c:pt idx="3">
                  <c:v>43</c:v>
                </c:pt>
                <c:pt idx="4">
                  <c:v>30</c:v>
                </c:pt>
                <c:pt idx="5">
                  <c:v>30</c:v>
                </c:pt>
                <c:pt idx="6">
                  <c:v>49</c:v>
                </c:pt>
                <c:pt idx="7">
                  <c:v>41</c:v>
                </c:pt>
                <c:pt idx="8">
                  <c:v>58</c:v>
                </c:pt>
                <c:pt idx="9">
                  <c:v>78</c:v>
                </c:pt>
                <c:pt idx="10">
                  <c:v>72</c:v>
                </c:pt>
                <c:pt idx="11">
                  <c:v>124</c:v>
                </c:pt>
                <c:pt idx="12">
                  <c:v>86</c:v>
                </c:pt>
                <c:pt idx="13">
                  <c:v>114</c:v>
                </c:pt>
                <c:pt idx="14">
                  <c:v>89</c:v>
                </c:pt>
                <c:pt idx="15">
                  <c:v>61</c:v>
                </c:pt>
                <c:pt idx="16">
                  <c:v>61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NY_Data2!$F$25:$F$41</c:f>
              <c:numCache>
                <c:ptCount val="17"/>
                <c:pt idx="1">
                  <c:v>1637</c:v>
                </c:pt>
                <c:pt idx="2">
                  <c:v>3262</c:v>
                </c:pt>
                <c:pt idx="3">
                  <c:v>4042</c:v>
                </c:pt>
                <c:pt idx="4">
                  <c:v>4567</c:v>
                </c:pt>
                <c:pt idx="5">
                  <c:v>5094</c:v>
                </c:pt>
                <c:pt idx="6">
                  <c:v>7006</c:v>
                </c:pt>
                <c:pt idx="7">
                  <c:v>7673</c:v>
                </c:pt>
                <c:pt idx="8">
                  <c:v>7936</c:v>
                </c:pt>
                <c:pt idx="9">
                  <c:v>7964</c:v>
                </c:pt>
                <c:pt idx="10">
                  <c:v>6693</c:v>
                </c:pt>
                <c:pt idx="11">
                  <c:v>6476</c:v>
                </c:pt>
                <c:pt idx="12">
                  <c:v>6234</c:v>
                </c:pt>
                <c:pt idx="13">
                  <c:v>5699</c:v>
                </c:pt>
                <c:pt idx="14">
                  <c:v>5495</c:v>
                </c:pt>
                <c:pt idx="15">
                  <c:v>4976</c:v>
                </c:pt>
                <c:pt idx="16">
                  <c:v>4592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NY_Data2!$G$24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NY_Data2!$H$25:$H$41</c:f>
              <c:numCache>
                <c:ptCount val="17"/>
                <c:pt idx="1">
                  <c:v>8566</c:v>
                </c:pt>
                <c:pt idx="2">
                  <c:v>11605</c:v>
                </c:pt>
                <c:pt idx="3">
                  <c:v>13159</c:v>
                </c:pt>
                <c:pt idx="4">
                  <c:v>13894</c:v>
                </c:pt>
                <c:pt idx="5">
                  <c:v>15293</c:v>
                </c:pt>
                <c:pt idx="6">
                  <c:v>19904</c:v>
                </c:pt>
                <c:pt idx="7">
                  <c:v>22378</c:v>
                </c:pt>
                <c:pt idx="8">
                  <c:v>22727</c:v>
                </c:pt>
                <c:pt idx="9">
                  <c:v>22521</c:v>
                </c:pt>
                <c:pt idx="10">
                  <c:v>19522</c:v>
                </c:pt>
                <c:pt idx="11">
                  <c:v>18503</c:v>
                </c:pt>
                <c:pt idx="12">
                  <c:v>18500</c:v>
                </c:pt>
                <c:pt idx="13">
                  <c:v>17185</c:v>
                </c:pt>
                <c:pt idx="14">
                  <c:v>16968</c:v>
                </c:pt>
                <c:pt idx="15">
                  <c:v>15525</c:v>
                </c:pt>
                <c:pt idx="16">
                  <c:v>15635</c:v>
                </c:pt>
              </c:numCache>
            </c:numRef>
          </c:yVal>
          <c:smooth val="0"/>
        </c:ser>
        <c:axId val="24892939"/>
        <c:axId val="22709860"/>
      </c:scatterChart>
      <c:valAx>
        <c:axId val="24892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709860"/>
        <c:crosses val="autoZero"/>
        <c:crossBetween val="midCat"/>
        <c:dispUnits/>
        <c:majorUnit val="1"/>
      </c:valAx>
      <c:valAx>
        <c:axId val="22709860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892939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NY_Data2!$AK$25:$AK$41</c:f>
              <c:numCache>
                <c:ptCount val="17"/>
                <c:pt idx="1">
                  <c:v>17.831706257769486</c:v>
                </c:pt>
                <c:pt idx="2">
                  <c:v>21.41090313132321</c:v>
                </c:pt>
                <c:pt idx="3">
                  <c:v>21.987085167740663</c:v>
                </c:pt>
                <c:pt idx="4">
                  <c:v>20.86204324426028</c:v>
                </c:pt>
                <c:pt idx="5">
                  <c:v>22.96170008997157</c:v>
                </c:pt>
                <c:pt idx="6">
                  <c:v>24.201723395246155</c:v>
                </c:pt>
                <c:pt idx="7">
                  <c:v>25.385821970289605</c:v>
                </c:pt>
                <c:pt idx="8">
                  <c:v>26.35274181443669</c:v>
                </c:pt>
                <c:pt idx="9">
                  <c:v>25.281544658650155</c:v>
                </c:pt>
                <c:pt idx="10">
                  <c:v>25.30949043288253</c:v>
                </c:pt>
                <c:pt idx="11">
                  <c:v>24.913685738031734</c:v>
                </c:pt>
                <c:pt idx="12">
                  <c:v>26.247082649952947</c:v>
                </c:pt>
                <c:pt idx="13">
                  <c:v>24.944824936986084</c:v>
                </c:pt>
                <c:pt idx="14">
                  <c:v>25.460812263479596</c:v>
                </c:pt>
                <c:pt idx="15">
                  <c:v>22.724830799636603</c:v>
                </c:pt>
                <c:pt idx="16">
                  <c:v>26.595859129361937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NY_Data2!$AL$25:$AL$41</c:f>
              <c:numCache>
                <c:ptCount val="17"/>
                <c:pt idx="1">
                  <c:v>187.88167315736095</c:v>
                </c:pt>
                <c:pt idx="2">
                  <c:v>225.03238671955722</c:v>
                </c:pt>
                <c:pt idx="3">
                  <c:v>250.7122781581679</c:v>
                </c:pt>
                <c:pt idx="4">
                  <c:v>262.7996237214268</c:v>
                </c:pt>
                <c:pt idx="5">
                  <c:v>283.77841903174834</c:v>
                </c:pt>
                <c:pt idx="6">
                  <c:v>378.4454171847209</c:v>
                </c:pt>
                <c:pt idx="7">
                  <c:v>443.50543161524195</c:v>
                </c:pt>
                <c:pt idx="8">
                  <c:v>439.8331324514058</c:v>
                </c:pt>
                <c:pt idx="9">
                  <c:v>433.9502820906923</c:v>
                </c:pt>
                <c:pt idx="10">
                  <c:v>366.3904910128475</c:v>
                </c:pt>
                <c:pt idx="11">
                  <c:v>335.41055300558406</c:v>
                </c:pt>
                <c:pt idx="12">
                  <c:v>339.878666807334</c:v>
                </c:pt>
                <c:pt idx="13">
                  <c:v>315.87829830000663</c:v>
                </c:pt>
                <c:pt idx="14">
                  <c:v>314.342962982603</c:v>
                </c:pt>
                <c:pt idx="15">
                  <c:v>291.9124308059073</c:v>
                </c:pt>
                <c:pt idx="16">
                  <c:v>292.9360025740346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NY_Data2!$AR$25:$AR$41</c:f>
              <c:numCache>
                <c:ptCount val="17"/>
                <c:pt idx="1">
                  <c:v>70.98939414238492</c:v>
                </c:pt>
                <c:pt idx="2">
                  <c:v>134.36409459849838</c:v>
                </c:pt>
                <c:pt idx="3">
                  <c:v>160.64625154829142</c:v>
                </c:pt>
                <c:pt idx="4">
                  <c:v>174.6537808973419</c:v>
                </c:pt>
                <c:pt idx="5">
                  <c:v>187.27333009166844</c:v>
                </c:pt>
                <c:pt idx="6">
                  <c:v>249.927599087696</c:v>
                </c:pt>
                <c:pt idx="7">
                  <c:v>262.47757729239214</c:v>
                </c:pt>
                <c:pt idx="8">
                  <c:v>264.94866434470384</c:v>
                </c:pt>
                <c:pt idx="9">
                  <c:v>258.6203310839369</c:v>
                </c:pt>
                <c:pt idx="10">
                  <c:v>211.32797455616156</c:v>
                </c:pt>
                <c:pt idx="11">
                  <c:v>200.7840021894902</c:v>
                </c:pt>
                <c:pt idx="12">
                  <c:v>187.88785104156636</c:v>
                </c:pt>
                <c:pt idx="13">
                  <c:v>168.91560339124342</c:v>
                </c:pt>
                <c:pt idx="14">
                  <c:v>158.5647815357866</c:v>
                </c:pt>
                <c:pt idx="15">
                  <c:v>140.87939916511408</c:v>
                </c:pt>
                <c:pt idx="16">
                  <c:v>127.69213985443042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NY_Data2!$AQ$25:$AQ$41</c:f>
              <c:numCache>
                <c:ptCount val="17"/>
                <c:pt idx="1">
                  <c:v>48.270756227947516</c:v>
                </c:pt>
                <c:pt idx="2">
                  <c:v>65.22704407111182</c:v>
                </c:pt>
                <c:pt idx="3">
                  <c:v>73.78833542061032</c:v>
                </c:pt>
                <c:pt idx="4">
                  <c:v>77.75539743562766</c:v>
                </c:pt>
                <c:pt idx="5">
                  <c:v>85.2389047015334</c:v>
                </c:pt>
                <c:pt idx="6">
                  <c:v>110.68169559197247</c:v>
                </c:pt>
                <c:pt idx="7">
                  <c:v>124.30250646355815</c:v>
                </c:pt>
                <c:pt idx="8">
                  <c:v>126.05429802614954</c:v>
                </c:pt>
                <c:pt idx="9">
                  <c:v>124.54905510619604</c:v>
                </c:pt>
                <c:pt idx="10">
                  <c:v>107.61321906186102</c:v>
                </c:pt>
                <c:pt idx="11">
                  <c:v>101.90755432223958</c:v>
                </c:pt>
                <c:pt idx="12">
                  <c:v>101.9231633776521</c:v>
                </c:pt>
                <c:pt idx="13">
                  <c:v>94.71552411415357</c:v>
                </c:pt>
                <c:pt idx="14">
                  <c:v>93.52272456697787</c:v>
                </c:pt>
                <c:pt idx="15">
                  <c:v>85.49397205544855</c:v>
                </c:pt>
                <c:pt idx="16">
                  <c:v>85.92264016779836</c:v>
                </c:pt>
              </c:numCache>
            </c:numRef>
          </c:yVal>
          <c:smooth val="0"/>
        </c:ser>
        <c:axId val="3062149"/>
        <c:axId val="27559342"/>
      </c:scatterChart>
      <c:valAx>
        <c:axId val="3062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7559342"/>
        <c:crosses val="autoZero"/>
        <c:crossBetween val="midCat"/>
        <c:dispUnits/>
        <c:majorUnit val="1"/>
      </c:valAx>
      <c:valAx>
        <c:axId val="27559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62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NY_Data2!$AK$25:$AK$41</c:f>
              <c:numCache>
                <c:ptCount val="17"/>
                <c:pt idx="1">
                  <c:v>17.831706257769486</c:v>
                </c:pt>
                <c:pt idx="2">
                  <c:v>21.41090313132321</c:v>
                </c:pt>
                <c:pt idx="3">
                  <c:v>21.987085167740663</c:v>
                </c:pt>
                <c:pt idx="4">
                  <c:v>20.86204324426028</c:v>
                </c:pt>
                <c:pt idx="5">
                  <c:v>22.96170008997157</c:v>
                </c:pt>
                <c:pt idx="6">
                  <c:v>24.201723395246155</c:v>
                </c:pt>
                <c:pt idx="7">
                  <c:v>25.385821970289605</c:v>
                </c:pt>
                <c:pt idx="8">
                  <c:v>26.35274181443669</c:v>
                </c:pt>
                <c:pt idx="9">
                  <c:v>25.281544658650155</c:v>
                </c:pt>
                <c:pt idx="10">
                  <c:v>25.30949043288253</c:v>
                </c:pt>
                <c:pt idx="11">
                  <c:v>24.913685738031734</c:v>
                </c:pt>
                <c:pt idx="12">
                  <c:v>26.247082649952947</c:v>
                </c:pt>
                <c:pt idx="13">
                  <c:v>24.944824936986084</c:v>
                </c:pt>
                <c:pt idx="14">
                  <c:v>25.460812263479596</c:v>
                </c:pt>
                <c:pt idx="15">
                  <c:v>22.724830799636603</c:v>
                </c:pt>
                <c:pt idx="16">
                  <c:v>26.595859129361937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NY_Data2!$AL$25:$AL$41</c:f>
              <c:numCache>
                <c:ptCount val="17"/>
                <c:pt idx="1">
                  <c:v>187.88167315736095</c:v>
                </c:pt>
                <c:pt idx="2">
                  <c:v>225.03238671955722</c:v>
                </c:pt>
                <c:pt idx="3">
                  <c:v>250.7122781581679</c:v>
                </c:pt>
                <c:pt idx="4">
                  <c:v>262.7996237214268</c:v>
                </c:pt>
                <c:pt idx="5">
                  <c:v>283.77841903174834</c:v>
                </c:pt>
                <c:pt idx="6">
                  <c:v>378.4454171847209</c:v>
                </c:pt>
                <c:pt idx="7">
                  <c:v>443.50543161524195</c:v>
                </c:pt>
                <c:pt idx="8">
                  <c:v>439.8331324514058</c:v>
                </c:pt>
                <c:pt idx="9">
                  <c:v>433.9502820906923</c:v>
                </c:pt>
                <c:pt idx="10">
                  <c:v>366.3904910128475</c:v>
                </c:pt>
                <c:pt idx="11">
                  <c:v>335.41055300558406</c:v>
                </c:pt>
                <c:pt idx="12">
                  <c:v>339.878666807334</c:v>
                </c:pt>
                <c:pt idx="13">
                  <c:v>315.87829830000663</c:v>
                </c:pt>
                <c:pt idx="14">
                  <c:v>314.342962982603</c:v>
                </c:pt>
                <c:pt idx="15">
                  <c:v>291.9124308059073</c:v>
                </c:pt>
                <c:pt idx="16">
                  <c:v>292.9360025740346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NY_Data2!$AM$25:$AM$41</c:f>
              <c:numCache>
                <c:ptCount val="17"/>
                <c:pt idx="1">
                  <c:v>27.979854504756577</c:v>
                </c:pt>
                <c:pt idx="2">
                  <c:v>35.998740044098454</c:v>
                </c:pt>
                <c:pt idx="3">
                  <c:v>34.82121482513221</c:v>
                </c:pt>
                <c:pt idx="4">
                  <c:v>54.88590065651981</c:v>
                </c:pt>
                <c:pt idx="5">
                  <c:v>67.74789570929994</c:v>
                </c:pt>
                <c:pt idx="6">
                  <c:v>164.6057491568974</c:v>
                </c:pt>
                <c:pt idx="7">
                  <c:v>92.69851287917636</c:v>
                </c:pt>
                <c:pt idx="8">
                  <c:v>107.8072015210616</c:v>
                </c:pt>
                <c:pt idx="9">
                  <c:v>79.38351920693928</c:v>
                </c:pt>
                <c:pt idx="10">
                  <c:v>74.42890131491059</c:v>
                </c:pt>
                <c:pt idx="11">
                  <c:v>60.50178669338829</c:v>
                </c:pt>
                <c:pt idx="12">
                  <c:v>75.10749760594851</c:v>
                </c:pt>
                <c:pt idx="13">
                  <c:v>72.96811854512796</c:v>
                </c:pt>
                <c:pt idx="14">
                  <c:v>75.85849615156897</c:v>
                </c:pt>
                <c:pt idx="15">
                  <c:v>111.56223709718716</c:v>
                </c:pt>
                <c:pt idx="16">
                  <c:v>116.2072847441624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NY_Data2!$AN$25:$AN$41</c:f>
              <c:numCache>
                <c:ptCount val="17"/>
                <c:pt idx="1">
                  <c:v>7.624227252800315</c:v>
                </c:pt>
                <c:pt idx="2">
                  <c:v>5.72442612628084</c:v>
                </c:pt>
                <c:pt idx="3">
                  <c:v>7.941579524761106</c:v>
                </c:pt>
                <c:pt idx="4">
                  <c:v>5.223168582989185</c:v>
                </c:pt>
                <c:pt idx="5">
                  <c:v>4.929159758996948</c:v>
                </c:pt>
                <c:pt idx="6">
                  <c:v>7.614867951973494</c:v>
                </c:pt>
                <c:pt idx="7">
                  <c:v>6.048116454269602</c:v>
                </c:pt>
                <c:pt idx="8">
                  <c:v>8.099212561040833</c:v>
                </c:pt>
                <c:pt idx="9">
                  <c:v>10.334547863530972</c:v>
                </c:pt>
                <c:pt idx="10">
                  <c:v>9.1306944780857</c:v>
                </c:pt>
                <c:pt idx="11">
                  <c:v>15.169791562170454</c:v>
                </c:pt>
                <c:pt idx="12">
                  <c:v>10.154202186695633</c:v>
                </c:pt>
                <c:pt idx="13">
                  <c:v>12.919340252357781</c:v>
                </c:pt>
                <c:pt idx="14">
                  <c:v>9.721792873379655</c:v>
                </c:pt>
                <c:pt idx="15">
                  <c:v>6.4453413917710956</c:v>
                </c:pt>
                <c:pt idx="16">
                  <c:v>6.235420870464754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NY_Data2!$AO$25:$AO$41</c:f>
              <c:numCache>
                <c:ptCount val="17"/>
                <c:pt idx="1">
                  <c:v>88.0805067669181</c:v>
                </c:pt>
                <c:pt idx="2">
                  <c:v>170.76960447623676</c:v>
                </c:pt>
                <c:pt idx="3">
                  <c:v>205.65673032256356</c:v>
                </c:pt>
                <c:pt idx="4">
                  <c:v>225.50681013778282</c:v>
                </c:pt>
                <c:pt idx="5">
                  <c:v>242.98844302316928</c:v>
                </c:pt>
                <c:pt idx="6">
                  <c:v>324.0018997998921</c:v>
                </c:pt>
                <c:pt idx="7">
                  <c:v>344.3548115652593</c:v>
                </c:pt>
                <c:pt idx="8">
                  <c:v>349.4786664323891</c:v>
                </c:pt>
                <c:pt idx="9">
                  <c:v>343.4190026618854</c:v>
                </c:pt>
                <c:pt idx="10">
                  <c:v>281.3731243893703</c:v>
                </c:pt>
                <c:pt idx="11">
                  <c:v>266.20112983388736</c:v>
                </c:pt>
                <c:pt idx="12">
                  <c:v>250.88528216142865</c:v>
                </c:pt>
                <c:pt idx="13">
                  <c:v>225.3810993092637</c:v>
                </c:pt>
                <c:pt idx="14">
                  <c:v>213.15559893232125</c:v>
                </c:pt>
                <c:pt idx="15">
                  <c:v>190.09779951100245</c:v>
                </c:pt>
                <c:pt idx="16">
                  <c:v>172.58713451611143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NY_Data2!$AQ$25:$AQ$41</c:f>
              <c:numCache>
                <c:ptCount val="17"/>
                <c:pt idx="1">
                  <c:v>48.270756227947516</c:v>
                </c:pt>
                <c:pt idx="2">
                  <c:v>65.22704407111182</c:v>
                </c:pt>
                <c:pt idx="3">
                  <c:v>73.78833542061032</c:v>
                </c:pt>
                <c:pt idx="4">
                  <c:v>77.75539743562766</c:v>
                </c:pt>
                <c:pt idx="5">
                  <c:v>85.2389047015334</c:v>
                </c:pt>
                <c:pt idx="6">
                  <c:v>110.68169559197247</c:v>
                </c:pt>
                <c:pt idx="7">
                  <c:v>124.30250646355815</c:v>
                </c:pt>
                <c:pt idx="8">
                  <c:v>126.05429802614954</c:v>
                </c:pt>
                <c:pt idx="9">
                  <c:v>124.54905510619604</c:v>
                </c:pt>
                <c:pt idx="10">
                  <c:v>107.61321906186102</c:v>
                </c:pt>
                <c:pt idx="11">
                  <c:v>101.90755432223958</c:v>
                </c:pt>
                <c:pt idx="12">
                  <c:v>101.9231633776521</c:v>
                </c:pt>
                <c:pt idx="13">
                  <c:v>94.71552411415357</c:v>
                </c:pt>
                <c:pt idx="14">
                  <c:v>93.52272456697787</c:v>
                </c:pt>
                <c:pt idx="15">
                  <c:v>85.49397205544855</c:v>
                </c:pt>
                <c:pt idx="16">
                  <c:v>85.92264016779836</c:v>
                </c:pt>
              </c:numCache>
            </c:numRef>
          </c:yVal>
          <c:smooth val="0"/>
        </c:ser>
        <c:axId val="46707487"/>
        <c:axId val="17714200"/>
      </c:scatterChart>
      <c:valAx>
        <c:axId val="46707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714200"/>
        <c:crosses val="autoZero"/>
        <c:crossBetween val="midCat"/>
        <c:dispUnits/>
        <c:majorUnit val="1"/>
      </c:valAx>
      <c:valAx>
        <c:axId val="1771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7074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NEW YORK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NY_Data2!$K$69:$K$85</c:f>
              <c:numCache>
                <c:ptCount val="17"/>
                <c:pt idx="1">
                  <c:v>935</c:v>
                </c:pt>
                <c:pt idx="2">
                  <c:v>590</c:v>
                </c:pt>
                <c:pt idx="3">
                  <c:v>817</c:v>
                </c:pt>
                <c:pt idx="4">
                  <c:v>783</c:v>
                </c:pt>
                <c:pt idx="5">
                  <c:v>1006</c:v>
                </c:pt>
                <c:pt idx="6">
                  <c:v>1096</c:v>
                </c:pt>
                <c:pt idx="7">
                  <c:v>1019</c:v>
                </c:pt>
                <c:pt idx="8">
                  <c:v>926</c:v>
                </c:pt>
                <c:pt idx="9">
                  <c:v>1192</c:v>
                </c:pt>
                <c:pt idx="10">
                  <c:v>1590</c:v>
                </c:pt>
                <c:pt idx="11">
                  <c:v>1506</c:v>
                </c:pt>
                <c:pt idx="12">
                  <c:v>1777</c:v>
                </c:pt>
                <c:pt idx="13">
                  <c:v>1689</c:v>
                </c:pt>
                <c:pt idx="14">
                  <c:v>1435</c:v>
                </c:pt>
                <c:pt idx="15">
                  <c:v>1503</c:v>
                </c:pt>
                <c:pt idx="16">
                  <c:v>1600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NY_Data2!$L$69:$L$85</c:f>
              <c:numCache>
                <c:ptCount val="17"/>
                <c:pt idx="1">
                  <c:v>2301</c:v>
                </c:pt>
                <c:pt idx="2">
                  <c:v>1368</c:v>
                </c:pt>
                <c:pt idx="3">
                  <c:v>2725</c:v>
                </c:pt>
                <c:pt idx="4">
                  <c:v>2889</c:v>
                </c:pt>
                <c:pt idx="5">
                  <c:v>3859</c:v>
                </c:pt>
                <c:pt idx="6">
                  <c:v>3833</c:v>
                </c:pt>
                <c:pt idx="7">
                  <c:v>3101</c:v>
                </c:pt>
                <c:pt idx="8">
                  <c:v>2447</c:v>
                </c:pt>
                <c:pt idx="9">
                  <c:v>3809</c:v>
                </c:pt>
                <c:pt idx="10">
                  <c:v>6376</c:v>
                </c:pt>
                <c:pt idx="11">
                  <c:v>6123</c:v>
                </c:pt>
                <c:pt idx="12">
                  <c:v>6696</c:v>
                </c:pt>
                <c:pt idx="13">
                  <c:v>6696</c:v>
                </c:pt>
                <c:pt idx="14">
                  <c:v>5913</c:v>
                </c:pt>
                <c:pt idx="15">
                  <c:v>5930</c:v>
                </c:pt>
                <c:pt idx="16">
                  <c:v>6477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NY_Data2!$M$69:$M$85</c:f>
              <c:numCache>
                <c:ptCount val="17"/>
                <c:pt idx="1">
                  <c:v>368</c:v>
                </c:pt>
                <c:pt idx="2">
                  <c:v>693</c:v>
                </c:pt>
                <c:pt idx="3">
                  <c:v>1378</c:v>
                </c:pt>
                <c:pt idx="4">
                  <c:v>1509</c:v>
                </c:pt>
                <c:pt idx="5">
                  <c:v>1949</c:v>
                </c:pt>
                <c:pt idx="6">
                  <c:v>1770</c:v>
                </c:pt>
                <c:pt idx="7">
                  <c:v>1380</c:v>
                </c:pt>
                <c:pt idx="8">
                  <c:v>1084</c:v>
                </c:pt>
                <c:pt idx="9">
                  <c:v>1812</c:v>
                </c:pt>
                <c:pt idx="10">
                  <c:v>3436</c:v>
                </c:pt>
                <c:pt idx="11">
                  <c:v>3230</c:v>
                </c:pt>
                <c:pt idx="12">
                  <c:v>3318</c:v>
                </c:pt>
                <c:pt idx="13">
                  <c:v>3411</c:v>
                </c:pt>
                <c:pt idx="14">
                  <c:v>2976</c:v>
                </c:pt>
                <c:pt idx="15">
                  <c:v>3063</c:v>
                </c:pt>
                <c:pt idx="16">
                  <c:v>3201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NY_Data2!$N$69:$N$85</c:f>
              <c:numCache>
                <c:ptCount val="17"/>
                <c:pt idx="1">
                  <c:v>3604</c:v>
                </c:pt>
                <c:pt idx="2">
                  <c:v>2651</c:v>
                </c:pt>
                <c:pt idx="3">
                  <c:v>4920</c:v>
                </c:pt>
                <c:pt idx="4">
                  <c:v>5181</c:v>
                </c:pt>
                <c:pt idx="5">
                  <c:v>6814</c:v>
                </c:pt>
                <c:pt idx="6">
                  <c:v>6699</c:v>
                </c:pt>
                <c:pt idx="7">
                  <c:v>5500</c:v>
                </c:pt>
                <c:pt idx="8">
                  <c:v>4457</c:v>
                </c:pt>
                <c:pt idx="9">
                  <c:v>6813</c:v>
                </c:pt>
                <c:pt idx="10">
                  <c:v>11402</c:v>
                </c:pt>
                <c:pt idx="11">
                  <c:v>10859</c:v>
                </c:pt>
                <c:pt idx="12">
                  <c:v>11791</c:v>
                </c:pt>
                <c:pt idx="13">
                  <c:v>11796</c:v>
                </c:pt>
                <c:pt idx="14">
                  <c:v>10324</c:v>
                </c:pt>
                <c:pt idx="15">
                  <c:v>10496</c:v>
                </c:pt>
                <c:pt idx="16">
                  <c:v>11278</c:v>
                </c:pt>
              </c:numCache>
            </c:numRef>
          </c:yVal>
          <c:smooth val="0"/>
        </c:ser>
        <c:axId val="25210073"/>
        <c:axId val="25564066"/>
      </c:scatterChart>
      <c:valAx>
        <c:axId val="25210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564066"/>
        <c:crosses val="autoZero"/>
        <c:crossBetween val="midCat"/>
        <c:dispUnits/>
        <c:majorUnit val="1"/>
      </c:valAx>
      <c:valAx>
        <c:axId val="25564066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210073"/>
        <c:crosses val="autoZero"/>
        <c:crossBetween val="midCat"/>
        <c:dispUnits/>
        <c:majorUnit val="1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NY_Data2!$B$69:$B$85</c:f>
              <c:numCache>
                <c:ptCount val="17"/>
                <c:pt idx="1">
                  <c:v>935</c:v>
                </c:pt>
                <c:pt idx="2">
                  <c:v>590</c:v>
                </c:pt>
                <c:pt idx="3">
                  <c:v>817</c:v>
                </c:pt>
                <c:pt idx="4">
                  <c:v>783</c:v>
                </c:pt>
                <c:pt idx="5">
                  <c:v>1006</c:v>
                </c:pt>
                <c:pt idx="6">
                  <c:v>1096</c:v>
                </c:pt>
                <c:pt idx="7">
                  <c:v>1019</c:v>
                </c:pt>
                <c:pt idx="8">
                  <c:v>926</c:v>
                </c:pt>
                <c:pt idx="9">
                  <c:v>1192</c:v>
                </c:pt>
                <c:pt idx="10">
                  <c:v>1590</c:v>
                </c:pt>
                <c:pt idx="11">
                  <c:v>1506</c:v>
                </c:pt>
                <c:pt idx="12">
                  <c:v>1777</c:v>
                </c:pt>
                <c:pt idx="13">
                  <c:v>1689</c:v>
                </c:pt>
                <c:pt idx="14">
                  <c:v>1435</c:v>
                </c:pt>
                <c:pt idx="15">
                  <c:v>1503</c:v>
                </c:pt>
                <c:pt idx="16">
                  <c:v>1600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NY_Data2!$C$69:$C$85</c:f>
              <c:numCache>
                <c:ptCount val="17"/>
                <c:pt idx="1">
                  <c:v>2301</c:v>
                </c:pt>
                <c:pt idx="2">
                  <c:v>1368</c:v>
                </c:pt>
                <c:pt idx="3">
                  <c:v>2725</c:v>
                </c:pt>
                <c:pt idx="4">
                  <c:v>2889</c:v>
                </c:pt>
                <c:pt idx="5">
                  <c:v>3859</c:v>
                </c:pt>
                <c:pt idx="6">
                  <c:v>3833</c:v>
                </c:pt>
                <c:pt idx="7">
                  <c:v>3101</c:v>
                </c:pt>
                <c:pt idx="8">
                  <c:v>2447</c:v>
                </c:pt>
                <c:pt idx="9">
                  <c:v>3809</c:v>
                </c:pt>
                <c:pt idx="10">
                  <c:v>6376</c:v>
                </c:pt>
                <c:pt idx="11">
                  <c:v>6123</c:v>
                </c:pt>
                <c:pt idx="12">
                  <c:v>6696</c:v>
                </c:pt>
                <c:pt idx="13">
                  <c:v>6696</c:v>
                </c:pt>
                <c:pt idx="14">
                  <c:v>5913</c:v>
                </c:pt>
                <c:pt idx="15">
                  <c:v>5930</c:v>
                </c:pt>
                <c:pt idx="16">
                  <c:v>6477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NY_Data2!$D$69:$D$85</c:f>
              <c:numCache>
                <c:ptCount val="17"/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30</c:v>
                </c:pt>
                <c:pt idx="11">
                  <c:v>26</c:v>
                </c:pt>
                <c:pt idx="12">
                  <c:v>27</c:v>
                </c:pt>
                <c:pt idx="13">
                  <c:v>25</c:v>
                </c:pt>
                <c:pt idx="14">
                  <c:v>34</c:v>
                </c:pt>
                <c:pt idx="15">
                  <c:v>38</c:v>
                </c:pt>
                <c:pt idx="16">
                  <c:v>30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NY_Data2!$E$69:$E$85</c:f>
              <c:numCache>
                <c:ptCount val="17"/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5</c:v>
                </c:pt>
                <c:pt idx="16">
                  <c:v>15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NY_Data2!$F$69:$F$85</c:f>
              <c:numCache>
                <c:ptCount val="17"/>
                <c:pt idx="1">
                  <c:v>351</c:v>
                </c:pt>
                <c:pt idx="2">
                  <c:v>683</c:v>
                </c:pt>
                <c:pt idx="3">
                  <c:v>1362</c:v>
                </c:pt>
                <c:pt idx="4">
                  <c:v>1491</c:v>
                </c:pt>
                <c:pt idx="5">
                  <c:v>1933</c:v>
                </c:pt>
                <c:pt idx="6">
                  <c:v>1757</c:v>
                </c:pt>
                <c:pt idx="7">
                  <c:v>1354</c:v>
                </c:pt>
                <c:pt idx="8">
                  <c:v>1062</c:v>
                </c:pt>
                <c:pt idx="9">
                  <c:v>1787</c:v>
                </c:pt>
                <c:pt idx="10">
                  <c:v>3397</c:v>
                </c:pt>
                <c:pt idx="11">
                  <c:v>3196</c:v>
                </c:pt>
                <c:pt idx="12">
                  <c:v>3283</c:v>
                </c:pt>
                <c:pt idx="13">
                  <c:v>3376</c:v>
                </c:pt>
                <c:pt idx="14">
                  <c:v>2930</c:v>
                </c:pt>
                <c:pt idx="15">
                  <c:v>3020</c:v>
                </c:pt>
                <c:pt idx="16">
                  <c:v>3156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NY_Data2!$G$68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NY_Data2!$H$68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NY_Data2!$H$69:$H$85</c:f>
              <c:numCache>
                <c:ptCount val="17"/>
                <c:pt idx="1">
                  <c:v>3604</c:v>
                </c:pt>
                <c:pt idx="2">
                  <c:v>2651</c:v>
                </c:pt>
                <c:pt idx="3">
                  <c:v>4920</c:v>
                </c:pt>
                <c:pt idx="4">
                  <c:v>5181</c:v>
                </c:pt>
                <c:pt idx="5">
                  <c:v>6814</c:v>
                </c:pt>
                <c:pt idx="6">
                  <c:v>6699</c:v>
                </c:pt>
                <c:pt idx="7">
                  <c:v>5500</c:v>
                </c:pt>
                <c:pt idx="8">
                  <c:v>4457</c:v>
                </c:pt>
                <c:pt idx="9">
                  <c:v>6813</c:v>
                </c:pt>
                <c:pt idx="10">
                  <c:v>11402</c:v>
                </c:pt>
                <c:pt idx="11">
                  <c:v>10859</c:v>
                </c:pt>
                <c:pt idx="12">
                  <c:v>11791</c:v>
                </c:pt>
                <c:pt idx="13">
                  <c:v>11796</c:v>
                </c:pt>
                <c:pt idx="14">
                  <c:v>10324</c:v>
                </c:pt>
                <c:pt idx="15">
                  <c:v>10496</c:v>
                </c:pt>
                <c:pt idx="16">
                  <c:v>11278</c:v>
                </c:pt>
              </c:numCache>
            </c:numRef>
          </c:yVal>
          <c:smooth val="0"/>
        </c:ser>
        <c:axId val="28750003"/>
        <c:axId val="57423436"/>
      </c:scatterChart>
      <c:val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7423436"/>
        <c:crosses val="autoZero"/>
        <c:crossBetween val="midCat"/>
        <c:dispUnits/>
        <c:majorUnit val="1"/>
      </c:valAx>
      <c:valAx>
        <c:axId val="57423436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750003"/>
        <c:crosses val="autoZero"/>
        <c:crossBetween val="midCat"/>
        <c:dispUnits/>
        <c:majorUnit val="1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NY_Data1!$B$5:$B$21</c:f>
              <c:numCache>
                <c:ptCount val="17"/>
                <c:pt idx="1">
                  <c:v>506</c:v>
                </c:pt>
                <c:pt idx="2">
                  <c:v>575</c:v>
                </c:pt>
                <c:pt idx="3">
                  <c:v>623</c:v>
                </c:pt>
                <c:pt idx="4">
                  <c:v>513</c:v>
                </c:pt>
                <c:pt idx="5">
                  <c:v>604</c:v>
                </c:pt>
                <c:pt idx="6">
                  <c:v>588</c:v>
                </c:pt>
                <c:pt idx="7">
                  <c:v>581</c:v>
                </c:pt>
                <c:pt idx="8">
                  <c:v>618</c:v>
                </c:pt>
                <c:pt idx="9">
                  <c:v>617</c:v>
                </c:pt>
                <c:pt idx="10">
                  <c:v>643</c:v>
                </c:pt>
                <c:pt idx="11">
                  <c:v>628</c:v>
                </c:pt>
                <c:pt idx="12">
                  <c:v>680</c:v>
                </c:pt>
                <c:pt idx="13">
                  <c:v>650</c:v>
                </c:pt>
                <c:pt idx="14">
                  <c:v>606</c:v>
                </c:pt>
                <c:pt idx="15">
                  <c:v>642</c:v>
                </c:pt>
                <c:pt idx="16">
                  <c:v>664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NY_Data1!$C$5:$C$21</c:f>
              <c:numCache>
                <c:ptCount val="17"/>
                <c:pt idx="1">
                  <c:v>847</c:v>
                </c:pt>
                <c:pt idx="2">
                  <c:v>1035</c:v>
                </c:pt>
                <c:pt idx="3">
                  <c:v>1062</c:v>
                </c:pt>
                <c:pt idx="4">
                  <c:v>1014</c:v>
                </c:pt>
                <c:pt idx="5">
                  <c:v>925</c:v>
                </c:pt>
                <c:pt idx="6">
                  <c:v>1058</c:v>
                </c:pt>
                <c:pt idx="7">
                  <c:v>1172</c:v>
                </c:pt>
                <c:pt idx="8">
                  <c:v>1377</c:v>
                </c:pt>
                <c:pt idx="9">
                  <c:v>1245</c:v>
                </c:pt>
                <c:pt idx="10">
                  <c:v>1279</c:v>
                </c:pt>
                <c:pt idx="11">
                  <c:v>1109</c:v>
                </c:pt>
                <c:pt idx="12">
                  <c:v>1260</c:v>
                </c:pt>
                <c:pt idx="13">
                  <c:v>1078</c:v>
                </c:pt>
                <c:pt idx="14">
                  <c:v>1136</c:v>
                </c:pt>
                <c:pt idx="15">
                  <c:v>1067</c:v>
                </c:pt>
                <c:pt idx="16">
                  <c:v>1162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NY_Data1!$D$5:$D$21</c:f>
              <c:numCache>
                <c:ptCount val="17"/>
                <c:pt idx="1">
                  <c:v>1353</c:v>
                </c:pt>
                <c:pt idx="2">
                  <c:v>1610</c:v>
                </c:pt>
                <c:pt idx="3">
                  <c:v>1685</c:v>
                </c:pt>
                <c:pt idx="4">
                  <c:v>1527</c:v>
                </c:pt>
                <c:pt idx="5">
                  <c:v>1529</c:v>
                </c:pt>
                <c:pt idx="6">
                  <c:v>1646</c:v>
                </c:pt>
                <c:pt idx="7">
                  <c:v>1753</c:v>
                </c:pt>
                <c:pt idx="8">
                  <c:v>1995</c:v>
                </c:pt>
                <c:pt idx="9">
                  <c:v>1862</c:v>
                </c:pt>
                <c:pt idx="10">
                  <c:v>1922</c:v>
                </c:pt>
                <c:pt idx="11">
                  <c:v>1737</c:v>
                </c:pt>
                <c:pt idx="12">
                  <c:v>1940</c:v>
                </c:pt>
                <c:pt idx="13">
                  <c:v>1728</c:v>
                </c:pt>
                <c:pt idx="14">
                  <c:v>1742</c:v>
                </c:pt>
                <c:pt idx="15">
                  <c:v>1709</c:v>
                </c:pt>
                <c:pt idx="16">
                  <c:v>1826</c:v>
                </c:pt>
              </c:numCache>
            </c:numRef>
          </c:yVal>
          <c:smooth val="1"/>
        </c:ser>
        <c:axId val="15668083"/>
        <c:axId val="6795020"/>
      </c:scatterChart>
      <c:scatterChart>
        <c:scatterStyle val="lineMarker"/>
        <c:varyColors val="0"/>
        <c:ser>
          <c:idx val="5"/>
          <c:order val="3"/>
          <c:tx>
            <c:strRef>
              <c:f>NY_Data1!$A$23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NY_Data1!$C$28:$C$44</c:f>
              <c:numCache>
                <c:ptCount val="17"/>
                <c:pt idx="1">
                  <c:v>62.601626016260155</c:v>
                </c:pt>
                <c:pt idx="2">
                  <c:v>64.28571428571429</c:v>
                </c:pt>
                <c:pt idx="3">
                  <c:v>63.026706231454014</c:v>
                </c:pt>
                <c:pt idx="4">
                  <c:v>66.40471512770138</c:v>
                </c:pt>
                <c:pt idx="5">
                  <c:v>60.4970568999346</c:v>
                </c:pt>
                <c:pt idx="6">
                  <c:v>64.27703523693803</c:v>
                </c:pt>
                <c:pt idx="7">
                  <c:v>66.85681688533943</c:v>
                </c:pt>
                <c:pt idx="8">
                  <c:v>69.02255639097744</c:v>
                </c:pt>
                <c:pt idx="9">
                  <c:v>66.86358754027927</c:v>
                </c:pt>
                <c:pt idx="10">
                  <c:v>66.54526534859522</c:v>
                </c:pt>
                <c:pt idx="11">
                  <c:v>63.84571099597006</c:v>
                </c:pt>
                <c:pt idx="12">
                  <c:v>64.94845360824742</c:v>
                </c:pt>
                <c:pt idx="13">
                  <c:v>62.38425925925925</c:v>
                </c:pt>
                <c:pt idx="14">
                  <c:v>65.21239954075774</c:v>
                </c:pt>
                <c:pt idx="15">
                  <c:v>62.43417203042715</c:v>
                </c:pt>
                <c:pt idx="16">
                  <c:v>63.63636363636363</c:v>
                </c:pt>
              </c:numCache>
            </c:numRef>
          </c:yVal>
          <c:smooth val="0"/>
        </c:ser>
        <c:axId val="61155181"/>
        <c:axId val="13525718"/>
      </c:scatterChart>
      <c:valAx>
        <c:axId val="156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795020"/>
        <c:crossesAt val="0"/>
        <c:crossBetween val="midCat"/>
        <c:dispUnits/>
        <c:majorUnit val="1"/>
      </c:valAx>
      <c:valAx>
        <c:axId val="679502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668083"/>
        <c:crosses val="autoZero"/>
        <c:crossBetween val="midCat"/>
        <c:dispUnits/>
        <c:majorUnit val="250"/>
      </c:valAx>
      <c:valAx>
        <c:axId val="61155181"/>
        <c:scaling>
          <c:orientation val="minMax"/>
        </c:scaling>
        <c:axPos val="b"/>
        <c:delete val="1"/>
        <c:majorTickMark val="in"/>
        <c:minorTickMark val="none"/>
        <c:tickLblPos val="nextTo"/>
        <c:crossAx val="13525718"/>
        <c:crosses val="max"/>
        <c:crossBetween val="midCat"/>
        <c:dispUnits/>
      </c:valAx>
      <c:valAx>
        <c:axId val="13525718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15518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YORK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NY_Data2!$AK$69:$AK$85</c:f>
              <c:numCache>
                <c:ptCount val="17"/>
                <c:pt idx="1">
                  <c:v>7.226981079763532</c:v>
                </c:pt>
                <c:pt idx="2">
                  <c:v>4.585275080755243</c:v>
                </c:pt>
                <c:pt idx="3">
                  <c:v>6.388139609546274</c:v>
                </c:pt>
                <c:pt idx="4">
                  <c:v>6.164143343492754</c:v>
                </c:pt>
                <c:pt idx="5">
                  <c:v>7.959845034635216</c:v>
                </c:pt>
                <c:pt idx="6">
                  <c:v>8.728229299503056</c:v>
                </c:pt>
                <c:pt idx="7">
                  <c:v>8.175775154148264</c:v>
                </c:pt>
                <c:pt idx="8">
                  <c:v>7.469433400724939</c:v>
                </c:pt>
                <c:pt idx="9">
                  <c:v>9.652658947184813</c:v>
                </c:pt>
                <c:pt idx="10">
                  <c:v>12.927108830158442</c:v>
                </c:pt>
                <c:pt idx="11">
                  <c:v>12.321842601469884</c:v>
                </c:pt>
                <c:pt idx="12">
                  <c:v>14.648575963871352</c:v>
                </c:pt>
                <c:pt idx="13">
                  <c:v>14.025236124690245</c:v>
                </c:pt>
                <c:pt idx="14">
                  <c:v>12.00271537388082</c:v>
                </c:pt>
                <c:pt idx="15">
                  <c:v>12.636115683260755</c:v>
                </c:pt>
                <c:pt idx="16">
                  <c:v>13.500436106275094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NY_Data2!$AL$69:$AL$85</c:f>
              <c:numCache>
                <c:ptCount val="17"/>
                <c:pt idx="1">
                  <c:v>94.51590072914027</c:v>
                </c:pt>
                <c:pt idx="2">
                  <c:v>55.537489632392976</c:v>
                </c:pt>
                <c:pt idx="3">
                  <c:v>109.38055683333454</c:v>
                </c:pt>
                <c:pt idx="4">
                  <c:v>114.66970441492253</c:v>
                </c:pt>
                <c:pt idx="5">
                  <c:v>151.38248811771038</c:v>
                </c:pt>
                <c:pt idx="6">
                  <c:v>149.1140300235439</c:v>
                </c:pt>
                <c:pt idx="7">
                  <c:v>120.08297768609667</c:v>
                </c:pt>
                <c:pt idx="8">
                  <c:v>94.31878670656296</c:v>
                </c:pt>
                <c:pt idx="9">
                  <c:v>146.06898413604165</c:v>
                </c:pt>
                <c:pt idx="10">
                  <c:v>243.21767524184443</c:v>
                </c:pt>
                <c:pt idx="11">
                  <c:v>232.68964605180054</c:v>
                </c:pt>
                <c:pt idx="12">
                  <c:v>254.11205370052576</c:v>
                </c:pt>
                <c:pt idx="13">
                  <c:v>253.94658247290727</c:v>
                </c:pt>
                <c:pt idx="14">
                  <c:v>223.96794072974234</c:v>
                </c:pt>
                <c:pt idx="15">
                  <c:v>224.11195166740427</c:v>
                </c:pt>
                <c:pt idx="16">
                  <c:v>244.31451051661375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NY_Data2!$AR$69:$AR$86</c:f>
              <c:numCache>
                <c:ptCount val="18"/>
                <c:pt idx="1">
                  <c:v>15.503915159879913</c:v>
                </c:pt>
                <c:pt idx="2">
                  <c:v>28.156733461372657</c:v>
                </c:pt>
                <c:pt idx="3">
                  <c:v>53.979647557558046</c:v>
                </c:pt>
                <c:pt idx="4">
                  <c:v>57.00898883281179</c:v>
                </c:pt>
                <c:pt idx="5">
                  <c:v>70.77675399431098</c:v>
                </c:pt>
                <c:pt idx="6">
                  <c:v>61.98288501964717</c:v>
                </c:pt>
                <c:pt idx="7">
                  <c:v>46.67169909335151</c:v>
                </c:pt>
                <c:pt idx="8">
                  <c:v>35.68199181881712</c:v>
                </c:pt>
                <c:pt idx="9">
                  <c:v>57.976003949535276</c:v>
                </c:pt>
                <c:pt idx="10">
                  <c:v>106.72000596339964</c:v>
                </c:pt>
                <c:pt idx="11">
                  <c:v>97.7883484728669</c:v>
                </c:pt>
                <c:pt idx="12">
                  <c:v>98.02073738300584</c:v>
                </c:pt>
                <c:pt idx="13">
                  <c:v>98.45712972787615</c:v>
                </c:pt>
                <c:pt idx="14">
                  <c:v>83.89134041786683</c:v>
                </c:pt>
                <c:pt idx="15">
                  <c:v>84.64370334302559</c:v>
                </c:pt>
                <c:pt idx="16">
                  <c:v>86.65307179860754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NY_Data2!$AQ$69:$AQ$85</c:f>
              <c:numCache>
                <c:ptCount val="17"/>
                <c:pt idx="1">
                  <c:v>20.309106402699374</c:v>
                </c:pt>
                <c:pt idx="2">
                  <c:v>14.900206275960139</c:v>
                </c:pt>
                <c:pt idx="3">
                  <c:v>27.58861693665194</c:v>
                </c:pt>
                <c:pt idx="4">
                  <c:v>28.994581410248085</c:v>
                </c:pt>
                <c:pt idx="5">
                  <c:v>37.979330192653414</c:v>
                </c:pt>
                <c:pt idx="6">
                  <c:v>37.25164181926364</c:v>
                </c:pt>
                <c:pt idx="7">
                  <c:v>30.55070987351728</c:v>
                </c:pt>
                <c:pt idx="8">
                  <c:v>24.72055292394722</c:v>
                </c:pt>
                <c:pt idx="9">
                  <c:v>37.678287484503954</c:v>
                </c:pt>
                <c:pt idx="10">
                  <c:v>62.85247022555779</c:v>
                </c:pt>
                <c:pt idx="11">
                  <c:v>59.80728165082417</c:v>
                </c:pt>
                <c:pt idx="12">
                  <c:v>64.96086591275112</c:v>
                </c:pt>
                <c:pt idx="13">
                  <c:v>65.0139262409401</c:v>
                </c:pt>
                <c:pt idx="14">
                  <c:v>56.902911859351704</c:v>
                </c:pt>
                <c:pt idx="15">
                  <c:v>57.79998265339698</c:v>
                </c:pt>
                <c:pt idx="16">
                  <c:v>61.97860798288647</c:v>
                </c:pt>
              </c:numCache>
            </c:numRef>
          </c:yVal>
          <c:smooth val="0"/>
        </c:ser>
        <c:axId val="47048877"/>
        <c:axId val="20786710"/>
      </c:scatterChart>
      <c:val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786710"/>
        <c:crosses val="autoZero"/>
        <c:crossBetween val="midCat"/>
        <c:dispUnits/>
        <c:majorUnit val="1"/>
      </c:valAx>
      <c:valAx>
        <c:axId val="20786710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048877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NY_Data2!$AK$69:$AK$85</c:f>
              <c:numCache>
                <c:ptCount val="17"/>
                <c:pt idx="1">
                  <c:v>7.226981079763532</c:v>
                </c:pt>
                <c:pt idx="2">
                  <c:v>4.585275080755243</c:v>
                </c:pt>
                <c:pt idx="3">
                  <c:v>6.388139609546274</c:v>
                </c:pt>
                <c:pt idx="4">
                  <c:v>6.164143343492754</c:v>
                </c:pt>
                <c:pt idx="5">
                  <c:v>7.959845034635216</c:v>
                </c:pt>
                <c:pt idx="6">
                  <c:v>8.728229299503056</c:v>
                </c:pt>
                <c:pt idx="7">
                  <c:v>8.175775154148264</c:v>
                </c:pt>
                <c:pt idx="8">
                  <c:v>7.469433400724939</c:v>
                </c:pt>
                <c:pt idx="9">
                  <c:v>9.652658947184813</c:v>
                </c:pt>
                <c:pt idx="10">
                  <c:v>12.927108830158442</c:v>
                </c:pt>
                <c:pt idx="11">
                  <c:v>12.321842601469884</c:v>
                </c:pt>
                <c:pt idx="12">
                  <c:v>14.648575963871352</c:v>
                </c:pt>
                <c:pt idx="13">
                  <c:v>14.025236124690245</c:v>
                </c:pt>
                <c:pt idx="14">
                  <c:v>12.00271537388082</c:v>
                </c:pt>
                <c:pt idx="15">
                  <c:v>12.636115683260755</c:v>
                </c:pt>
                <c:pt idx="16">
                  <c:v>13.500436106275094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NY_Data2!$AL$69:$AL$85</c:f>
              <c:numCache>
                <c:ptCount val="17"/>
                <c:pt idx="1">
                  <c:v>94.51590072914027</c:v>
                </c:pt>
                <c:pt idx="2">
                  <c:v>55.537489632392976</c:v>
                </c:pt>
                <c:pt idx="3">
                  <c:v>109.38055683333454</c:v>
                </c:pt>
                <c:pt idx="4">
                  <c:v>114.66970441492253</c:v>
                </c:pt>
                <c:pt idx="5">
                  <c:v>151.38248811771038</c:v>
                </c:pt>
                <c:pt idx="6">
                  <c:v>149.1140300235439</c:v>
                </c:pt>
                <c:pt idx="7">
                  <c:v>120.08297768609667</c:v>
                </c:pt>
                <c:pt idx="8">
                  <c:v>94.31878670656296</c:v>
                </c:pt>
                <c:pt idx="9">
                  <c:v>146.06898413604165</c:v>
                </c:pt>
                <c:pt idx="10">
                  <c:v>243.21767524184443</c:v>
                </c:pt>
                <c:pt idx="11">
                  <c:v>232.68964605180054</c:v>
                </c:pt>
                <c:pt idx="12">
                  <c:v>254.11205370052576</c:v>
                </c:pt>
                <c:pt idx="13">
                  <c:v>253.94658247290727</c:v>
                </c:pt>
                <c:pt idx="14">
                  <c:v>223.96794072974234</c:v>
                </c:pt>
                <c:pt idx="15">
                  <c:v>224.11195166740427</c:v>
                </c:pt>
                <c:pt idx="16">
                  <c:v>244.31451051661375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NY_Data2!$AM$69:$AM$85</c:f>
              <c:numCache>
                <c:ptCount val="17"/>
                <c:pt idx="1">
                  <c:v>27.979854504756577</c:v>
                </c:pt>
                <c:pt idx="2">
                  <c:v>17.999370022049227</c:v>
                </c:pt>
                <c:pt idx="3">
                  <c:v>21.76325926570763</c:v>
                </c:pt>
                <c:pt idx="4">
                  <c:v>23.220957970066074</c:v>
                </c:pt>
                <c:pt idx="5">
                  <c:v>24.63559843974543</c:v>
                </c:pt>
                <c:pt idx="6">
                  <c:v>22.081259033242333</c:v>
                </c:pt>
                <c:pt idx="7">
                  <c:v>39.44617569326654</c:v>
                </c:pt>
                <c:pt idx="8">
                  <c:v>37.24248779818492</c:v>
                </c:pt>
                <c:pt idx="9">
                  <c:v>36.787484510532835</c:v>
                </c:pt>
                <c:pt idx="10">
                  <c:v>57.253001011469685</c:v>
                </c:pt>
                <c:pt idx="11">
                  <c:v>49.15770168837798</c:v>
                </c:pt>
                <c:pt idx="12">
                  <c:v>50.697560884015246</c:v>
                </c:pt>
                <c:pt idx="13">
                  <c:v>46.77443496482562</c:v>
                </c:pt>
                <c:pt idx="14">
                  <c:v>62.907045589105984</c:v>
                </c:pt>
                <c:pt idx="15">
                  <c:v>69.49778704414938</c:v>
                </c:pt>
                <c:pt idx="16">
                  <c:v>54.47216472382612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NY_Data2!$AN$69:$AN$85</c:f>
              <c:numCache>
                <c:ptCount val="17"/>
                <c:pt idx="1">
                  <c:v>1.0589204517778217</c:v>
                </c:pt>
                <c:pt idx="2">
                  <c:v>0.3947880087090235</c:v>
                </c:pt>
                <c:pt idx="3">
                  <c:v>1.1081273755480614</c:v>
                </c:pt>
                <c:pt idx="4">
                  <c:v>1.2187393360308096</c:v>
                </c:pt>
                <c:pt idx="5">
                  <c:v>0.6572213011995931</c:v>
                </c:pt>
                <c:pt idx="6">
                  <c:v>0.31081093681524463</c:v>
                </c:pt>
                <c:pt idx="7">
                  <c:v>0.8850902128199416</c:v>
                </c:pt>
                <c:pt idx="8">
                  <c:v>0.4189247876400431</c:v>
                </c:pt>
                <c:pt idx="9">
                  <c:v>0.7949652202716131</c:v>
                </c:pt>
                <c:pt idx="10">
                  <c:v>1.1413368097607124</c:v>
                </c:pt>
                <c:pt idx="11">
                  <c:v>0.9786962298174487</c:v>
                </c:pt>
                <c:pt idx="12">
                  <c:v>0.9445769475995939</c:v>
                </c:pt>
                <c:pt idx="13">
                  <c:v>1.1332754607331386</c:v>
                </c:pt>
                <c:pt idx="14">
                  <c:v>1.3108035334893917</c:v>
                </c:pt>
                <c:pt idx="15">
                  <c:v>0.5283066714566471</c:v>
                </c:pt>
                <c:pt idx="16">
                  <c:v>1.5333002140487098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NY_Data2!$AO$69:$AO$85</c:f>
              <c:numCache>
                <c:ptCount val="17"/>
                <c:pt idx="1">
                  <c:v>18.885924175435708</c:v>
                </c:pt>
                <c:pt idx="2">
                  <c:v>35.75586752215503</c:v>
                </c:pt>
                <c:pt idx="3">
                  <c:v>69.29848260745462</c:v>
                </c:pt>
                <c:pt idx="4">
                  <c:v>73.62177664012135</c:v>
                </c:pt>
                <c:pt idx="5">
                  <c:v>92.2058618696086</c:v>
                </c:pt>
                <c:pt idx="6">
                  <c:v>81.25482985275626</c:v>
                </c:pt>
                <c:pt idx="7">
                  <c:v>60.76585623085641</c:v>
                </c:pt>
                <c:pt idx="8">
                  <c:v>46.767432428326266</c:v>
                </c:pt>
                <c:pt idx="9">
                  <c:v>77.05798063244464</c:v>
                </c:pt>
                <c:pt idx="10">
                  <c:v>142.8095777006859</c:v>
                </c:pt>
                <c:pt idx="11">
                  <c:v>131.37412151777394</c:v>
                </c:pt>
                <c:pt idx="12">
                  <c:v>132.12325655052456</c:v>
                </c:pt>
                <c:pt idx="13">
                  <c:v>133.51229887139397</c:v>
                </c:pt>
                <c:pt idx="14">
                  <c:v>113.65712554535054</c:v>
                </c:pt>
                <c:pt idx="15">
                  <c:v>115.37286063569682</c:v>
                </c:pt>
                <c:pt idx="16">
                  <c:v>118.61607067352956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NY_Data2!$AQ$69:$AQ$85</c:f>
              <c:numCache>
                <c:ptCount val="17"/>
                <c:pt idx="1">
                  <c:v>20.309106402699374</c:v>
                </c:pt>
                <c:pt idx="2">
                  <c:v>14.900206275960139</c:v>
                </c:pt>
                <c:pt idx="3">
                  <c:v>27.58861693665194</c:v>
                </c:pt>
                <c:pt idx="4">
                  <c:v>28.994581410248085</c:v>
                </c:pt>
                <c:pt idx="5">
                  <c:v>37.979330192653414</c:v>
                </c:pt>
                <c:pt idx="6">
                  <c:v>37.25164181926364</c:v>
                </c:pt>
                <c:pt idx="7">
                  <c:v>30.55070987351728</c:v>
                </c:pt>
                <c:pt idx="8">
                  <c:v>24.72055292394722</c:v>
                </c:pt>
                <c:pt idx="9">
                  <c:v>37.678287484503954</c:v>
                </c:pt>
                <c:pt idx="10">
                  <c:v>62.85247022555779</c:v>
                </c:pt>
                <c:pt idx="11">
                  <c:v>59.80728165082417</c:v>
                </c:pt>
                <c:pt idx="12">
                  <c:v>64.96086591275112</c:v>
                </c:pt>
                <c:pt idx="13">
                  <c:v>65.0139262409401</c:v>
                </c:pt>
                <c:pt idx="14">
                  <c:v>56.902911859351704</c:v>
                </c:pt>
                <c:pt idx="15">
                  <c:v>57.79998265339698</c:v>
                </c:pt>
                <c:pt idx="16">
                  <c:v>61.97860798288647</c:v>
                </c:pt>
              </c:numCache>
            </c:numRef>
          </c:yVal>
          <c:smooth val="0"/>
        </c:ser>
        <c:axId val="52862663"/>
        <c:axId val="6001920"/>
      </c:scatterChart>
      <c:valAx>
        <c:axId val="528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01920"/>
        <c:crosses val="autoZero"/>
        <c:crossBetween val="midCat"/>
        <c:dispUnits/>
        <c:majorUnit val="1"/>
      </c:valAx>
      <c:valAx>
        <c:axId val="6001920"/>
        <c:scaling>
          <c:orientation val="minMax"/>
          <c:max val="2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86266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NEW YORK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NY_Data2!$K$90:$K$106</c:f>
              <c:numCache>
                <c:ptCount val="17"/>
                <c:pt idx="1">
                  <c:v>70</c:v>
                </c:pt>
                <c:pt idx="2">
                  <c:v>250</c:v>
                </c:pt>
                <c:pt idx="3">
                  <c:v>247</c:v>
                </c:pt>
                <c:pt idx="4">
                  <c:v>272</c:v>
                </c:pt>
                <c:pt idx="5">
                  <c:v>292</c:v>
                </c:pt>
                <c:pt idx="6">
                  <c:v>276</c:v>
                </c:pt>
                <c:pt idx="7">
                  <c:v>319</c:v>
                </c:pt>
                <c:pt idx="8">
                  <c:v>328</c:v>
                </c:pt>
                <c:pt idx="9">
                  <c:v>335</c:v>
                </c:pt>
                <c:pt idx="10">
                  <c:v>432</c:v>
                </c:pt>
                <c:pt idx="11">
                  <c:v>499</c:v>
                </c:pt>
                <c:pt idx="12">
                  <c:v>440</c:v>
                </c:pt>
                <c:pt idx="13">
                  <c:v>349</c:v>
                </c:pt>
                <c:pt idx="14">
                  <c:v>279</c:v>
                </c:pt>
                <c:pt idx="15">
                  <c:v>275</c:v>
                </c:pt>
                <c:pt idx="16">
                  <c:v>210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NY_Data2!$L$90:$L$106</c:f>
              <c:numCache>
                <c:ptCount val="17"/>
                <c:pt idx="1">
                  <c:v>132</c:v>
                </c:pt>
                <c:pt idx="2">
                  <c:v>516</c:v>
                </c:pt>
                <c:pt idx="3">
                  <c:v>510</c:v>
                </c:pt>
                <c:pt idx="4">
                  <c:v>646</c:v>
                </c:pt>
                <c:pt idx="5">
                  <c:v>782</c:v>
                </c:pt>
                <c:pt idx="6">
                  <c:v>844</c:v>
                </c:pt>
                <c:pt idx="7">
                  <c:v>976</c:v>
                </c:pt>
                <c:pt idx="8">
                  <c:v>1241</c:v>
                </c:pt>
                <c:pt idx="9">
                  <c:v>1262</c:v>
                </c:pt>
                <c:pt idx="10">
                  <c:v>2491</c:v>
                </c:pt>
                <c:pt idx="11">
                  <c:v>2728</c:v>
                </c:pt>
                <c:pt idx="12">
                  <c:v>2294</c:v>
                </c:pt>
                <c:pt idx="13">
                  <c:v>1563</c:v>
                </c:pt>
                <c:pt idx="14">
                  <c:v>1136</c:v>
                </c:pt>
                <c:pt idx="15">
                  <c:v>983</c:v>
                </c:pt>
                <c:pt idx="16">
                  <c:v>786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NY_Data2!$M$90:$M$106</c:f>
              <c:numCache>
                <c:ptCount val="17"/>
                <c:pt idx="1">
                  <c:v>16</c:v>
                </c:pt>
                <c:pt idx="2">
                  <c:v>231</c:v>
                </c:pt>
                <c:pt idx="3">
                  <c:v>243</c:v>
                </c:pt>
                <c:pt idx="4">
                  <c:v>320</c:v>
                </c:pt>
                <c:pt idx="5">
                  <c:v>444</c:v>
                </c:pt>
                <c:pt idx="6">
                  <c:v>547</c:v>
                </c:pt>
                <c:pt idx="7">
                  <c:v>683</c:v>
                </c:pt>
                <c:pt idx="8">
                  <c:v>764</c:v>
                </c:pt>
                <c:pt idx="9">
                  <c:v>877</c:v>
                </c:pt>
                <c:pt idx="10">
                  <c:v>1719</c:v>
                </c:pt>
                <c:pt idx="11">
                  <c:v>1742</c:v>
                </c:pt>
                <c:pt idx="12">
                  <c:v>1384</c:v>
                </c:pt>
                <c:pt idx="13">
                  <c:v>974</c:v>
                </c:pt>
                <c:pt idx="14">
                  <c:v>750</c:v>
                </c:pt>
                <c:pt idx="15">
                  <c:v>632</c:v>
                </c:pt>
                <c:pt idx="16">
                  <c:v>463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NY_Data2!$N$90:$N$106</c:f>
              <c:numCache>
                <c:ptCount val="17"/>
                <c:pt idx="1">
                  <c:v>218</c:v>
                </c:pt>
                <c:pt idx="2">
                  <c:v>997</c:v>
                </c:pt>
                <c:pt idx="3">
                  <c:v>1000</c:v>
                </c:pt>
                <c:pt idx="4">
                  <c:v>1238</c:v>
                </c:pt>
                <c:pt idx="5">
                  <c:v>1518</c:v>
                </c:pt>
                <c:pt idx="6">
                  <c:v>1667</c:v>
                </c:pt>
                <c:pt idx="7">
                  <c:v>1978</c:v>
                </c:pt>
                <c:pt idx="8">
                  <c:v>2333</c:v>
                </c:pt>
                <c:pt idx="9">
                  <c:v>2474</c:v>
                </c:pt>
                <c:pt idx="10">
                  <c:v>4642</c:v>
                </c:pt>
                <c:pt idx="11">
                  <c:v>4969</c:v>
                </c:pt>
                <c:pt idx="12">
                  <c:v>4118</c:v>
                </c:pt>
                <c:pt idx="13">
                  <c:v>2886</c:v>
                </c:pt>
                <c:pt idx="14">
                  <c:v>2165</c:v>
                </c:pt>
                <c:pt idx="15">
                  <c:v>1890</c:v>
                </c:pt>
                <c:pt idx="16">
                  <c:v>1459</c:v>
                </c:pt>
              </c:numCache>
            </c:numRef>
          </c:yVal>
          <c:smooth val="0"/>
        </c:ser>
        <c:axId val="54017281"/>
        <c:axId val="16393482"/>
      </c:scatterChart>
      <c:valAx>
        <c:axId val="5401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393482"/>
        <c:crosses val="autoZero"/>
        <c:crossBetween val="midCat"/>
        <c:dispUnits/>
        <c:majorUnit val="1"/>
      </c:valAx>
      <c:valAx>
        <c:axId val="1639348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017281"/>
        <c:crosses val="autoZero"/>
        <c:crossBetween val="midCat"/>
        <c:dispUnits/>
        <c:majorUnit val="5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NEW YORK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NY_Data2!$B$90:$B$106</c:f>
              <c:numCache>
                <c:ptCount val="17"/>
                <c:pt idx="1">
                  <c:v>70</c:v>
                </c:pt>
                <c:pt idx="2">
                  <c:v>250</c:v>
                </c:pt>
                <c:pt idx="3">
                  <c:v>247</c:v>
                </c:pt>
                <c:pt idx="4">
                  <c:v>272</c:v>
                </c:pt>
                <c:pt idx="5">
                  <c:v>292</c:v>
                </c:pt>
                <c:pt idx="6">
                  <c:v>276</c:v>
                </c:pt>
                <c:pt idx="7">
                  <c:v>319</c:v>
                </c:pt>
                <c:pt idx="8">
                  <c:v>328</c:v>
                </c:pt>
                <c:pt idx="9">
                  <c:v>335</c:v>
                </c:pt>
                <c:pt idx="10">
                  <c:v>432</c:v>
                </c:pt>
                <c:pt idx="11">
                  <c:v>499</c:v>
                </c:pt>
                <c:pt idx="12">
                  <c:v>440</c:v>
                </c:pt>
                <c:pt idx="13">
                  <c:v>349</c:v>
                </c:pt>
                <c:pt idx="14">
                  <c:v>279</c:v>
                </c:pt>
                <c:pt idx="15">
                  <c:v>275</c:v>
                </c:pt>
                <c:pt idx="16">
                  <c:v>210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NY_Data2!$C$90:$C$106</c:f>
              <c:numCache>
                <c:ptCount val="17"/>
                <c:pt idx="1">
                  <c:v>132</c:v>
                </c:pt>
                <c:pt idx="2">
                  <c:v>516</c:v>
                </c:pt>
                <c:pt idx="3">
                  <c:v>510</c:v>
                </c:pt>
                <c:pt idx="4">
                  <c:v>646</c:v>
                </c:pt>
                <c:pt idx="5">
                  <c:v>782</c:v>
                </c:pt>
                <c:pt idx="6">
                  <c:v>844</c:v>
                </c:pt>
                <c:pt idx="7">
                  <c:v>976</c:v>
                </c:pt>
                <c:pt idx="8">
                  <c:v>1241</c:v>
                </c:pt>
                <c:pt idx="9">
                  <c:v>1262</c:v>
                </c:pt>
                <c:pt idx="10">
                  <c:v>2491</c:v>
                </c:pt>
                <c:pt idx="11">
                  <c:v>2728</c:v>
                </c:pt>
                <c:pt idx="12">
                  <c:v>2294</c:v>
                </c:pt>
                <c:pt idx="13">
                  <c:v>1563</c:v>
                </c:pt>
                <c:pt idx="14">
                  <c:v>1136</c:v>
                </c:pt>
                <c:pt idx="15">
                  <c:v>983</c:v>
                </c:pt>
                <c:pt idx="16">
                  <c:v>786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NY_Data2!$D$90:$D$106</c:f>
              <c:numCache>
                <c:ptCount val="17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11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NY_Data2!$E$90:$E$106</c:f>
              <c:numCache>
                <c:ptCount val="17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13</c:v>
                </c:pt>
                <c:pt idx="11">
                  <c:v>10</c:v>
                </c:pt>
                <c:pt idx="12">
                  <c:v>11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NY_Data2!$F$90:$F$106</c:f>
              <c:numCache>
                <c:ptCount val="17"/>
                <c:pt idx="1">
                  <c:v>15</c:v>
                </c:pt>
                <c:pt idx="2">
                  <c:v>228</c:v>
                </c:pt>
                <c:pt idx="3">
                  <c:v>240</c:v>
                </c:pt>
                <c:pt idx="4">
                  <c:v>317</c:v>
                </c:pt>
                <c:pt idx="5">
                  <c:v>438</c:v>
                </c:pt>
                <c:pt idx="6">
                  <c:v>534</c:v>
                </c:pt>
                <c:pt idx="7">
                  <c:v>670</c:v>
                </c:pt>
                <c:pt idx="8">
                  <c:v>754</c:v>
                </c:pt>
                <c:pt idx="9">
                  <c:v>862</c:v>
                </c:pt>
                <c:pt idx="10">
                  <c:v>1695</c:v>
                </c:pt>
                <c:pt idx="11">
                  <c:v>1721</c:v>
                </c:pt>
                <c:pt idx="12">
                  <c:v>1360</c:v>
                </c:pt>
                <c:pt idx="13">
                  <c:v>962</c:v>
                </c:pt>
                <c:pt idx="14">
                  <c:v>741</c:v>
                </c:pt>
                <c:pt idx="15">
                  <c:v>624</c:v>
                </c:pt>
                <c:pt idx="16">
                  <c:v>447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NY_Data2!$G$68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NY_Data2!$N$3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NY_Data2!$H$90:$H$106</c:f>
              <c:numCache>
                <c:ptCount val="17"/>
                <c:pt idx="0">
                  <c:v>0</c:v>
                </c:pt>
                <c:pt idx="1">
                  <c:v>218</c:v>
                </c:pt>
                <c:pt idx="2">
                  <c:v>997</c:v>
                </c:pt>
                <c:pt idx="3">
                  <c:v>1000</c:v>
                </c:pt>
                <c:pt idx="4">
                  <c:v>1238</c:v>
                </c:pt>
                <c:pt idx="5">
                  <c:v>1518</c:v>
                </c:pt>
                <c:pt idx="6">
                  <c:v>1667</c:v>
                </c:pt>
                <c:pt idx="7">
                  <c:v>1978</c:v>
                </c:pt>
                <c:pt idx="8">
                  <c:v>2333</c:v>
                </c:pt>
                <c:pt idx="9">
                  <c:v>2474</c:v>
                </c:pt>
                <c:pt idx="10">
                  <c:v>4642</c:v>
                </c:pt>
                <c:pt idx="11">
                  <c:v>4969</c:v>
                </c:pt>
                <c:pt idx="12">
                  <c:v>4118</c:v>
                </c:pt>
                <c:pt idx="13">
                  <c:v>2886</c:v>
                </c:pt>
                <c:pt idx="14">
                  <c:v>2165</c:v>
                </c:pt>
                <c:pt idx="15">
                  <c:v>1890</c:v>
                </c:pt>
                <c:pt idx="16">
                  <c:v>1459</c:v>
                </c:pt>
              </c:numCache>
            </c:numRef>
          </c:yVal>
          <c:smooth val="0"/>
        </c:ser>
        <c:axId val="13323611"/>
        <c:axId val="52803636"/>
      </c:scatterChart>
      <c:valAx>
        <c:axId val="13323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803636"/>
        <c:crosses val="autoZero"/>
        <c:crossBetween val="midCat"/>
        <c:dispUnits/>
        <c:majorUnit val="1"/>
      </c:valAx>
      <c:valAx>
        <c:axId val="5280363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323611"/>
        <c:crosses val="autoZero"/>
        <c:crossBetween val="midCat"/>
        <c:dispUnits/>
        <c:majorUnit val="5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NEW YORK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NY_Data2!$AK$90:$AK$106</c:f>
              <c:numCache>
                <c:ptCount val="17"/>
                <c:pt idx="1">
                  <c:v>0.5410574070411202</c:v>
                </c:pt>
                <c:pt idx="2">
                  <c:v>1.9429131698115436</c:v>
                </c:pt>
                <c:pt idx="3">
                  <c:v>1.9312980214907338</c:v>
                </c:pt>
                <c:pt idx="4">
                  <c:v>2.14131160846747</c:v>
                </c:pt>
                <c:pt idx="5">
                  <c:v>2.3104122764547546</c:v>
                </c:pt>
                <c:pt idx="6">
                  <c:v>2.197984750604784</c:v>
                </c:pt>
                <c:pt idx="7">
                  <c:v>2.5594428598364045</c:v>
                </c:pt>
                <c:pt idx="8">
                  <c:v>2.6457604270386392</c:v>
                </c:pt>
                <c:pt idx="9">
                  <c:v>2.7127858618346576</c:v>
                </c:pt>
                <c:pt idx="10">
                  <c:v>3.5122710783826707</c:v>
                </c:pt>
                <c:pt idx="11">
                  <c:v>4.0827353639664485</c:v>
                </c:pt>
                <c:pt idx="12">
                  <c:v>3.6271094114256583</c:v>
                </c:pt>
                <c:pt idx="13">
                  <c:v>2.898050566913496</c:v>
                </c:pt>
                <c:pt idx="14">
                  <c:v>2.3336289820994764</c:v>
                </c:pt>
                <c:pt idx="15">
                  <c:v>2.311997214169466</c:v>
                </c:pt>
                <c:pt idx="16">
                  <c:v>1.7719322389486063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NY_Data2!$AL$90:$AL$106</c:f>
              <c:numCache>
                <c:ptCount val="17"/>
                <c:pt idx="1">
                  <c:v>5.422033418620824</c:v>
                </c:pt>
                <c:pt idx="2">
                  <c:v>20.94835135256928</c:v>
                </c:pt>
                <c:pt idx="3">
                  <c:v>20.47122348073417</c:v>
                </c:pt>
                <c:pt idx="4">
                  <c:v>25.640923867095868</c:v>
                </c:pt>
                <c:pt idx="5">
                  <c:v>30.67662754808228</c:v>
                </c:pt>
                <c:pt idx="6">
                  <c:v>32.83387459949675</c:v>
                </c:pt>
                <c:pt idx="7">
                  <c:v>37.794577949574446</c:v>
                </c:pt>
                <c:pt idx="8">
                  <c:v>47.83392492964636</c:v>
                </c:pt>
                <c:pt idx="9">
                  <c:v>48.39565712252154</c:v>
                </c:pt>
                <c:pt idx="10">
                  <c:v>95.02120906954744</c:v>
                </c:pt>
                <c:pt idx="11">
                  <c:v>103.67097083607902</c:v>
                </c:pt>
                <c:pt idx="12">
                  <c:v>87.05690728629123</c:v>
                </c:pt>
                <c:pt idx="13">
                  <c:v>59.27695764712575</c:v>
                </c:pt>
                <c:pt idx="14">
                  <c:v>43.02851017571238</c:v>
                </c:pt>
                <c:pt idx="15">
                  <c:v>37.15042976206718</c:v>
                </c:pt>
                <c:pt idx="16">
                  <c:v>29.648171262321817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NY_Data2!$AR$90:$AR$106</c:f>
              <c:numCache>
                <c:ptCount val="17"/>
                <c:pt idx="1">
                  <c:v>0.6740832678208657</c:v>
                </c:pt>
                <c:pt idx="2">
                  <c:v>9.385577820457552</c:v>
                </c:pt>
                <c:pt idx="3">
                  <c:v>9.518907370454722</c:v>
                </c:pt>
                <c:pt idx="4">
                  <c:v>12.089381329688385</c:v>
                </c:pt>
                <c:pt idx="5">
                  <c:v>16.12359095611805</c:v>
                </c:pt>
                <c:pt idx="6">
                  <c:v>19.155162771608477</c:v>
                </c:pt>
                <c:pt idx="7">
                  <c:v>23.09910904402832</c:v>
                </c:pt>
                <c:pt idx="8">
                  <c:v>25.14856249960911</c:v>
                </c:pt>
                <c:pt idx="9">
                  <c:v>28.060129946877726</c:v>
                </c:pt>
                <c:pt idx="10">
                  <c:v>53.39106235479743</c:v>
                </c:pt>
                <c:pt idx="11">
                  <c:v>52.73910310827683</c:v>
                </c:pt>
                <c:pt idx="12">
                  <c:v>40.88628708200123</c:v>
                </c:pt>
                <c:pt idx="13">
                  <c:v>28.114114440032647</c:v>
                </c:pt>
                <c:pt idx="14">
                  <c:v>21.14197087143821</c:v>
                </c:pt>
                <c:pt idx="15">
                  <c:v>17.46484509069284</c:v>
                </c:pt>
                <c:pt idx="16">
                  <c:v>12.533699544753292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NY_Data2!$AQ$90:$AQ$106</c:f>
              <c:numCache>
                <c:ptCount val="17"/>
                <c:pt idx="1">
                  <c:v>1.2284642607626148</c:v>
                </c:pt>
                <c:pt idx="2">
                  <c:v>5.603736573795646</c:v>
                </c:pt>
                <c:pt idx="3">
                  <c:v>5.607442466799174</c:v>
                </c:pt>
                <c:pt idx="4">
                  <c:v>6.928255507795239</c:v>
                </c:pt>
                <c:pt idx="5">
                  <c:v>8.46090743064982</c:v>
                </c:pt>
                <c:pt idx="6">
                  <c:v>9.269814436887968</c:v>
                </c:pt>
                <c:pt idx="7">
                  <c:v>10.987146205421306</c:v>
                </c:pt>
                <c:pt idx="8">
                  <c:v>12.939881079553258</c:v>
                </c:pt>
                <c:pt idx="9">
                  <c:v>13.682090596897517</c:v>
                </c:pt>
                <c:pt idx="10">
                  <c:v>25.58859557858615</c:v>
                </c:pt>
                <c:pt idx="11">
                  <c:v>27.367380285748713</c:v>
                </c:pt>
                <c:pt idx="12">
                  <c:v>22.687545231847096</c:v>
                </c:pt>
                <c:pt idx="13">
                  <c:v>15.906255606252381</c:v>
                </c:pt>
                <c:pt idx="14">
                  <c:v>11.932855886816778</c:v>
                </c:pt>
                <c:pt idx="15">
                  <c:v>10.407961815445912</c:v>
                </c:pt>
                <c:pt idx="16">
                  <c:v>8.017980940506417</c:v>
                </c:pt>
              </c:numCache>
            </c:numRef>
          </c:yVal>
          <c:smooth val="0"/>
        </c:ser>
        <c:axId val="5470677"/>
        <c:axId val="49236094"/>
      </c:scatterChart>
      <c:valAx>
        <c:axId val="547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236094"/>
        <c:crosses val="autoZero"/>
        <c:crossBetween val="midCat"/>
        <c:dispUnits/>
        <c:majorUnit val="1"/>
      </c:valAx>
      <c:valAx>
        <c:axId val="4923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70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NY_Data2!$AK$90:$AK$106</c:f>
              <c:numCache>
                <c:ptCount val="17"/>
                <c:pt idx="1">
                  <c:v>0.5410574070411202</c:v>
                </c:pt>
                <c:pt idx="2">
                  <c:v>1.9429131698115436</c:v>
                </c:pt>
                <c:pt idx="3">
                  <c:v>1.9312980214907338</c:v>
                </c:pt>
                <c:pt idx="4">
                  <c:v>2.14131160846747</c:v>
                </c:pt>
                <c:pt idx="5">
                  <c:v>2.3104122764547546</c:v>
                </c:pt>
                <c:pt idx="6">
                  <c:v>2.197984750604784</c:v>
                </c:pt>
                <c:pt idx="7">
                  <c:v>2.5594428598364045</c:v>
                </c:pt>
                <c:pt idx="8">
                  <c:v>2.6457604270386392</c:v>
                </c:pt>
                <c:pt idx="9">
                  <c:v>2.7127858618346576</c:v>
                </c:pt>
                <c:pt idx="10">
                  <c:v>3.5122710783826707</c:v>
                </c:pt>
                <c:pt idx="11">
                  <c:v>4.0827353639664485</c:v>
                </c:pt>
                <c:pt idx="12">
                  <c:v>3.6271094114256583</c:v>
                </c:pt>
                <c:pt idx="13">
                  <c:v>2.898050566913496</c:v>
                </c:pt>
                <c:pt idx="14">
                  <c:v>2.3336289820994764</c:v>
                </c:pt>
                <c:pt idx="15">
                  <c:v>2.311997214169466</c:v>
                </c:pt>
                <c:pt idx="16">
                  <c:v>1.7719322389486063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NY_Data2!$AL$90:$AL$106</c:f>
              <c:numCache>
                <c:ptCount val="17"/>
                <c:pt idx="1">
                  <c:v>5.422033418620824</c:v>
                </c:pt>
                <c:pt idx="2">
                  <c:v>20.94835135256928</c:v>
                </c:pt>
                <c:pt idx="3">
                  <c:v>20.47122348073417</c:v>
                </c:pt>
                <c:pt idx="4">
                  <c:v>25.640923867095868</c:v>
                </c:pt>
                <c:pt idx="5">
                  <c:v>30.67662754808228</c:v>
                </c:pt>
                <c:pt idx="6">
                  <c:v>32.83387459949675</c:v>
                </c:pt>
                <c:pt idx="7">
                  <c:v>37.794577949574446</c:v>
                </c:pt>
                <c:pt idx="8">
                  <c:v>47.83392492964636</c:v>
                </c:pt>
                <c:pt idx="9">
                  <c:v>48.39565712252154</c:v>
                </c:pt>
                <c:pt idx="10">
                  <c:v>95.02120906954744</c:v>
                </c:pt>
                <c:pt idx="11">
                  <c:v>103.67097083607902</c:v>
                </c:pt>
                <c:pt idx="12">
                  <c:v>87.05690728629123</c:v>
                </c:pt>
                <c:pt idx="13">
                  <c:v>59.27695764712575</c:v>
                </c:pt>
                <c:pt idx="14">
                  <c:v>43.02851017571238</c:v>
                </c:pt>
                <c:pt idx="15">
                  <c:v>37.15042976206718</c:v>
                </c:pt>
                <c:pt idx="16">
                  <c:v>29.648171262321817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NY_Data2!$AM$90:$AM$106</c:f>
              <c:numCache>
                <c:ptCount val="17"/>
                <c:pt idx="1">
                  <c:v>0</c:v>
                </c:pt>
                <c:pt idx="2">
                  <c:v>2.2499212527561534</c:v>
                </c:pt>
                <c:pt idx="3">
                  <c:v>4.352651853141526</c:v>
                </c:pt>
                <c:pt idx="4">
                  <c:v>2.1109961790969156</c:v>
                </c:pt>
                <c:pt idx="5">
                  <c:v>4.105933073290905</c:v>
                </c:pt>
                <c:pt idx="6">
                  <c:v>22.081259033242333</c:v>
                </c:pt>
                <c:pt idx="7">
                  <c:v>15.778470277306615</c:v>
                </c:pt>
                <c:pt idx="8">
                  <c:v>17.641178430719172</c:v>
                </c:pt>
                <c:pt idx="9">
                  <c:v>19.361833952912022</c:v>
                </c:pt>
                <c:pt idx="10">
                  <c:v>20.992767037538886</c:v>
                </c:pt>
                <c:pt idx="11">
                  <c:v>20.797489175852224</c:v>
                </c:pt>
                <c:pt idx="12">
                  <c:v>24.409936721933267</c:v>
                </c:pt>
                <c:pt idx="13">
                  <c:v>9.354886992965124</c:v>
                </c:pt>
                <c:pt idx="14">
                  <c:v>5.550621669626999</c:v>
                </c:pt>
                <c:pt idx="15">
                  <c:v>5.48666739822232</c:v>
                </c:pt>
                <c:pt idx="16">
                  <c:v>16.341649417147835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NY_Data2!$AN$90:$AN$106</c:f>
              <c:numCache>
                <c:ptCount val="17"/>
                <c:pt idx="1">
                  <c:v>0.2117840903555643</c:v>
                </c:pt>
                <c:pt idx="2">
                  <c:v>0.3947880087090235</c:v>
                </c:pt>
                <c:pt idx="3">
                  <c:v>0.18468789592467688</c:v>
                </c:pt>
                <c:pt idx="4">
                  <c:v>0.3482112388659456</c:v>
                </c:pt>
                <c:pt idx="5">
                  <c:v>0.6572213011995931</c:v>
                </c:pt>
                <c:pt idx="6">
                  <c:v>0.31081093681524463</c:v>
                </c:pt>
                <c:pt idx="7">
                  <c:v>0.7375751773499514</c:v>
                </c:pt>
                <c:pt idx="8">
                  <c:v>0.13964159588001435</c:v>
                </c:pt>
                <c:pt idx="9">
                  <c:v>0.6624710168930109</c:v>
                </c:pt>
                <c:pt idx="10">
                  <c:v>1.6485976140988068</c:v>
                </c:pt>
                <c:pt idx="11">
                  <c:v>1.2233702872718109</c:v>
                </c:pt>
                <c:pt idx="12">
                  <c:v>1.2987933029494416</c:v>
                </c:pt>
                <c:pt idx="13">
                  <c:v>0.793292822513197</c:v>
                </c:pt>
                <c:pt idx="14">
                  <c:v>0.6554017667446959</c:v>
                </c:pt>
                <c:pt idx="15">
                  <c:v>0.5283066714566471</c:v>
                </c:pt>
                <c:pt idx="16">
                  <c:v>0.7155400998893979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NY_Data2!$AO$90:$AO$106</c:f>
              <c:numCache>
                <c:ptCount val="17"/>
                <c:pt idx="1">
                  <c:v>0.8070907767280217</c:v>
                </c:pt>
                <c:pt idx="2">
                  <c:v>11.936072906370931</c:v>
                </c:pt>
                <c:pt idx="3">
                  <c:v>12.21118636254707</c:v>
                </c:pt>
                <c:pt idx="4">
                  <c:v>15.652651371508028</c:v>
                </c:pt>
                <c:pt idx="5">
                  <c:v>20.89299922342916</c:v>
                </c:pt>
                <c:pt idx="6">
                  <c:v>24.695548742954944</c:v>
                </c:pt>
                <c:pt idx="7">
                  <c:v>30.068776716893492</c:v>
                </c:pt>
                <c:pt idx="8">
                  <c:v>33.203996281504715</c:v>
                </c:pt>
                <c:pt idx="9">
                  <c:v>37.170665531710846</c:v>
                </c:pt>
                <c:pt idx="10">
                  <c:v>71.25764916180826</c:v>
                </c:pt>
                <c:pt idx="11">
                  <c:v>70.74307357074122</c:v>
                </c:pt>
                <c:pt idx="12">
                  <c:v>54.73275324663826</c:v>
                </c:pt>
                <c:pt idx="13">
                  <c:v>38.04467758124437</c:v>
                </c:pt>
                <c:pt idx="14">
                  <c:v>28.744003422902647</c:v>
                </c:pt>
                <c:pt idx="15">
                  <c:v>23.838630806845966</c:v>
                </c:pt>
                <c:pt idx="16">
                  <c:v>16.800184914786982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NY_Data2!$AQ$90:$AQ$105</c:f>
              <c:numCache>
                <c:ptCount val="16"/>
                <c:pt idx="1">
                  <c:v>1.2284642607626148</c:v>
                </c:pt>
                <c:pt idx="2">
                  <c:v>5.603736573795646</c:v>
                </c:pt>
                <c:pt idx="3">
                  <c:v>5.607442466799174</c:v>
                </c:pt>
                <c:pt idx="4">
                  <c:v>6.928255507795239</c:v>
                </c:pt>
                <c:pt idx="5">
                  <c:v>8.46090743064982</c:v>
                </c:pt>
                <c:pt idx="6">
                  <c:v>9.269814436887968</c:v>
                </c:pt>
                <c:pt idx="7">
                  <c:v>10.987146205421306</c:v>
                </c:pt>
                <c:pt idx="8">
                  <c:v>12.939881079553258</c:v>
                </c:pt>
                <c:pt idx="9">
                  <c:v>13.682090596897517</c:v>
                </c:pt>
                <c:pt idx="10">
                  <c:v>25.58859557858615</c:v>
                </c:pt>
                <c:pt idx="11">
                  <c:v>27.367380285748713</c:v>
                </c:pt>
                <c:pt idx="12">
                  <c:v>22.687545231847096</c:v>
                </c:pt>
                <c:pt idx="13">
                  <c:v>15.906255606252381</c:v>
                </c:pt>
                <c:pt idx="14">
                  <c:v>11.932855886816778</c:v>
                </c:pt>
                <c:pt idx="15">
                  <c:v>10.407961815445912</c:v>
                </c:pt>
              </c:numCache>
            </c:numRef>
          </c:yVal>
          <c:smooth val="0"/>
        </c:ser>
        <c:axId val="40471663"/>
        <c:axId val="28700648"/>
      </c:scatterChart>
      <c:valAx>
        <c:axId val="40471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700648"/>
        <c:crosses val="autoZero"/>
        <c:crossBetween val="midCat"/>
        <c:dispUnits/>
        <c:majorUnit val="1"/>
      </c:valAx>
      <c:valAx>
        <c:axId val="2870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471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NEW YORK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NY_Data2!$K$47:$K$63</c:f>
              <c:numCache>
                <c:ptCount val="17"/>
                <c:pt idx="1">
                  <c:v>1005</c:v>
                </c:pt>
                <c:pt idx="2">
                  <c:v>840</c:v>
                </c:pt>
                <c:pt idx="3">
                  <c:v>1064</c:v>
                </c:pt>
                <c:pt idx="4">
                  <c:v>1055</c:v>
                </c:pt>
                <c:pt idx="5">
                  <c:v>1298</c:v>
                </c:pt>
                <c:pt idx="6">
                  <c:v>1372</c:v>
                </c:pt>
                <c:pt idx="7">
                  <c:v>1338</c:v>
                </c:pt>
                <c:pt idx="8">
                  <c:v>1254</c:v>
                </c:pt>
                <c:pt idx="9">
                  <c:v>1527</c:v>
                </c:pt>
                <c:pt idx="10">
                  <c:v>2022</c:v>
                </c:pt>
                <c:pt idx="11">
                  <c:v>2005</c:v>
                </c:pt>
                <c:pt idx="12">
                  <c:v>2217</c:v>
                </c:pt>
                <c:pt idx="13">
                  <c:v>2038</c:v>
                </c:pt>
                <c:pt idx="14">
                  <c:v>1714</c:v>
                </c:pt>
                <c:pt idx="15">
                  <c:v>1778</c:v>
                </c:pt>
                <c:pt idx="16">
                  <c:v>1810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NY_Data2!$L$47:$L$63</c:f>
              <c:numCache>
                <c:ptCount val="17"/>
                <c:pt idx="1">
                  <c:v>2433</c:v>
                </c:pt>
                <c:pt idx="2">
                  <c:v>1884</c:v>
                </c:pt>
                <c:pt idx="3">
                  <c:v>3235</c:v>
                </c:pt>
                <c:pt idx="4">
                  <c:v>3535</c:v>
                </c:pt>
                <c:pt idx="5">
                  <c:v>4641</c:v>
                </c:pt>
                <c:pt idx="6">
                  <c:v>4676</c:v>
                </c:pt>
                <c:pt idx="7">
                  <c:v>4077</c:v>
                </c:pt>
                <c:pt idx="8">
                  <c:v>3688</c:v>
                </c:pt>
                <c:pt idx="9">
                  <c:v>5071</c:v>
                </c:pt>
                <c:pt idx="10">
                  <c:v>8867</c:v>
                </c:pt>
                <c:pt idx="11">
                  <c:v>8851</c:v>
                </c:pt>
                <c:pt idx="12">
                  <c:v>8990</c:v>
                </c:pt>
                <c:pt idx="13">
                  <c:v>8259</c:v>
                </c:pt>
                <c:pt idx="14">
                  <c:v>7049</c:v>
                </c:pt>
                <c:pt idx="15">
                  <c:v>6913</c:v>
                </c:pt>
                <c:pt idx="16">
                  <c:v>7263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NY_Data2!$M$47:$M$63</c:f>
              <c:numCache>
                <c:ptCount val="17"/>
                <c:pt idx="1">
                  <c:v>384</c:v>
                </c:pt>
                <c:pt idx="2">
                  <c:v>924</c:v>
                </c:pt>
                <c:pt idx="3">
                  <c:v>1621</c:v>
                </c:pt>
                <c:pt idx="4">
                  <c:v>1829</c:v>
                </c:pt>
                <c:pt idx="5">
                  <c:v>2393</c:v>
                </c:pt>
                <c:pt idx="6">
                  <c:v>2317</c:v>
                </c:pt>
                <c:pt idx="7">
                  <c:v>2063</c:v>
                </c:pt>
                <c:pt idx="8">
                  <c:v>1848</c:v>
                </c:pt>
                <c:pt idx="9">
                  <c:v>2689</c:v>
                </c:pt>
                <c:pt idx="10">
                  <c:v>5155</c:v>
                </c:pt>
                <c:pt idx="11">
                  <c:v>4972</c:v>
                </c:pt>
                <c:pt idx="12">
                  <c:v>4702</c:v>
                </c:pt>
                <c:pt idx="13">
                  <c:v>4385</c:v>
                </c:pt>
                <c:pt idx="14">
                  <c:v>3726</c:v>
                </c:pt>
                <c:pt idx="15">
                  <c:v>3695</c:v>
                </c:pt>
                <c:pt idx="16">
                  <c:v>3664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NY_Data2!$N$47:$N$63</c:f>
              <c:numCache>
                <c:ptCount val="17"/>
                <c:pt idx="1">
                  <c:v>3822</c:v>
                </c:pt>
                <c:pt idx="2">
                  <c:v>3648</c:v>
                </c:pt>
                <c:pt idx="3">
                  <c:v>5920</c:v>
                </c:pt>
                <c:pt idx="4">
                  <c:v>6419</c:v>
                </c:pt>
                <c:pt idx="5">
                  <c:v>8332</c:v>
                </c:pt>
                <c:pt idx="6">
                  <c:v>8365</c:v>
                </c:pt>
                <c:pt idx="7">
                  <c:v>7478</c:v>
                </c:pt>
                <c:pt idx="8">
                  <c:v>6790</c:v>
                </c:pt>
                <c:pt idx="9">
                  <c:v>9287</c:v>
                </c:pt>
                <c:pt idx="10">
                  <c:v>16044</c:v>
                </c:pt>
                <c:pt idx="11">
                  <c:v>15828</c:v>
                </c:pt>
                <c:pt idx="12">
                  <c:v>15909</c:v>
                </c:pt>
                <c:pt idx="13">
                  <c:v>14682</c:v>
                </c:pt>
                <c:pt idx="14">
                  <c:v>12489</c:v>
                </c:pt>
                <c:pt idx="15">
                  <c:v>12386</c:v>
                </c:pt>
                <c:pt idx="16">
                  <c:v>12737</c:v>
                </c:pt>
              </c:numCache>
            </c:numRef>
          </c:yVal>
          <c:smooth val="0"/>
        </c:ser>
        <c:axId val="56979241"/>
        <c:axId val="43051122"/>
      </c:scatterChart>
      <c:valAx>
        <c:axId val="5697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051122"/>
        <c:crosses val="autoZero"/>
        <c:crossBetween val="midCat"/>
        <c:dispUnits/>
        <c:majorUnit val="1"/>
      </c:valAx>
      <c:valAx>
        <c:axId val="4305112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979241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NY_Data2!$B$47:$B$63</c:f>
              <c:numCache>
                <c:ptCount val="17"/>
                <c:pt idx="1">
                  <c:v>935</c:v>
                </c:pt>
                <c:pt idx="2">
                  <c:v>590</c:v>
                </c:pt>
                <c:pt idx="3">
                  <c:v>817</c:v>
                </c:pt>
                <c:pt idx="4">
                  <c:v>783</c:v>
                </c:pt>
                <c:pt idx="5">
                  <c:v>1006</c:v>
                </c:pt>
                <c:pt idx="6">
                  <c:v>1096</c:v>
                </c:pt>
                <c:pt idx="7">
                  <c:v>1019</c:v>
                </c:pt>
                <c:pt idx="8">
                  <c:v>926</c:v>
                </c:pt>
                <c:pt idx="9">
                  <c:v>1192</c:v>
                </c:pt>
                <c:pt idx="10">
                  <c:v>1590</c:v>
                </c:pt>
                <c:pt idx="11">
                  <c:v>1506</c:v>
                </c:pt>
                <c:pt idx="12">
                  <c:v>1777</c:v>
                </c:pt>
                <c:pt idx="13">
                  <c:v>1689</c:v>
                </c:pt>
                <c:pt idx="14">
                  <c:v>1435</c:v>
                </c:pt>
                <c:pt idx="15">
                  <c:v>1503</c:v>
                </c:pt>
                <c:pt idx="16">
                  <c:v>1600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NY_Data2!$C$47:$C$63</c:f>
              <c:numCache>
                <c:ptCount val="17"/>
                <c:pt idx="1">
                  <c:v>2301</c:v>
                </c:pt>
                <c:pt idx="2">
                  <c:v>1368</c:v>
                </c:pt>
                <c:pt idx="3">
                  <c:v>2725</c:v>
                </c:pt>
                <c:pt idx="4">
                  <c:v>2889</c:v>
                </c:pt>
                <c:pt idx="5">
                  <c:v>3859</c:v>
                </c:pt>
                <c:pt idx="6">
                  <c:v>3832</c:v>
                </c:pt>
                <c:pt idx="7">
                  <c:v>3101</c:v>
                </c:pt>
                <c:pt idx="8">
                  <c:v>2447</c:v>
                </c:pt>
                <c:pt idx="9">
                  <c:v>3809</c:v>
                </c:pt>
                <c:pt idx="10">
                  <c:v>6376</c:v>
                </c:pt>
                <c:pt idx="11">
                  <c:v>6123</c:v>
                </c:pt>
                <c:pt idx="12">
                  <c:v>6696</c:v>
                </c:pt>
                <c:pt idx="13">
                  <c:v>6696</c:v>
                </c:pt>
                <c:pt idx="14">
                  <c:v>5913</c:v>
                </c:pt>
                <c:pt idx="15">
                  <c:v>5930</c:v>
                </c:pt>
                <c:pt idx="16">
                  <c:v>6477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NY_Data2!$D$47:$D$63</c:f>
              <c:numCache>
                <c:ptCount val="17"/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30</c:v>
                </c:pt>
                <c:pt idx="11">
                  <c:v>26</c:v>
                </c:pt>
                <c:pt idx="12">
                  <c:v>27</c:v>
                </c:pt>
                <c:pt idx="13">
                  <c:v>25</c:v>
                </c:pt>
                <c:pt idx="14">
                  <c:v>34</c:v>
                </c:pt>
                <c:pt idx="15">
                  <c:v>38</c:v>
                </c:pt>
                <c:pt idx="16">
                  <c:v>30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NY_Data2!$E$47:$E$63</c:f>
              <c:numCache>
                <c:ptCount val="17"/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5</c:v>
                </c:pt>
                <c:pt idx="16">
                  <c:v>15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NY_Data2!$F$47:$F$63</c:f>
              <c:numCache>
                <c:ptCount val="17"/>
                <c:pt idx="1">
                  <c:v>351</c:v>
                </c:pt>
                <c:pt idx="2">
                  <c:v>683</c:v>
                </c:pt>
                <c:pt idx="3">
                  <c:v>1362</c:v>
                </c:pt>
                <c:pt idx="4">
                  <c:v>1491</c:v>
                </c:pt>
                <c:pt idx="5">
                  <c:v>1933</c:v>
                </c:pt>
                <c:pt idx="6">
                  <c:v>1757</c:v>
                </c:pt>
                <c:pt idx="7">
                  <c:v>1354</c:v>
                </c:pt>
                <c:pt idx="8">
                  <c:v>1062</c:v>
                </c:pt>
                <c:pt idx="9">
                  <c:v>1787</c:v>
                </c:pt>
                <c:pt idx="10">
                  <c:v>3397</c:v>
                </c:pt>
                <c:pt idx="11">
                  <c:v>3196</c:v>
                </c:pt>
                <c:pt idx="12">
                  <c:v>3283</c:v>
                </c:pt>
                <c:pt idx="13">
                  <c:v>3376</c:v>
                </c:pt>
                <c:pt idx="14">
                  <c:v>2930</c:v>
                </c:pt>
                <c:pt idx="15">
                  <c:v>3020</c:v>
                </c:pt>
                <c:pt idx="16">
                  <c:v>3156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NY_Data2!$G$46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NY_Data2!$G$47:$G$63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NY_Data2!$H$46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NY_Data2!$H$47:$H$63</c:f>
              <c:numCache>
                <c:ptCount val="17"/>
                <c:pt idx="1">
                  <c:v>3822</c:v>
                </c:pt>
                <c:pt idx="2">
                  <c:v>3648</c:v>
                </c:pt>
                <c:pt idx="3">
                  <c:v>5920</c:v>
                </c:pt>
                <c:pt idx="4">
                  <c:v>6419</c:v>
                </c:pt>
                <c:pt idx="5">
                  <c:v>8332</c:v>
                </c:pt>
                <c:pt idx="6">
                  <c:v>8365</c:v>
                </c:pt>
                <c:pt idx="7">
                  <c:v>7478</c:v>
                </c:pt>
                <c:pt idx="8">
                  <c:v>6790</c:v>
                </c:pt>
                <c:pt idx="9">
                  <c:v>9287</c:v>
                </c:pt>
                <c:pt idx="10">
                  <c:v>16044</c:v>
                </c:pt>
                <c:pt idx="11">
                  <c:v>15828</c:v>
                </c:pt>
                <c:pt idx="12">
                  <c:v>15909</c:v>
                </c:pt>
                <c:pt idx="13">
                  <c:v>14682</c:v>
                </c:pt>
                <c:pt idx="14">
                  <c:v>12489</c:v>
                </c:pt>
                <c:pt idx="15">
                  <c:v>12386</c:v>
                </c:pt>
                <c:pt idx="16">
                  <c:v>12737</c:v>
                </c:pt>
              </c:numCache>
            </c:numRef>
          </c:yVal>
          <c:smooth val="0"/>
        </c:ser>
        <c:axId val="51915779"/>
        <c:axId val="64588828"/>
      </c:scatterChart>
      <c:valAx>
        <c:axId val="5191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4588828"/>
        <c:crosses val="autoZero"/>
        <c:crossBetween val="midCat"/>
        <c:dispUnits/>
        <c:majorUnit val="1"/>
      </c:valAx>
      <c:valAx>
        <c:axId val="6458882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915779"/>
        <c:crosses val="autoZero"/>
        <c:crossBetween val="midCat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NEW YORK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NY_Data2!$AK$47:$AK$63</c:f>
              <c:numCache>
                <c:ptCount val="17"/>
                <c:pt idx="1">
                  <c:v>7.226981079763532</c:v>
                </c:pt>
                <c:pt idx="2">
                  <c:v>4.585275080755243</c:v>
                </c:pt>
                <c:pt idx="3">
                  <c:v>6.388139609546274</c:v>
                </c:pt>
                <c:pt idx="4">
                  <c:v>6.164143343492754</c:v>
                </c:pt>
                <c:pt idx="5">
                  <c:v>7.959845034635216</c:v>
                </c:pt>
                <c:pt idx="6">
                  <c:v>8.728229299503056</c:v>
                </c:pt>
                <c:pt idx="7">
                  <c:v>8.175775154148264</c:v>
                </c:pt>
                <c:pt idx="8">
                  <c:v>7.469433400724939</c:v>
                </c:pt>
                <c:pt idx="9">
                  <c:v>9.652658947184813</c:v>
                </c:pt>
                <c:pt idx="10">
                  <c:v>12.927108830158442</c:v>
                </c:pt>
                <c:pt idx="11">
                  <c:v>12.321842601469884</c:v>
                </c:pt>
                <c:pt idx="12">
                  <c:v>14.648575963871352</c:v>
                </c:pt>
                <c:pt idx="13">
                  <c:v>14.025236124690245</c:v>
                </c:pt>
                <c:pt idx="14">
                  <c:v>12.00271537388082</c:v>
                </c:pt>
                <c:pt idx="15">
                  <c:v>12.636115683260755</c:v>
                </c:pt>
                <c:pt idx="16">
                  <c:v>13.500436106275094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NY_Data2!$AL$47:$AL$63</c:f>
              <c:numCache>
                <c:ptCount val="17"/>
                <c:pt idx="1">
                  <c:v>94.51590072914027</c:v>
                </c:pt>
                <c:pt idx="2">
                  <c:v>55.537489632392976</c:v>
                </c:pt>
                <c:pt idx="3">
                  <c:v>109.38055683333454</c:v>
                </c:pt>
                <c:pt idx="4">
                  <c:v>114.66970441492253</c:v>
                </c:pt>
                <c:pt idx="5">
                  <c:v>151.38248811771038</c:v>
                </c:pt>
                <c:pt idx="6">
                  <c:v>149.0751273285208</c:v>
                </c:pt>
                <c:pt idx="7">
                  <c:v>120.08297768609667</c:v>
                </c:pt>
                <c:pt idx="8">
                  <c:v>94.31878670656296</c:v>
                </c:pt>
                <c:pt idx="9">
                  <c:v>146.06898413604165</c:v>
                </c:pt>
                <c:pt idx="10">
                  <c:v>243.21767524184443</c:v>
                </c:pt>
                <c:pt idx="11">
                  <c:v>232.68964605180054</c:v>
                </c:pt>
                <c:pt idx="12">
                  <c:v>254.11205370052576</c:v>
                </c:pt>
                <c:pt idx="13">
                  <c:v>253.94658247290727</c:v>
                </c:pt>
                <c:pt idx="14">
                  <c:v>223.96794072974234</c:v>
                </c:pt>
                <c:pt idx="15">
                  <c:v>224.11195166740427</c:v>
                </c:pt>
                <c:pt idx="16">
                  <c:v>244.31451051661375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NY_Data2!$AR$47:$AR$63</c:f>
              <c:numCache>
                <c:ptCount val="17"/>
                <c:pt idx="1">
                  <c:v>15.503915159879913</c:v>
                </c:pt>
                <c:pt idx="2">
                  <c:v>28.156733461372657</c:v>
                </c:pt>
                <c:pt idx="3">
                  <c:v>53.979647557558046</c:v>
                </c:pt>
                <c:pt idx="4">
                  <c:v>57.00898883281179</c:v>
                </c:pt>
                <c:pt idx="5">
                  <c:v>70.77675399431098</c:v>
                </c:pt>
                <c:pt idx="6">
                  <c:v>61.98288501964717</c:v>
                </c:pt>
                <c:pt idx="7">
                  <c:v>46.67169909335151</c:v>
                </c:pt>
                <c:pt idx="8">
                  <c:v>35.68199181881712</c:v>
                </c:pt>
                <c:pt idx="9">
                  <c:v>57.976003949535276</c:v>
                </c:pt>
                <c:pt idx="10">
                  <c:v>106.72000596339964</c:v>
                </c:pt>
                <c:pt idx="11">
                  <c:v>97.7883484728669</c:v>
                </c:pt>
                <c:pt idx="12">
                  <c:v>98.02073738300584</c:v>
                </c:pt>
                <c:pt idx="13">
                  <c:v>98.45712972787615</c:v>
                </c:pt>
                <c:pt idx="14">
                  <c:v>83.89134041786683</c:v>
                </c:pt>
                <c:pt idx="15">
                  <c:v>84.64370334302559</c:v>
                </c:pt>
                <c:pt idx="16">
                  <c:v>86.65307179860754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NY_Data2!$AQ$47:$AQ$63</c:f>
              <c:numCache>
                <c:ptCount val="17"/>
                <c:pt idx="1">
                  <c:v>21.537570663461988</c:v>
                </c:pt>
                <c:pt idx="2">
                  <c:v>20.503942849755784</c:v>
                </c:pt>
                <c:pt idx="3">
                  <c:v>33.19605940345111</c:v>
                </c:pt>
                <c:pt idx="4">
                  <c:v>35.92283691804332</c:v>
                </c:pt>
                <c:pt idx="5">
                  <c:v>46.44023762330323</c:v>
                </c:pt>
                <c:pt idx="6">
                  <c:v>46.515895479644776</c:v>
                </c:pt>
                <c:pt idx="7">
                  <c:v>41.53785607893859</c:v>
                </c:pt>
                <c:pt idx="8">
                  <c:v>37.66043400350048</c:v>
                </c:pt>
                <c:pt idx="9">
                  <c:v>51.36037808140147</c:v>
                </c:pt>
                <c:pt idx="10">
                  <c:v>88.44106580414395</c:v>
                </c:pt>
                <c:pt idx="11">
                  <c:v>87.17466193657289</c:v>
                </c:pt>
                <c:pt idx="12">
                  <c:v>87.64841114459823</c:v>
                </c:pt>
                <c:pt idx="13">
                  <c:v>80.92018184719247</c:v>
                </c:pt>
                <c:pt idx="14">
                  <c:v>68.83576774616847</c:v>
                </c:pt>
                <c:pt idx="15">
                  <c:v>68.20794446884288</c:v>
                </c:pt>
                <c:pt idx="16">
                  <c:v>69.99658892339289</c:v>
                </c:pt>
              </c:numCache>
            </c:numRef>
          </c:yVal>
          <c:smooth val="0"/>
        </c:ser>
        <c:axId val="44428541"/>
        <c:axId val="64312550"/>
      </c:scatterChart>
      <c:valAx>
        <c:axId val="44428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312550"/>
        <c:crosses val="autoZero"/>
        <c:crossBetween val="midCat"/>
        <c:dispUnits/>
        <c:majorUnit val="1"/>
      </c:valAx>
      <c:valAx>
        <c:axId val="64312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44285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725"/>
          <c:w val="0.945"/>
          <c:h val="0.8342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NY_Data2!$AK$47:$AK$63</c:f>
              <c:numCache>
                <c:ptCount val="17"/>
                <c:pt idx="1">
                  <c:v>7.226981079763532</c:v>
                </c:pt>
                <c:pt idx="2">
                  <c:v>4.585275080755243</c:v>
                </c:pt>
                <c:pt idx="3">
                  <c:v>6.388139609546274</c:v>
                </c:pt>
                <c:pt idx="4">
                  <c:v>6.164143343492754</c:v>
                </c:pt>
                <c:pt idx="5">
                  <c:v>7.959845034635216</c:v>
                </c:pt>
                <c:pt idx="6">
                  <c:v>8.728229299503056</c:v>
                </c:pt>
                <c:pt idx="7">
                  <c:v>8.175775154148264</c:v>
                </c:pt>
                <c:pt idx="8">
                  <c:v>7.469433400724939</c:v>
                </c:pt>
                <c:pt idx="9">
                  <c:v>9.652658947184813</c:v>
                </c:pt>
                <c:pt idx="10">
                  <c:v>12.927108830158442</c:v>
                </c:pt>
                <c:pt idx="11">
                  <c:v>12.321842601469884</c:v>
                </c:pt>
                <c:pt idx="12">
                  <c:v>14.648575963871352</c:v>
                </c:pt>
                <c:pt idx="13">
                  <c:v>14.025236124690245</c:v>
                </c:pt>
                <c:pt idx="14">
                  <c:v>12.00271537388082</c:v>
                </c:pt>
                <c:pt idx="15">
                  <c:v>12.636115683260755</c:v>
                </c:pt>
                <c:pt idx="16">
                  <c:v>13.500436106275094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NY_Data2!$AL$47:$AL$63</c:f>
              <c:numCache>
                <c:ptCount val="17"/>
                <c:pt idx="1">
                  <c:v>94.51590072914027</c:v>
                </c:pt>
                <c:pt idx="2">
                  <c:v>55.537489632392976</c:v>
                </c:pt>
                <c:pt idx="3">
                  <c:v>109.38055683333454</c:v>
                </c:pt>
                <c:pt idx="4">
                  <c:v>114.66970441492253</c:v>
                </c:pt>
                <c:pt idx="5">
                  <c:v>151.38248811771038</c:v>
                </c:pt>
                <c:pt idx="6">
                  <c:v>149.0751273285208</c:v>
                </c:pt>
                <c:pt idx="7">
                  <c:v>120.08297768609667</c:v>
                </c:pt>
                <c:pt idx="8">
                  <c:v>94.31878670656296</c:v>
                </c:pt>
                <c:pt idx="9">
                  <c:v>146.06898413604165</c:v>
                </c:pt>
                <c:pt idx="10">
                  <c:v>243.21767524184443</c:v>
                </c:pt>
                <c:pt idx="11">
                  <c:v>232.68964605180054</c:v>
                </c:pt>
                <c:pt idx="12">
                  <c:v>254.11205370052576</c:v>
                </c:pt>
                <c:pt idx="13">
                  <c:v>253.94658247290727</c:v>
                </c:pt>
                <c:pt idx="14">
                  <c:v>223.96794072974234</c:v>
                </c:pt>
                <c:pt idx="15">
                  <c:v>224.11195166740427</c:v>
                </c:pt>
                <c:pt idx="16">
                  <c:v>244.31451051661375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NY_Data2!$AM$47:$AM$63</c:f>
              <c:numCache>
                <c:ptCount val="17"/>
                <c:pt idx="1">
                  <c:v>27.979854504756577</c:v>
                </c:pt>
                <c:pt idx="2">
                  <c:v>17.999370022049227</c:v>
                </c:pt>
                <c:pt idx="3">
                  <c:v>21.76325926570763</c:v>
                </c:pt>
                <c:pt idx="4">
                  <c:v>23.220957970066074</c:v>
                </c:pt>
                <c:pt idx="5">
                  <c:v>24.63559843974543</c:v>
                </c:pt>
                <c:pt idx="6">
                  <c:v>22.081259033242333</c:v>
                </c:pt>
                <c:pt idx="7">
                  <c:v>39.44617569326654</c:v>
                </c:pt>
                <c:pt idx="8">
                  <c:v>37.24248779818492</c:v>
                </c:pt>
                <c:pt idx="9">
                  <c:v>36.787484510532835</c:v>
                </c:pt>
                <c:pt idx="10">
                  <c:v>57.253001011469685</c:v>
                </c:pt>
                <c:pt idx="11">
                  <c:v>49.15770168837798</c:v>
                </c:pt>
                <c:pt idx="12">
                  <c:v>50.697560884015246</c:v>
                </c:pt>
                <c:pt idx="13">
                  <c:v>46.77443496482562</c:v>
                </c:pt>
                <c:pt idx="14">
                  <c:v>62.907045589105984</c:v>
                </c:pt>
                <c:pt idx="15">
                  <c:v>69.49778704414938</c:v>
                </c:pt>
                <c:pt idx="16">
                  <c:v>54.47216472382612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NY_Data2!$AN$47:$AN$63</c:f>
              <c:numCache>
                <c:ptCount val="17"/>
                <c:pt idx="1">
                  <c:v>1.0589204517778217</c:v>
                </c:pt>
                <c:pt idx="2">
                  <c:v>0.3947880087090235</c:v>
                </c:pt>
                <c:pt idx="3">
                  <c:v>1.1081273755480614</c:v>
                </c:pt>
                <c:pt idx="4">
                  <c:v>1.2187393360308096</c:v>
                </c:pt>
                <c:pt idx="5">
                  <c:v>0.6572213011995931</c:v>
                </c:pt>
                <c:pt idx="6">
                  <c:v>0.31081093681524463</c:v>
                </c:pt>
                <c:pt idx="7">
                  <c:v>0.8850902128199416</c:v>
                </c:pt>
                <c:pt idx="8">
                  <c:v>0.4189247876400431</c:v>
                </c:pt>
                <c:pt idx="9">
                  <c:v>0.7949652202716131</c:v>
                </c:pt>
                <c:pt idx="10">
                  <c:v>1.1413368097607124</c:v>
                </c:pt>
                <c:pt idx="11">
                  <c:v>0.9786962298174487</c:v>
                </c:pt>
                <c:pt idx="12">
                  <c:v>0.9445769475995939</c:v>
                </c:pt>
                <c:pt idx="13">
                  <c:v>1.1332754607331386</c:v>
                </c:pt>
                <c:pt idx="14">
                  <c:v>1.3108035334893917</c:v>
                </c:pt>
                <c:pt idx="15">
                  <c:v>0.5283066714566471</c:v>
                </c:pt>
                <c:pt idx="16">
                  <c:v>1.5333002140487098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NY_Data2!$AO$47:$AO$63</c:f>
              <c:numCache>
                <c:ptCount val="17"/>
                <c:pt idx="1">
                  <c:v>18.885924175435708</c:v>
                </c:pt>
                <c:pt idx="2">
                  <c:v>35.75586752215503</c:v>
                </c:pt>
                <c:pt idx="3">
                  <c:v>69.29848260745462</c:v>
                </c:pt>
                <c:pt idx="4">
                  <c:v>73.62177664012135</c:v>
                </c:pt>
                <c:pt idx="5">
                  <c:v>92.2058618696086</c:v>
                </c:pt>
                <c:pt idx="6">
                  <c:v>81.25482985275626</c:v>
                </c:pt>
                <c:pt idx="7">
                  <c:v>60.76585623085641</c:v>
                </c:pt>
                <c:pt idx="8">
                  <c:v>46.767432428326266</c:v>
                </c:pt>
                <c:pt idx="9">
                  <c:v>77.05798063244464</c:v>
                </c:pt>
                <c:pt idx="10">
                  <c:v>142.8095777006859</c:v>
                </c:pt>
                <c:pt idx="11">
                  <c:v>131.37412151777394</c:v>
                </c:pt>
                <c:pt idx="12">
                  <c:v>132.12325655052456</c:v>
                </c:pt>
                <c:pt idx="13">
                  <c:v>133.51229887139397</c:v>
                </c:pt>
                <c:pt idx="14">
                  <c:v>113.65712554535054</c:v>
                </c:pt>
                <c:pt idx="15">
                  <c:v>115.37286063569682</c:v>
                </c:pt>
                <c:pt idx="16">
                  <c:v>118.61607067352956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NY_Data2!$AQ$24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NY_Data2!$AQ$47:$AQ$63</c:f>
              <c:numCache>
                <c:ptCount val="17"/>
                <c:pt idx="1">
                  <c:v>21.537570663461988</c:v>
                </c:pt>
                <c:pt idx="2">
                  <c:v>20.503942849755784</c:v>
                </c:pt>
                <c:pt idx="3">
                  <c:v>33.19605940345111</c:v>
                </c:pt>
                <c:pt idx="4">
                  <c:v>35.92283691804332</c:v>
                </c:pt>
                <c:pt idx="5">
                  <c:v>46.44023762330323</c:v>
                </c:pt>
                <c:pt idx="6">
                  <c:v>46.515895479644776</c:v>
                </c:pt>
                <c:pt idx="7">
                  <c:v>41.53785607893859</c:v>
                </c:pt>
                <c:pt idx="8">
                  <c:v>37.66043400350048</c:v>
                </c:pt>
                <c:pt idx="9">
                  <c:v>51.36037808140147</c:v>
                </c:pt>
                <c:pt idx="10">
                  <c:v>88.44106580414395</c:v>
                </c:pt>
                <c:pt idx="11">
                  <c:v>87.17466193657289</c:v>
                </c:pt>
                <c:pt idx="12">
                  <c:v>87.64841114459823</c:v>
                </c:pt>
                <c:pt idx="13">
                  <c:v>80.92018184719247</c:v>
                </c:pt>
                <c:pt idx="14">
                  <c:v>68.83576774616847</c:v>
                </c:pt>
                <c:pt idx="15">
                  <c:v>68.20794446884288</c:v>
                </c:pt>
                <c:pt idx="16">
                  <c:v>69.99658892339289</c:v>
                </c:pt>
              </c:numCache>
            </c:numRef>
          </c:yVal>
          <c:smooth val="0"/>
        </c:ser>
        <c:axId val="41942039"/>
        <c:axId val="41934032"/>
      </c:scatterChart>
      <c:valAx>
        <c:axId val="4194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1934032"/>
        <c:crosses val="autoZero"/>
        <c:crossBetween val="midCat"/>
        <c:dispUnits/>
        <c:majorUnit val="1"/>
      </c:valAx>
      <c:valAx>
        <c:axId val="41934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9420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NY_Data3!$L$4:$L$20</c:f>
              <c:numCache>
                <c:ptCount val="17"/>
                <c:pt idx="1">
                  <c:v>3.9110721137543827</c:v>
                </c:pt>
                <c:pt idx="2">
                  <c:v>4.4687002905665505</c:v>
                </c:pt>
                <c:pt idx="3">
                  <c:v>4.871249665541405</c:v>
                </c:pt>
                <c:pt idx="4">
                  <c:v>4.038576673322839</c:v>
                </c:pt>
                <c:pt idx="5">
                  <c:v>4.77907196910504</c:v>
                </c:pt>
                <c:pt idx="6">
                  <c:v>4.682663164331932</c:v>
                </c:pt>
                <c:pt idx="7">
                  <c:v>4.661555804278843</c:v>
                </c:pt>
                <c:pt idx="8">
                  <c:v>4.9849998289935336</c:v>
                </c:pt>
                <c:pt idx="9">
                  <c:v>4.99638470672234</c:v>
                </c:pt>
                <c:pt idx="10">
                  <c:v>5.227755331944577</c:v>
                </c:pt>
                <c:pt idx="11">
                  <c:v>5.138192001144147</c:v>
                </c:pt>
                <c:pt idx="12">
                  <c:v>5.605532726748745</c:v>
                </c:pt>
                <c:pt idx="13">
                  <c:v>5.397515382503647</c:v>
                </c:pt>
                <c:pt idx="14">
                  <c:v>5.068742520259078</c:v>
                </c:pt>
                <c:pt idx="15">
                  <c:v>5.397462587261081</c:v>
                </c:pt>
                <c:pt idx="16">
                  <c:v>5.602680984104165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NY_Data3!$M$4:$M$20</c:f>
              <c:numCache>
                <c:ptCount val="17"/>
                <c:pt idx="1">
                  <c:v>34.79138110281695</c:v>
                </c:pt>
                <c:pt idx="2">
                  <c:v>42.01849544556047</c:v>
                </c:pt>
                <c:pt idx="3">
                  <c:v>42.62831242458763</c:v>
                </c:pt>
                <c:pt idx="4">
                  <c:v>40.247518268165955</c:v>
                </c:pt>
                <c:pt idx="5">
                  <c:v>36.286292176440035</c:v>
                </c:pt>
                <c:pt idx="6">
                  <c:v>41.15905133444024</c:v>
                </c:pt>
                <c:pt idx="7">
                  <c:v>45.38447270174308</c:v>
                </c:pt>
                <c:pt idx="8">
                  <c:v>53.075998894539104</c:v>
                </c:pt>
                <c:pt idx="9">
                  <c:v>47.74373464147332</c:v>
                </c:pt>
                <c:pt idx="10">
                  <c:v>48.788489120815406</c:v>
                </c:pt>
                <c:pt idx="11">
                  <c:v>42.14483381862596</c:v>
                </c:pt>
                <c:pt idx="12">
                  <c:v>47.81678429848603</c:v>
                </c:pt>
                <c:pt idx="13">
                  <c:v>40.88327597159409</c:v>
                </c:pt>
                <c:pt idx="14">
                  <c:v>43.02851017571238</c:v>
                </c:pt>
                <c:pt idx="15">
                  <c:v>40.325034136445254</c:v>
                </c:pt>
                <c:pt idx="16">
                  <c:v>43.831011459055915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NY_Data3!$N$4:$N$20</c:f>
              <c:numCache>
                <c:ptCount val="17"/>
                <c:pt idx="1">
                  <c:v>8.801637247644114</c:v>
                </c:pt>
                <c:pt idx="2">
                  <c:v>10.5019563318219</c:v>
                </c:pt>
                <c:pt idx="3">
                  <c:v>11.027033705682777</c:v>
                </c:pt>
                <c:pt idx="4">
                  <c:v>10.031595913914847</c:v>
                </c:pt>
                <c:pt idx="5">
                  <c:v>10.067417458534782</c:v>
                </c:pt>
                <c:pt idx="6">
                  <c:v>10.880865561617595</c:v>
                </c:pt>
                <c:pt idx="7">
                  <c:v>11.650913121207845</c:v>
                </c:pt>
                <c:pt idx="8">
                  <c:v>13.307465488138847</c:v>
                </c:pt>
                <c:pt idx="9">
                  <c:v>12.449352630320218</c:v>
                </c:pt>
                <c:pt idx="10">
                  <c:v>12.88095491169844</c:v>
                </c:pt>
                <c:pt idx="11">
                  <c:v>11.69413475521086</c:v>
                </c:pt>
                <c:pt idx="12">
                  <c:v>13.138352951693527</c:v>
                </c:pt>
                <c:pt idx="13">
                  <c:v>11.771635984229006</c:v>
                </c:pt>
                <c:pt idx="14">
                  <c:v>11.934990885695537</c:v>
                </c:pt>
                <c:pt idx="15">
                  <c:v>11.75339708594154</c:v>
                </c:pt>
                <c:pt idx="16">
                  <c:v>12.590880506614004</c:v>
                </c:pt>
              </c:numCache>
            </c:numRef>
          </c:yVal>
          <c:smooth val="1"/>
        </c:ser>
        <c:axId val="54622599"/>
        <c:axId val="21841344"/>
      </c:scatterChart>
      <c:valAx>
        <c:axId val="546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841344"/>
        <c:crossesAt val="0"/>
        <c:crossBetween val="midCat"/>
        <c:dispUnits/>
        <c:majorUnit val="1"/>
      </c:valAx>
      <c:valAx>
        <c:axId val="2184134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62259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NY_Data2!$Q$4:$Q$20</c:f>
              <c:numCache>
                <c:ptCount val="17"/>
                <c:pt idx="1">
                  <c:v>26.73555053277365</c:v>
                </c:pt>
                <c:pt idx="2">
                  <c:v>23.56913394086409</c:v>
                </c:pt>
                <c:pt idx="3">
                  <c:v>20.31553016405472</c:v>
                </c:pt>
                <c:pt idx="4">
                  <c:v>18.239551026436274</c:v>
                </c:pt>
                <c:pt idx="5">
                  <c:v>17.77777777777778</c:v>
                </c:pt>
                <c:pt idx="6">
                  <c:v>15.603664791821432</c:v>
                </c:pt>
                <c:pt idx="7">
                  <c:v>15.079046087888532</c:v>
                </c:pt>
                <c:pt idx="8">
                  <c:v>15.316597215164144</c:v>
                </c:pt>
                <c:pt idx="9">
                  <c:v>14.615819919517104</c:v>
                </c:pt>
                <c:pt idx="10">
                  <c:v>14.437946353258729</c:v>
                </c:pt>
                <c:pt idx="11">
                  <c:v>14.709737554979466</c:v>
                </c:pt>
                <c:pt idx="12">
                  <c:v>15.696474759510593</c:v>
                </c:pt>
                <c:pt idx="13">
                  <c:v>15.822010230018515</c:v>
                </c:pt>
                <c:pt idx="14">
                  <c:v>16.152357673897548</c:v>
                </c:pt>
                <c:pt idx="15">
                  <c:v>16.054602128193185</c:v>
                </c:pt>
                <c:pt idx="16">
                  <c:v>17.489073734667983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NY_Data2!$R$4:$R$20</c:f>
              <c:numCache>
                <c:ptCount val="17"/>
                <c:pt idx="1">
                  <c:v>56.56280271230223</c:v>
                </c:pt>
                <c:pt idx="2">
                  <c:v>48.6920605782469</c:v>
                </c:pt>
                <c:pt idx="3">
                  <c:v>49.693380156192674</c:v>
                </c:pt>
                <c:pt idx="4">
                  <c:v>49.997538522128686</c:v>
                </c:pt>
                <c:pt idx="5">
                  <c:v>50.264550264550266</c:v>
                </c:pt>
                <c:pt idx="6">
                  <c:v>50.95334111570978</c:v>
                </c:pt>
                <c:pt idx="7">
                  <c:v>52.01634512325831</c:v>
                </c:pt>
                <c:pt idx="8">
                  <c:v>51.15357251753226</c:v>
                </c:pt>
                <c:pt idx="9">
                  <c:v>51.51848591549296</c:v>
                </c:pt>
                <c:pt idx="10">
                  <c:v>51.93724343474104</c:v>
                </c:pt>
                <c:pt idx="11">
                  <c:v>51.489907081063755</c:v>
                </c:pt>
                <c:pt idx="12">
                  <c:v>52.154959458281255</c:v>
                </c:pt>
                <c:pt idx="13">
                  <c:v>52.05384880911288</c:v>
                </c:pt>
                <c:pt idx="14">
                  <c:v>52.10306548528363</c:v>
                </c:pt>
                <c:pt idx="15">
                  <c:v>52.44168965640787</c:v>
                </c:pt>
                <c:pt idx="16">
                  <c:v>52.97123924996475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NY_Data2!$S$3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NY_Data2!$S$4:$S$20</c:f>
              <c:numCache>
                <c:ptCount val="17"/>
                <c:pt idx="1">
                  <c:v>0.19373587342589602</c:v>
                </c:pt>
                <c:pt idx="2">
                  <c:v>0.1639021831770799</c:v>
                </c:pt>
                <c:pt idx="3">
                  <c:v>0.14675821583940457</c:v>
                </c:pt>
                <c:pt idx="4">
                  <c:v>0.1870723182198592</c:v>
                </c:pt>
                <c:pt idx="5">
                  <c:v>0.19894179894179892</c:v>
                </c:pt>
                <c:pt idx="6">
                  <c:v>0.3678941596802151</c:v>
                </c:pt>
                <c:pt idx="7">
                  <c:v>0.2512057877813505</c:v>
                </c:pt>
                <c:pt idx="8">
                  <c:v>0.2811938882677779</c:v>
                </c:pt>
                <c:pt idx="9">
                  <c:v>0.22007042253521128</c:v>
                </c:pt>
                <c:pt idx="10">
                  <c:v>0.2249339256593376</c:v>
                </c:pt>
                <c:pt idx="11">
                  <c:v>0.2009845329294224</c:v>
                </c:pt>
                <c:pt idx="12">
                  <c:v>0.2324973117498329</c:v>
                </c:pt>
                <c:pt idx="13">
                  <c:v>0.21652493174757587</c:v>
                </c:pt>
                <c:pt idx="14">
                  <c:v>0.26479274875241876</c:v>
                </c:pt>
                <c:pt idx="15">
                  <c:v>0.3654473146788005</c:v>
                </c:pt>
                <c:pt idx="16">
                  <c:v>0.36303397716058083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NY_Data2!$T$3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NY_Data2!$T$4:$T$20</c:f>
              <c:numCache>
                <c:ptCount val="17"/>
                <c:pt idx="1">
                  <c:v>0.3390377784953181</c:v>
                </c:pt>
                <c:pt idx="2">
                  <c:v>0.21635088179374548</c:v>
                </c:pt>
                <c:pt idx="3">
                  <c:v>0.2620682425703653</c:v>
                </c:pt>
                <c:pt idx="4">
                  <c:v>0.19199527396248708</c:v>
                </c:pt>
                <c:pt idx="5">
                  <c:v>0.16084656084656085</c:v>
                </c:pt>
                <c:pt idx="6">
                  <c:v>0.18748452368318652</c:v>
                </c:pt>
                <c:pt idx="7">
                  <c:v>0.17416934619506969</c:v>
                </c:pt>
                <c:pt idx="8">
                  <c:v>0.21004844665785818</c:v>
                </c:pt>
                <c:pt idx="9">
                  <c:v>0.2798038229376258</c:v>
                </c:pt>
                <c:pt idx="10">
                  <c:v>0.26429736264972165</c:v>
                </c:pt>
                <c:pt idx="11">
                  <c:v>0.4136203431301156</c:v>
                </c:pt>
                <c:pt idx="12">
                  <c:v>0.3051527216716557</c:v>
                </c:pt>
                <c:pt idx="13">
                  <c:v>0.4110835660714846</c:v>
                </c:pt>
                <c:pt idx="14">
                  <c:v>0.363241334827036</c:v>
                </c:pt>
                <c:pt idx="15">
                  <c:v>0.2543799935509297</c:v>
                </c:pt>
                <c:pt idx="16">
                  <c:v>0.2925419427604681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NY_Data2!$U$3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NY_Data2!$U$4:$U$20</c:f>
              <c:numCache>
                <c:ptCount val="17"/>
                <c:pt idx="1">
                  <c:v>16.168873103002905</c:v>
                </c:pt>
                <c:pt idx="2">
                  <c:v>27.35855241591818</c:v>
                </c:pt>
                <c:pt idx="3">
                  <c:v>29.582263221342835</c:v>
                </c:pt>
                <c:pt idx="4">
                  <c:v>31.3838428592527</c:v>
                </c:pt>
                <c:pt idx="5">
                  <c:v>31.597883597883598</c:v>
                </c:pt>
                <c:pt idx="6">
                  <c:v>32.88761540910538</c:v>
                </c:pt>
                <c:pt idx="7">
                  <c:v>32.479233654876744</c:v>
                </c:pt>
                <c:pt idx="8">
                  <c:v>33.03858793237795</c:v>
                </c:pt>
                <c:pt idx="9">
                  <c:v>33.3658199195171</c:v>
                </c:pt>
                <c:pt idx="10">
                  <c:v>33.13557892369117</c:v>
                </c:pt>
                <c:pt idx="11">
                  <c:v>33.18575048789724</c:v>
                </c:pt>
                <c:pt idx="12">
                  <c:v>31.610915748786656</c:v>
                </c:pt>
                <c:pt idx="13">
                  <c:v>31.496532463049547</c:v>
                </c:pt>
                <c:pt idx="14">
                  <c:v>31.11654275723937</c:v>
                </c:pt>
                <c:pt idx="15">
                  <c:v>30.883880907169214</c:v>
                </c:pt>
                <c:pt idx="16">
                  <c:v>28.88411109544621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NY_Data2!$V$3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NY_Data2!$V$4:$V$20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1861969"/>
        <c:axId val="41213402"/>
      </c:scatterChart>
      <c:valAx>
        <c:axId val="418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213402"/>
        <c:crosses val="autoZero"/>
        <c:crossBetween val="midCat"/>
        <c:dispUnits/>
        <c:majorUnit val="1"/>
      </c:valAx>
      <c:valAx>
        <c:axId val="412134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8619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NY_Data2!$R$4:$R$20</c:f>
              <c:numCache>
                <c:ptCount val="17"/>
                <c:pt idx="1">
                  <c:v>56.56280271230223</c:v>
                </c:pt>
                <c:pt idx="2">
                  <c:v>48.6920605782469</c:v>
                </c:pt>
                <c:pt idx="3">
                  <c:v>49.693380156192674</c:v>
                </c:pt>
                <c:pt idx="4">
                  <c:v>49.997538522128686</c:v>
                </c:pt>
                <c:pt idx="5">
                  <c:v>50.264550264550266</c:v>
                </c:pt>
                <c:pt idx="6">
                  <c:v>50.95334111570978</c:v>
                </c:pt>
                <c:pt idx="7">
                  <c:v>52.01634512325831</c:v>
                </c:pt>
                <c:pt idx="8">
                  <c:v>51.15357251753226</c:v>
                </c:pt>
                <c:pt idx="9">
                  <c:v>51.51848591549296</c:v>
                </c:pt>
                <c:pt idx="10">
                  <c:v>51.93724343474104</c:v>
                </c:pt>
                <c:pt idx="11">
                  <c:v>51.489907081063755</c:v>
                </c:pt>
                <c:pt idx="12">
                  <c:v>52.154959458281255</c:v>
                </c:pt>
                <c:pt idx="13">
                  <c:v>52.05384880911288</c:v>
                </c:pt>
                <c:pt idx="14">
                  <c:v>52.10306548528363</c:v>
                </c:pt>
                <c:pt idx="15">
                  <c:v>52.44168965640787</c:v>
                </c:pt>
                <c:pt idx="16">
                  <c:v>52.97123924996475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NY_Data2!$S$3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NY_Data2!$S$4:$S$20</c:f>
              <c:numCache>
                <c:ptCount val="17"/>
                <c:pt idx="1">
                  <c:v>0.19373587342589602</c:v>
                </c:pt>
                <c:pt idx="2">
                  <c:v>0.1639021831770799</c:v>
                </c:pt>
                <c:pt idx="3">
                  <c:v>0.14675821583940457</c:v>
                </c:pt>
                <c:pt idx="4">
                  <c:v>0.1870723182198592</c:v>
                </c:pt>
                <c:pt idx="5">
                  <c:v>0.19894179894179892</c:v>
                </c:pt>
                <c:pt idx="6">
                  <c:v>0.3678941596802151</c:v>
                </c:pt>
                <c:pt idx="7">
                  <c:v>0.2512057877813505</c:v>
                </c:pt>
                <c:pt idx="8">
                  <c:v>0.2811938882677779</c:v>
                </c:pt>
                <c:pt idx="9">
                  <c:v>0.22007042253521128</c:v>
                </c:pt>
                <c:pt idx="10">
                  <c:v>0.2249339256593376</c:v>
                </c:pt>
                <c:pt idx="11">
                  <c:v>0.2009845329294224</c:v>
                </c:pt>
                <c:pt idx="12">
                  <c:v>0.2324973117498329</c:v>
                </c:pt>
                <c:pt idx="13">
                  <c:v>0.21652493174757587</c:v>
                </c:pt>
                <c:pt idx="14">
                  <c:v>0.26479274875241876</c:v>
                </c:pt>
                <c:pt idx="15">
                  <c:v>0.3654473146788005</c:v>
                </c:pt>
                <c:pt idx="16">
                  <c:v>0.36303397716058083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NY_Data2!$T$3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NY_Data2!$T$4:$T$20</c:f>
              <c:numCache>
                <c:ptCount val="17"/>
                <c:pt idx="1">
                  <c:v>0.3390377784953181</c:v>
                </c:pt>
                <c:pt idx="2">
                  <c:v>0.21635088179374548</c:v>
                </c:pt>
                <c:pt idx="3">
                  <c:v>0.2620682425703653</c:v>
                </c:pt>
                <c:pt idx="4">
                  <c:v>0.19199527396248708</c:v>
                </c:pt>
                <c:pt idx="5">
                  <c:v>0.16084656084656085</c:v>
                </c:pt>
                <c:pt idx="6">
                  <c:v>0.18748452368318652</c:v>
                </c:pt>
                <c:pt idx="7">
                  <c:v>0.17416934619506969</c:v>
                </c:pt>
                <c:pt idx="8">
                  <c:v>0.21004844665785818</c:v>
                </c:pt>
                <c:pt idx="9">
                  <c:v>0.2798038229376258</c:v>
                </c:pt>
                <c:pt idx="10">
                  <c:v>0.26429736264972165</c:v>
                </c:pt>
                <c:pt idx="11">
                  <c:v>0.4136203431301156</c:v>
                </c:pt>
                <c:pt idx="12">
                  <c:v>0.3051527216716557</c:v>
                </c:pt>
                <c:pt idx="13">
                  <c:v>0.4110835660714846</c:v>
                </c:pt>
                <c:pt idx="14">
                  <c:v>0.363241334827036</c:v>
                </c:pt>
                <c:pt idx="15">
                  <c:v>0.2543799935509297</c:v>
                </c:pt>
                <c:pt idx="16">
                  <c:v>0.2925419427604681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NY_Data2!$U$4:$U$20</c:f>
              <c:numCache>
                <c:ptCount val="17"/>
                <c:pt idx="1">
                  <c:v>16.168873103002905</c:v>
                </c:pt>
                <c:pt idx="2">
                  <c:v>27.35855241591818</c:v>
                </c:pt>
                <c:pt idx="3">
                  <c:v>29.582263221342835</c:v>
                </c:pt>
                <c:pt idx="4">
                  <c:v>31.3838428592527</c:v>
                </c:pt>
                <c:pt idx="5">
                  <c:v>31.597883597883598</c:v>
                </c:pt>
                <c:pt idx="6">
                  <c:v>32.88761540910538</c:v>
                </c:pt>
                <c:pt idx="7">
                  <c:v>32.479233654876744</c:v>
                </c:pt>
                <c:pt idx="8">
                  <c:v>33.03858793237795</c:v>
                </c:pt>
                <c:pt idx="9">
                  <c:v>33.3658199195171</c:v>
                </c:pt>
                <c:pt idx="10">
                  <c:v>33.13557892369117</c:v>
                </c:pt>
                <c:pt idx="11">
                  <c:v>33.18575048789724</c:v>
                </c:pt>
                <c:pt idx="12">
                  <c:v>31.610915748786656</c:v>
                </c:pt>
                <c:pt idx="13">
                  <c:v>31.496532463049547</c:v>
                </c:pt>
                <c:pt idx="14">
                  <c:v>31.11654275723937</c:v>
                </c:pt>
                <c:pt idx="15">
                  <c:v>30.883880907169214</c:v>
                </c:pt>
                <c:pt idx="16">
                  <c:v>28.88411109544621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NY_Data2!$V$4:$V$20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5376299"/>
        <c:axId val="49951236"/>
      </c:scatterChart>
      <c:valAx>
        <c:axId val="35376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49951236"/>
        <c:crosses val="autoZero"/>
        <c:crossBetween val="midCat"/>
        <c:dispUnits/>
        <c:majorUnit val="1"/>
      </c:valAx>
      <c:valAx>
        <c:axId val="499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5376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NY_Data2!$D$4:$D$20</c:f>
              <c:numCache>
                <c:ptCount val="17"/>
                <c:pt idx="1">
                  <c:v>24</c:v>
                </c:pt>
                <c:pt idx="2">
                  <c:v>25</c:v>
                </c:pt>
                <c:pt idx="3">
                  <c:v>28</c:v>
                </c:pt>
                <c:pt idx="4">
                  <c:v>38</c:v>
                </c:pt>
                <c:pt idx="5">
                  <c:v>47</c:v>
                </c:pt>
                <c:pt idx="6">
                  <c:v>104</c:v>
                </c:pt>
                <c:pt idx="7">
                  <c:v>75</c:v>
                </c:pt>
                <c:pt idx="8">
                  <c:v>83</c:v>
                </c:pt>
                <c:pt idx="9">
                  <c:v>70</c:v>
                </c:pt>
                <c:pt idx="10">
                  <c:v>80</c:v>
                </c:pt>
                <c:pt idx="11">
                  <c:v>69</c:v>
                </c:pt>
                <c:pt idx="12">
                  <c:v>80</c:v>
                </c:pt>
                <c:pt idx="13">
                  <c:v>69</c:v>
                </c:pt>
                <c:pt idx="14">
                  <c:v>78</c:v>
                </c:pt>
                <c:pt idx="15">
                  <c:v>102</c:v>
                </c:pt>
                <c:pt idx="16">
                  <c:v>103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NY_Data2!$E$4:$E$20</c:f>
              <c:numCache>
                <c:ptCount val="17"/>
                <c:pt idx="1">
                  <c:v>42</c:v>
                </c:pt>
                <c:pt idx="2">
                  <c:v>33</c:v>
                </c:pt>
                <c:pt idx="3">
                  <c:v>50</c:v>
                </c:pt>
                <c:pt idx="4">
                  <c:v>39</c:v>
                </c:pt>
                <c:pt idx="5">
                  <c:v>38</c:v>
                </c:pt>
                <c:pt idx="6">
                  <c:v>53</c:v>
                </c:pt>
                <c:pt idx="7">
                  <c:v>52</c:v>
                </c:pt>
                <c:pt idx="8">
                  <c:v>62</c:v>
                </c:pt>
                <c:pt idx="9">
                  <c:v>89</c:v>
                </c:pt>
                <c:pt idx="10">
                  <c:v>94</c:v>
                </c:pt>
                <c:pt idx="11">
                  <c:v>142</c:v>
                </c:pt>
                <c:pt idx="12">
                  <c:v>105</c:v>
                </c:pt>
                <c:pt idx="13">
                  <c:v>131</c:v>
                </c:pt>
                <c:pt idx="14">
                  <c:v>107</c:v>
                </c:pt>
                <c:pt idx="15">
                  <c:v>71</c:v>
                </c:pt>
                <c:pt idx="16">
                  <c:v>83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NY_Data2!$F$3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NY_Data2!$F$4:$F$20</c:f>
              <c:numCache>
                <c:ptCount val="17"/>
                <c:pt idx="1">
                  <c:v>2003</c:v>
                </c:pt>
                <c:pt idx="2">
                  <c:v>4173</c:v>
                </c:pt>
                <c:pt idx="3">
                  <c:v>5644</c:v>
                </c:pt>
                <c:pt idx="4">
                  <c:v>6375</c:v>
                </c:pt>
                <c:pt idx="5">
                  <c:v>7465</c:v>
                </c:pt>
                <c:pt idx="6">
                  <c:v>9297</c:v>
                </c:pt>
                <c:pt idx="7">
                  <c:v>9697</c:v>
                </c:pt>
                <c:pt idx="8">
                  <c:v>9752</c:v>
                </c:pt>
                <c:pt idx="9">
                  <c:v>10613</c:v>
                </c:pt>
                <c:pt idx="10">
                  <c:v>11785</c:v>
                </c:pt>
                <c:pt idx="11">
                  <c:v>11393</c:v>
                </c:pt>
                <c:pt idx="12">
                  <c:v>10877</c:v>
                </c:pt>
                <c:pt idx="13">
                  <c:v>10037</c:v>
                </c:pt>
                <c:pt idx="14">
                  <c:v>9166</c:v>
                </c:pt>
                <c:pt idx="15">
                  <c:v>8620</c:v>
                </c:pt>
                <c:pt idx="16">
                  <c:v>8195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NY_Data2!$G$3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NY_Data2!$G$4:$G$20</c:f>
              <c:numCache>
                <c:ptCount val="17"/>
              </c:numCache>
            </c:numRef>
          </c:yVal>
          <c:smooth val="0"/>
        </c:ser>
        <c:axId val="46907941"/>
        <c:axId val="19518286"/>
      </c:scatterChart>
      <c:valAx>
        <c:axId val="46907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518286"/>
        <c:crosses val="autoZero"/>
        <c:crossBetween val="midCat"/>
        <c:dispUnits/>
        <c:majorUnit val="1"/>
      </c:valAx>
      <c:valAx>
        <c:axId val="19518286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6907941"/>
        <c:crosses val="autoZero"/>
        <c:crossBetween val="midCat"/>
        <c:dispUnits/>
        <c:majorUnit val="1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NY_Data2!$AM$4:$AM$20</c:f>
              <c:numCache>
                <c:ptCount val="17"/>
                <c:pt idx="1">
                  <c:v>55.959709009513155</c:v>
                </c:pt>
                <c:pt idx="2">
                  <c:v>56.248031318903834</c:v>
                </c:pt>
                <c:pt idx="3">
                  <c:v>60.93712594398138</c:v>
                </c:pt>
                <c:pt idx="4">
                  <c:v>80.21785480568279</c:v>
                </c:pt>
                <c:pt idx="5">
                  <c:v>96.48942722233627</c:v>
                </c:pt>
                <c:pt idx="6">
                  <c:v>208.76826722338203</c:v>
                </c:pt>
                <c:pt idx="7">
                  <c:v>147.9231588497495</c:v>
                </c:pt>
                <c:pt idx="8">
                  <c:v>162.6908677499657</c:v>
                </c:pt>
                <c:pt idx="9">
                  <c:v>135.53283767038414</c:v>
                </c:pt>
                <c:pt idx="10">
                  <c:v>152.67466936391915</c:v>
                </c:pt>
                <c:pt idx="11">
                  <c:v>130.4569775576185</c:v>
                </c:pt>
                <c:pt idx="12">
                  <c:v>150.21499521189702</c:v>
                </c:pt>
                <c:pt idx="13">
                  <c:v>129.09744050291874</c:v>
                </c:pt>
                <c:pt idx="14">
                  <c:v>144.31616341030195</c:v>
                </c:pt>
                <c:pt idx="15">
                  <c:v>186.54669153955885</c:v>
                </c:pt>
                <c:pt idx="16">
                  <c:v>187.02109888513635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NY_Data2!$AN$4:$AN$20</c:f>
              <c:numCache>
                <c:ptCount val="17"/>
                <c:pt idx="1">
                  <c:v>8.8949317949337</c:v>
                </c:pt>
                <c:pt idx="2">
                  <c:v>6.514002143698888</c:v>
                </c:pt>
                <c:pt idx="3">
                  <c:v>9.234394796233845</c:v>
                </c:pt>
                <c:pt idx="4">
                  <c:v>6.79011915788594</c:v>
                </c:pt>
                <c:pt idx="5">
                  <c:v>6.243602361396135</c:v>
                </c:pt>
                <c:pt idx="6">
                  <c:v>8.236489825603984</c:v>
                </c:pt>
                <c:pt idx="7">
                  <c:v>7.670781844439495</c:v>
                </c:pt>
                <c:pt idx="8">
                  <c:v>8.65777894456089</c:v>
                </c:pt>
                <c:pt idx="9">
                  <c:v>11.791984100695595</c:v>
                </c:pt>
                <c:pt idx="10">
                  <c:v>11.920628901945218</c:v>
                </c:pt>
                <c:pt idx="11">
                  <c:v>17.371858079259717</c:v>
                </c:pt>
                <c:pt idx="12">
                  <c:v>12.397572437244671</c:v>
                </c:pt>
                <c:pt idx="13">
                  <c:v>14.845908535604115</c:v>
                </c:pt>
                <c:pt idx="14">
                  <c:v>11.687998173613742</c:v>
                </c:pt>
                <c:pt idx="15">
                  <c:v>7.501954734684389</c:v>
                </c:pt>
                <c:pt idx="16">
                  <c:v>8.484261184402863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NY_Data2!$AO$3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NY_Data2!$AO$4:$AO$20</c:f>
              <c:numCache>
                <c:ptCount val="17"/>
                <c:pt idx="1">
                  <c:v>107.77352171908183</c:v>
                </c:pt>
                <c:pt idx="2">
                  <c:v>218.46154490476272</c:v>
                </c:pt>
                <c:pt idx="3">
                  <c:v>287.16639929256525</c:v>
                </c:pt>
                <c:pt idx="4">
                  <c:v>314.7812381494122</c:v>
                </c:pt>
                <c:pt idx="5">
                  <c:v>356.08730411620706</c:v>
                </c:pt>
                <c:pt idx="6">
                  <c:v>429.9522783956033</c:v>
                </c:pt>
                <c:pt idx="7">
                  <c:v>435.1894445130093</c:v>
                </c:pt>
                <c:pt idx="8">
                  <c:v>429.4500951422201</c:v>
                </c:pt>
                <c:pt idx="9">
                  <c:v>457.64764882604084</c:v>
                </c:pt>
                <c:pt idx="10">
                  <c:v>495.44035125186446</c:v>
                </c:pt>
                <c:pt idx="11">
                  <c:v>468.31832492240255</c:v>
                </c:pt>
                <c:pt idx="12">
                  <c:v>437.74129195859143</c:v>
                </c:pt>
                <c:pt idx="13">
                  <c:v>396.93807576190204</c:v>
                </c:pt>
                <c:pt idx="14">
                  <c:v>355.55672790057446</c:v>
                </c:pt>
                <c:pt idx="15">
                  <c:v>329.3092909535452</c:v>
                </c:pt>
                <c:pt idx="16">
                  <c:v>308.003390104428</c:v>
                </c:pt>
              </c:numCache>
            </c:numRef>
          </c:yVal>
          <c:smooth val="0"/>
        </c:ser>
        <c:axId val="41446847"/>
        <c:axId val="37477304"/>
      </c:scatterChart>
      <c:valAx>
        <c:axId val="41446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477304"/>
        <c:crosses val="autoZero"/>
        <c:crossBetween val="midCat"/>
        <c:dispUnits/>
        <c:majorUnit val="1"/>
      </c:valAx>
      <c:valAx>
        <c:axId val="37477304"/>
        <c:scaling>
          <c:orientation val="minMax"/>
          <c:max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446847"/>
        <c:crosses val="autoZero"/>
        <c:crossBetween val="midCat"/>
        <c:dispUnits/>
        <c:majorUnit val="5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2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NY_Data2!$R$25:$R$41</c:f>
              <c:numCache>
                <c:ptCount val="17"/>
                <c:pt idx="1">
                  <c:v>53.39715152930189</c:v>
                </c:pt>
                <c:pt idx="2">
                  <c:v>47.76389487289961</c:v>
                </c:pt>
                <c:pt idx="3">
                  <c:v>47.46561288851737</c:v>
                </c:pt>
                <c:pt idx="4">
                  <c:v>47.653663451849724</c:v>
                </c:pt>
                <c:pt idx="5">
                  <c:v>47.30268750408684</c:v>
                </c:pt>
                <c:pt idx="6">
                  <c:v>48.87459807073955</c:v>
                </c:pt>
                <c:pt idx="7">
                  <c:v>51.1797300920547</c:v>
                </c:pt>
                <c:pt idx="8">
                  <c:v>50.209002508030096</c:v>
                </c:pt>
                <c:pt idx="9">
                  <c:v>50.24643665911815</c:v>
                </c:pt>
                <c:pt idx="10">
                  <c:v>49.200901546972645</c:v>
                </c:pt>
                <c:pt idx="11">
                  <c:v>47.700372912500676</c:v>
                </c:pt>
                <c:pt idx="12">
                  <c:v>48.41081081081081</c:v>
                </c:pt>
                <c:pt idx="13">
                  <c:v>48.4666860634274</c:v>
                </c:pt>
                <c:pt idx="14">
                  <c:v>48.90971239981141</c:v>
                </c:pt>
                <c:pt idx="15">
                  <c:v>49.752012882447666</c:v>
                </c:pt>
                <c:pt idx="16">
                  <c:v>49.67061080908219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NY_Data2!$S$24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NY_Data2!$S$25:$S$41</c:f>
              <c:numCache>
                <c:ptCount val="17"/>
                <c:pt idx="1">
                  <c:v>0.14008872285780996</c:v>
                </c:pt>
                <c:pt idx="2">
                  <c:v>0.13787160706591986</c:v>
                </c:pt>
                <c:pt idx="3">
                  <c:v>0.12158978645793754</c:v>
                </c:pt>
                <c:pt idx="4">
                  <c:v>0.18713113574204693</c:v>
                </c:pt>
                <c:pt idx="5">
                  <c:v>0.21578499967305304</c:v>
                </c:pt>
                <c:pt idx="6">
                  <c:v>0.41197749196141475</c:v>
                </c:pt>
                <c:pt idx="7">
                  <c:v>0.21002770578246494</c:v>
                </c:pt>
                <c:pt idx="8">
                  <c:v>0.24200290403484842</c:v>
                </c:pt>
                <c:pt idx="9">
                  <c:v>0.18205230673593534</c:v>
                </c:pt>
                <c:pt idx="10">
                  <c:v>0.19977461325683846</c:v>
                </c:pt>
                <c:pt idx="11">
                  <c:v>0.1729449278495379</c:v>
                </c:pt>
                <c:pt idx="12">
                  <c:v>0.21621621621621623</c:v>
                </c:pt>
                <c:pt idx="13">
                  <c:v>0.22694210066918824</c:v>
                </c:pt>
                <c:pt idx="14">
                  <c:v>0.24163130598774163</c:v>
                </c:pt>
                <c:pt idx="15">
                  <c:v>0.39291465378421897</c:v>
                </c:pt>
                <c:pt idx="16">
                  <c:v>0.4093380236648545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NY_Data2!$T$24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NY_Data2!$T$25:$T$41</c:f>
              <c:numCache>
                <c:ptCount val="17"/>
                <c:pt idx="1">
                  <c:v>0.4202661685734298</c:v>
                </c:pt>
                <c:pt idx="2">
                  <c:v>0.24989228780697975</c:v>
                </c:pt>
                <c:pt idx="3">
                  <c:v>0.32677255110570713</c:v>
                </c:pt>
                <c:pt idx="4">
                  <c:v>0.21592054124082338</c:v>
                </c:pt>
                <c:pt idx="5">
                  <c:v>0.19616818152095727</c:v>
                </c:pt>
                <c:pt idx="6">
                  <c:v>0.2461816720257235</c:v>
                </c:pt>
                <c:pt idx="7">
                  <c:v>0.18321565823576727</c:v>
                </c:pt>
                <c:pt idx="8">
                  <c:v>0.25520306243674923</c:v>
                </c:pt>
                <c:pt idx="9">
                  <c:v>0.34634341281470626</c:v>
                </c:pt>
                <c:pt idx="10">
                  <c:v>0.36881467062800943</c:v>
                </c:pt>
                <c:pt idx="11">
                  <c:v>0.6701615954169594</c:v>
                </c:pt>
                <c:pt idx="12">
                  <c:v>0.4648648648648649</c:v>
                </c:pt>
                <c:pt idx="13">
                  <c:v>0.6633692173407041</c:v>
                </c:pt>
                <c:pt idx="14">
                  <c:v>0.5245167373880245</c:v>
                </c:pt>
                <c:pt idx="15">
                  <c:v>0.39291465378421897</c:v>
                </c:pt>
                <c:pt idx="16">
                  <c:v>0.3901503038055644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NY_Data2!$U$24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NY_Data2!$U$25:$U$41</c:f>
              <c:numCache>
                <c:ptCount val="17"/>
                <c:pt idx="1">
                  <c:v>19.110436609852908</c:v>
                </c:pt>
                <c:pt idx="2">
                  <c:v>28.108573890564415</c:v>
                </c:pt>
                <c:pt idx="3">
                  <c:v>30.716619803936467</c:v>
                </c:pt>
                <c:pt idx="4">
                  <c:v>32.87030372822801</c:v>
                </c:pt>
                <c:pt idx="5">
                  <c:v>33.30935722225855</c:v>
                </c:pt>
                <c:pt idx="6">
                  <c:v>35.19895498392283</c:v>
                </c:pt>
                <c:pt idx="7">
                  <c:v>34.288140137635175</c:v>
                </c:pt>
                <c:pt idx="8">
                  <c:v>34.91881902582831</c:v>
                </c:pt>
                <c:pt idx="9">
                  <c:v>35.36255050841437</c:v>
                </c:pt>
                <c:pt idx="10">
                  <c:v>34.28439709046204</c:v>
                </c:pt>
                <c:pt idx="11">
                  <c:v>34.999729773550236</c:v>
                </c:pt>
                <c:pt idx="12">
                  <c:v>33.6972972972973</c:v>
                </c:pt>
                <c:pt idx="13">
                  <c:v>33.16264183881292</c:v>
                </c:pt>
                <c:pt idx="14">
                  <c:v>32.384488448844884</c:v>
                </c:pt>
                <c:pt idx="15">
                  <c:v>32.051529790660226</c:v>
                </c:pt>
                <c:pt idx="16">
                  <c:v>29.37000319795331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NY_Data2!$V$24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NY_Data2!$V$25:$V$41</c:f>
              <c:numCach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751417"/>
        <c:axId val="15762754"/>
      </c:scatterChart>
      <c:valAx>
        <c:axId val="175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762754"/>
        <c:crosses val="autoZero"/>
        <c:crossBetween val="midCat"/>
        <c:dispUnits/>
        <c:majorUnit val="1"/>
      </c:valAx>
      <c:valAx>
        <c:axId val="157627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51417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YORK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NY_Data2!$D$25:$D$41</c:f>
              <c:numCache>
                <c:ptCount val="17"/>
                <c:pt idx="1">
                  <c:v>12</c:v>
                </c:pt>
                <c:pt idx="2">
                  <c:v>16</c:v>
                </c:pt>
                <c:pt idx="3">
                  <c:v>16</c:v>
                </c:pt>
                <c:pt idx="4">
                  <c:v>26</c:v>
                </c:pt>
                <c:pt idx="5">
                  <c:v>33</c:v>
                </c:pt>
                <c:pt idx="6">
                  <c:v>82</c:v>
                </c:pt>
                <c:pt idx="7">
                  <c:v>47</c:v>
                </c:pt>
                <c:pt idx="8">
                  <c:v>55</c:v>
                </c:pt>
                <c:pt idx="9">
                  <c:v>41</c:v>
                </c:pt>
                <c:pt idx="10">
                  <c:v>39</c:v>
                </c:pt>
                <c:pt idx="11">
                  <c:v>32</c:v>
                </c:pt>
                <c:pt idx="12">
                  <c:v>40</c:v>
                </c:pt>
                <c:pt idx="13">
                  <c:v>39</c:v>
                </c:pt>
                <c:pt idx="14">
                  <c:v>41</c:v>
                </c:pt>
                <c:pt idx="15">
                  <c:v>61</c:v>
                </c:pt>
                <c:pt idx="16">
                  <c:v>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NY_Data2!$E$25:$E$41</c:f>
              <c:numCache>
                <c:ptCount val="17"/>
                <c:pt idx="1">
                  <c:v>36</c:v>
                </c:pt>
                <c:pt idx="2">
                  <c:v>29</c:v>
                </c:pt>
                <c:pt idx="3">
                  <c:v>43</c:v>
                </c:pt>
                <c:pt idx="4">
                  <c:v>30</c:v>
                </c:pt>
                <c:pt idx="5">
                  <c:v>30</c:v>
                </c:pt>
                <c:pt idx="6">
                  <c:v>49</c:v>
                </c:pt>
                <c:pt idx="7">
                  <c:v>41</c:v>
                </c:pt>
                <c:pt idx="8">
                  <c:v>58</c:v>
                </c:pt>
                <c:pt idx="9">
                  <c:v>78</c:v>
                </c:pt>
                <c:pt idx="10">
                  <c:v>72</c:v>
                </c:pt>
                <c:pt idx="11">
                  <c:v>124</c:v>
                </c:pt>
                <c:pt idx="12">
                  <c:v>86</c:v>
                </c:pt>
                <c:pt idx="13">
                  <c:v>114</c:v>
                </c:pt>
                <c:pt idx="14">
                  <c:v>89</c:v>
                </c:pt>
                <c:pt idx="15">
                  <c:v>61</c:v>
                </c:pt>
                <c:pt idx="16">
                  <c:v>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NY_Data2!$F$24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NY_Data2!$F$25:$F$41</c:f>
              <c:numCache>
                <c:ptCount val="17"/>
                <c:pt idx="1">
                  <c:v>1637</c:v>
                </c:pt>
                <c:pt idx="2">
                  <c:v>3262</c:v>
                </c:pt>
                <c:pt idx="3">
                  <c:v>4042</c:v>
                </c:pt>
                <c:pt idx="4">
                  <c:v>4567</c:v>
                </c:pt>
                <c:pt idx="5">
                  <c:v>5094</c:v>
                </c:pt>
                <c:pt idx="6">
                  <c:v>7006</c:v>
                </c:pt>
                <c:pt idx="7">
                  <c:v>7673</c:v>
                </c:pt>
                <c:pt idx="8">
                  <c:v>7936</c:v>
                </c:pt>
                <c:pt idx="9">
                  <c:v>7964</c:v>
                </c:pt>
                <c:pt idx="10">
                  <c:v>6693</c:v>
                </c:pt>
                <c:pt idx="11">
                  <c:v>6476</c:v>
                </c:pt>
                <c:pt idx="12">
                  <c:v>6234</c:v>
                </c:pt>
                <c:pt idx="13">
                  <c:v>5699</c:v>
                </c:pt>
                <c:pt idx="14">
                  <c:v>5495</c:v>
                </c:pt>
                <c:pt idx="15">
                  <c:v>4976</c:v>
                </c:pt>
                <c:pt idx="16">
                  <c:v>4592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NY_Data2!$G$24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NY_Data2!$G$25:$G$41</c:f>
              <c:numCache>
                <c:ptCount val="17"/>
              </c:numCache>
            </c:numRef>
          </c:yVal>
          <c:smooth val="0"/>
        </c:ser>
        <c:axId val="7647059"/>
        <c:axId val="1714668"/>
      </c:scatterChart>
      <c:valAx>
        <c:axId val="764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14668"/>
        <c:crosses val="autoZero"/>
        <c:crossBetween val="midCat"/>
        <c:dispUnits/>
        <c:majorUnit val="1"/>
      </c:valAx>
      <c:valAx>
        <c:axId val="1714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647059"/>
        <c:crosses val="autoZero"/>
        <c:crossBetween val="midCat"/>
        <c:dispUnits/>
        <c:majorUnit val="8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2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NY_Data2!$AM$24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NY_Data2!$AM$25:$AM$41</c:f>
              <c:numCache>
                <c:ptCount val="17"/>
                <c:pt idx="1">
                  <c:v>27.979854504756577</c:v>
                </c:pt>
                <c:pt idx="2">
                  <c:v>35.998740044098454</c:v>
                </c:pt>
                <c:pt idx="3">
                  <c:v>34.82121482513221</c:v>
                </c:pt>
                <c:pt idx="4">
                  <c:v>54.88590065651981</c:v>
                </c:pt>
                <c:pt idx="5">
                  <c:v>67.74789570929994</c:v>
                </c:pt>
                <c:pt idx="6">
                  <c:v>164.6057491568974</c:v>
                </c:pt>
                <c:pt idx="7">
                  <c:v>92.69851287917636</c:v>
                </c:pt>
                <c:pt idx="8">
                  <c:v>107.8072015210616</c:v>
                </c:pt>
                <c:pt idx="9">
                  <c:v>79.38351920693928</c:v>
                </c:pt>
                <c:pt idx="10">
                  <c:v>74.42890131491059</c:v>
                </c:pt>
                <c:pt idx="11">
                  <c:v>60.50178669338829</c:v>
                </c:pt>
                <c:pt idx="12">
                  <c:v>75.10749760594851</c:v>
                </c:pt>
                <c:pt idx="13">
                  <c:v>72.96811854512796</c:v>
                </c:pt>
                <c:pt idx="14">
                  <c:v>75.85849615156897</c:v>
                </c:pt>
                <c:pt idx="15">
                  <c:v>111.56223709718716</c:v>
                </c:pt>
                <c:pt idx="16">
                  <c:v>116.2072847441624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NY_Data2!$AN$24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NY_Data2!$AN$25:$AN$41</c:f>
              <c:numCache>
                <c:ptCount val="17"/>
                <c:pt idx="1">
                  <c:v>7.624227252800315</c:v>
                </c:pt>
                <c:pt idx="2">
                  <c:v>5.72442612628084</c:v>
                </c:pt>
                <c:pt idx="3">
                  <c:v>7.941579524761106</c:v>
                </c:pt>
                <c:pt idx="4">
                  <c:v>5.223168582989185</c:v>
                </c:pt>
                <c:pt idx="5">
                  <c:v>4.929159758996948</c:v>
                </c:pt>
                <c:pt idx="6">
                  <c:v>7.614867951973494</c:v>
                </c:pt>
                <c:pt idx="7">
                  <c:v>6.048116454269602</c:v>
                </c:pt>
                <c:pt idx="8">
                  <c:v>8.099212561040833</c:v>
                </c:pt>
                <c:pt idx="9">
                  <c:v>10.334547863530972</c:v>
                </c:pt>
                <c:pt idx="10">
                  <c:v>9.1306944780857</c:v>
                </c:pt>
                <c:pt idx="11">
                  <c:v>15.169791562170454</c:v>
                </c:pt>
                <c:pt idx="12">
                  <c:v>10.154202186695633</c:v>
                </c:pt>
                <c:pt idx="13">
                  <c:v>12.919340252357781</c:v>
                </c:pt>
                <c:pt idx="14">
                  <c:v>9.721792873379655</c:v>
                </c:pt>
                <c:pt idx="15">
                  <c:v>6.4453413917710956</c:v>
                </c:pt>
                <c:pt idx="16">
                  <c:v>6.235420870464754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NY_Data2!$AO$24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NY_Data2!$AO$25:$AO$41</c:f>
              <c:numCache>
                <c:ptCount val="17"/>
                <c:pt idx="1">
                  <c:v>88.0805067669181</c:v>
                </c:pt>
                <c:pt idx="2">
                  <c:v>170.76960447623676</c:v>
                </c:pt>
                <c:pt idx="3">
                  <c:v>205.65673032256356</c:v>
                </c:pt>
                <c:pt idx="4">
                  <c:v>225.50681013778282</c:v>
                </c:pt>
                <c:pt idx="5">
                  <c:v>242.98844302316928</c:v>
                </c:pt>
                <c:pt idx="6">
                  <c:v>324.0018997998921</c:v>
                </c:pt>
                <c:pt idx="7">
                  <c:v>344.3548115652593</c:v>
                </c:pt>
                <c:pt idx="8">
                  <c:v>349.4786664323891</c:v>
                </c:pt>
                <c:pt idx="9">
                  <c:v>343.4190026618854</c:v>
                </c:pt>
                <c:pt idx="10">
                  <c:v>281.3731243893703</c:v>
                </c:pt>
                <c:pt idx="11">
                  <c:v>266.20112983388736</c:v>
                </c:pt>
                <c:pt idx="12">
                  <c:v>250.88528216142865</c:v>
                </c:pt>
                <c:pt idx="13">
                  <c:v>225.3810993092637</c:v>
                </c:pt>
                <c:pt idx="14">
                  <c:v>213.15559893232125</c:v>
                </c:pt>
                <c:pt idx="15">
                  <c:v>190.09779951100245</c:v>
                </c:pt>
                <c:pt idx="16">
                  <c:v>172.58713451611143</c:v>
                </c:pt>
              </c:numCache>
            </c:numRef>
          </c:yVal>
          <c:smooth val="0"/>
        </c:ser>
        <c:axId val="15432013"/>
        <c:axId val="4670390"/>
      </c:scatterChart>
      <c:valAx>
        <c:axId val="1543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70390"/>
        <c:crosses val="autoZero"/>
        <c:crossBetween val="midCat"/>
        <c:dispUnits/>
        <c:majorUnit val="1"/>
      </c:valAx>
      <c:valAx>
        <c:axId val="4670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432013"/>
        <c:crosses val="autoZero"/>
        <c:crossBetween val="midCat"/>
        <c:dispUnits/>
        <c:majorUnit val="7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NY_Data1!$E$5:$E$21</c:f>
              <c:numCache>
                <c:ptCount val="17"/>
                <c:pt idx="1">
                  <c:v>931</c:v>
                </c:pt>
                <c:pt idx="2">
                  <c:v>1158</c:v>
                </c:pt>
                <c:pt idx="3">
                  <c:v>1038</c:v>
                </c:pt>
                <c:pt idx="4">
                  <c:v>989</c:v>
                </c:pt>
                <c:pt idx="5">
                  <c:v>1036</c:v>
                </c:pt>
                <c:pt idx="6">
                  <c:v>1070</c:v>
                </c:pt>
                <c:pt idx="7">
                  <c:v>1121</c:v>
                </c:pt>
                <c:pt idx="8">
                  <c:v>1153</c:v>
                </c:pt>
                <c:pt idx="9">
                  <c:v>1106</c:v>
                </c:pt>
                <c:pt idx="10">
                  <c:v>1068</c:v>
                </c:pt>
                <c:pt idx="11">
                  <c:v>971</c:v>
                </c:pt>
                <c:pt idx="12">
                  <c:v>972</c:v>
                </c:pt>
                <c:pt idx="13">
                  <c:v>921</c:v>
                </c:pt>
                <c:pt idx="14">
                  <c:v>910</c:v>
                </c:pt>
                <c:pt idx="15">
                  <c:v>709</c:v>
                </c:pt>
                <c:pt idx="16">
                  <c:v>827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NY_Data1!$F$5:$F$21</c:f>
              <c:numCache>
                <c:ptCount val="17"/>
                <c:pt idx="1">
                  <c:v>2471</c:v>
                </c:pt>
                <c:pt idx="2">
                  <c:v>2882</c:v>
                </c:pt>
                <c:pt idx="3">
                  <c:v>3138</c:v>
                </c:pt>
                <c:pt idx="4">
                  <c:v>2835</c:v>
                </c:pt>
                <c:pt idx="5">
                  <c:v>2818</c:v>
                </c:pt>
                <c:pt idx="6">
                  <c:v>3085</c:v>
                </c:pt>
                <c:pt idx="7">
                  <c:v>3480</c:v>
                </c:pt>
                <c:pt idx="8">
                  <c:v>3486</c:v>
                </c:pt>
                <c:pt idx="9">
                  <c:v>3479</c:v>
                </c:pt>
                <c:pt idx="10">
                  <c:v>2860</c:v>
                </c:pt>
                <c:pt idx="11">
                  <c:v>2434</c:v>
                </c:pt>
                <c:pt idx="12">
                  <c:v>2403</c:v>
                </c:pt>
                <c:pt idx="13">
                  <c:v>2216</c:v>
                </c:pt>
                <c:pt idx="14">
                  <c:v>2013</c:v>
                </c:pt>
                <c:pt idx="15">
                  <c:v>1770</c:v>
                </c:pt>
                <c:pt idx="16">
                  <c:v>1840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NY_Data1!$G$5:$G$21</c:f>
              <c:numCache>
                <c:ptCount val="17"/>
                <c:pt idx="1">
                  <c:v>3402</c:v>
                </c:pt>
                <c:pt idx="2">
                  <c:v>4040</c:v>
                </c:pt>
                <c:pt idx="3">
                  <c:v>4176</c:v>
                </c:pt>
                <c:pt idx="4">
                  <c:v>3824</c:v>
                </c:pt>
                <c:pt idx="5">
                  <c:v>3854</c:v>
                </c:pt>
                <c:pt idx="6">
                  <c:v>4155</c:v>
                </c:pt>
                <c:pt idx="7">
                  <c:v>4601</c:v>
                </c:pt>
                <c:pt idx="8">
                  <c:v>4639</c:v>
                </c:pt>
                <c:pt idx="9">
                  <c:v>4585</c:v>
                </c:pt>
                <c:pt idx="10">
                  <c:v>3928</c:v>
                </c:pt>
                <c:pt idx="11">
                  <c:v>3405</c:v>
                </c:pt>
                <c:pt idx="12">
                  <c:v>3375</c:v>
                </c:pt>
                <c:pt idx="13">
                  <c:v>3137</c:v>
                </c:pt>
                <c:pt idx="14">
                  <c:v>2923</c:v>
                </c:pt>
                <c:pt idx="15">
                  <c:v>2479</c:v>
                </c:pt>
                <c:pt idx="16">
                  <c:v>2667</c:v>
                </c:pt>
              </c:numCache>
            </c:numRef>
          </c:yVal>
          <c:smooth val="1"/>
        </c:ser>
        <c:axId val="62354369"/>
        <c:axId val="24318410"/>
      </c:scatterChart>
      <c:scatterChart>
        <c:scatterStyle val="lineMarker"/>
        <c:varyColors val="0"/>
        <c:ser>
          <c:idx val="5"/>
          <c:order val="3"/>
          <c:tx>
            <c:strRef>
              <c:f>NY_Data1!$A$23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NY_Data1!$F$28:$F$44</c:f>
              <c:numCache>
                <c:ptCount val="17"/>
                <c:pt idx="1">
                  <c:v>72.63374485596708</c:v>
                </c:pt>
                <c:pt idx="2">
                  <c:v>71.33663366336633</c:v>
                </c:pt>
                <c:pt idx="3">
                  <c:v>75.14367816091954</c:v>
                </c:pt>
                <c:pt idx="4">
                  <c:v>74.13702928870293</c:v>
                </c:pt>
                <c:pt idx="5">
                  <c:v>73.11883757135443</c:v>
                </c:pt>
                <c:pt idx="6">
                  <c:v>74.24789410348977</c:v>
                </c:pt>
                <c:pt idx="7">
                  <c:v>75.63573136274722</c:v>
                </c:pt>
                <c:pt idx="8">
                  <c:v>75.14550549687434</c:v>
                </c:pt>
                <c:pt idx="9">
                  <c:v>75.87786259541984</c:v>
                </c:pt>
                <c:pt idx="10">
                  <c:v>72.81059063136456</c:v>
                </c:pt>
                <c:pt idx="11">
                  <c:v>71.48311306901616</c:v>
                </c:pt>
                <c:pt idx="12">
                  <c:v>71.2</c:v>
                </c:pt>
                <c:pt idx="13">
                  <c:v>70.64073956008926</c:v>
                </c:pt>
                <c:pt idx="14">
                  <c:v>68.86760177899419</c:v>
                </c:pt>
                <c:pt idx="15">
                  <c:v>71.39975796692215</c:v>
                </c:pt>
                <c:pt idx="16">
                  <c:v>68.99137607799025</c:v>
                </c:pt>
              </c:numCache>
            </c:numRef>
          </c:yVal>
          <c:smooth val="0"/>
        </c:ser>
        <c:axId val="17539099"/>
        <c:axId val="23634164"/>
      </c:scatterChart>
      <c:valAx>
        <c:axId val="6235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4318410"/>
        <c:crossesAt val="0"/>
        <c:crossBetween val="midCat"/>
        <c:dispUnits/>
        <c:majorUnit val="1"/>
      </c:valAx>
      <c:valAx>
        <c:axId val="2431841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354369"/>
        <c:crosses val="autoZero"/>
        <c:crossBetween val="midCat"/>
        <c:dispUnits/>
        <c:majorUnit val="500"/>
      </c:valAx>
      <c:valAx>
        <c:axId val="17539099"/>
        <c:scaling>
          <c:orientation val="minMax"/>
        </c:scaling>
        <c:axPos val="b"/>
        <c:delete val="1"/>
        <c:majorTickMark val="in"/>
        <c:minorTickMark val="none"/>
        <c:tickLblPos val="nextTo"/>
        <c:crossAx val="23634164"/>
        <c:crosses val="max"/>
        <c:crossBetween val="midCat"/>
        <c:dispUnits/>
      </c:valAx>
      <c:valAx>
        <c:axId val="2363416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53909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NEW YORK</a:t>
            </a:r>
          </a:p>
        </c:rich>
      </c:tx>
      <c:layout>
        <c:manualLayout>
          <c:xMode val="factor"/>
          <c:yMode val="factor"/>
          <c:x val="0.007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NY_Data3!$L$24:$L$40</c:f>
              <c:numCache>
                <c:ptCount val="17"/>
                <c:pt idx="1">
                  <c:v>7.196063513646898</c:v>
                </c:pt>
                <c:pt idx="2">
                  <c:v>8.99957380256707</c:v>
                </c:pt>
                <c:pt idx="3">
                  <c:v>8.116143102459034</c:v>
                </c:pt>
                <c:pt idx="4">
                  <c:v>7.785871988140912</c:v>
                </c:pt>
                <c:pt idx="5">
                  <c:v>8.197216158928514</c:v>
                </c:pt>
                <c:pt idx="6">
                  <c:v>8.521172765025794</c:v>
                </c:pt>
                <c:pt idx="7">
                  <c:v>8.994155002747991</c:v>
                </c:pt>
                <c:pt idx="8">
                  <c:v>9.300493208462045</c:v>
                </c:pt>
                <c:pt idx="9">
                  <c:v>8.956242278176513</c:v>
                </c:pt>
                <c:pt idx="10">
                  <c:v>8.683114610446047</c:v>
                </c:pt>
                <c:pt idx="11">
                  <c:v>7.944561199221286</c:v>
                </c:pt>
                <c:pt idx="12">
                  <c:v>8.0126144270585</c:v>
                </c:pt>
                <c:pt idx="13">
                  <c:v>7.647864103516706</c:v>
                </c:pt>
                <c:pt idx="14">
                  <c:v>7.6114780419732035</c:v>
                </c:pt>
                <c:pt idx="15">
                  <c:v>5.960749181258732</c:v>
                </c:pt>
                <c:pt idx="16">
                  <c:v>6.97803791243094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NY_Data3!$M$24:$M$40</c:f>
              <c:numCache>
                <c:ptCount val="17"/>
                <c:pt idx="1">
                  <c:v>101.49882255615194</c:v>
                </c:pt>
                <c:pt idx="2">
                  <c:v>117.0022259653191</c:v>
                </c:pt>
                <c:pt idx="3">
                  <c:v>125.95823388734082</c:v>
                </c:pt>
                <c:pt idx="4">
                  <c:v>112.52634545389594</c:v>
                </c:pt>
                <c:pt idx="5">
                  <c:v>110.54569876022488</c:v>
                </c:pt>
                <c:pt idx="6">
                  <c:v>120.01481414626478</c:v>
                </c:pt>
                <c:pt idx="7">
                  <c:v>134.7593558038105</c:v>
                </c:pt>
                <c:pt idx="8">
                  <c:v>134.36669001188332</c:v>
                </c:pt>
                <c:pt idx="9">
                  <c:v>133.41401832745836</c:v>
                </c:pt>
                <c:pt idx="10">
                  <c:v>109.09701242027526</c:v>
                </c:pt>
                <c:pt idx="11">
                  <c:v>92.49821958028458</c:v>
                </c:pt>
                <c:pt idx="12">
                  <c:v>91.19343862639836</c:v>
                </c:pt>
                <c:pt idx="13">
                  <c:v>84.04205895459415</c:v>
                </c:pt>
                <c:pt idx="14">
                  <c:v>76.24682304903963</c:v>
                </c:pt>
                <c:pt idx="15">
                  <c:v>66.89344931725219</c:v>
                </c:pt>
                <c:pt idx="16">
                  <c:v>69.40538819678389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NY_Data3!$N$24:$N$40</c:f>
              <c:numCache>
                <c:ptCount val="17"/>
                <c:pt idx="1">
                  <c:v>22.130945984098506</c:v>
                </c:pt>
                <c:pt idx="2">
                  <c:v>26.352735143205262</c:v>
                </c:pt>
                <c:pt idx="3">
                  <c:v>27.32871973586426</c:v>
                </c:pt>
                <c:pt idx="4">
                  <c:v>25.12169140459095</c:v>
                </c:pt>
                <c:pt idx="5">
                  <c:v>25.375949565201477</c:v>
                </c:pt>
                <c:pt idx="6">
                  <c:v>27.46658348026799</c:v>
                </c:pt>
                <c:pt idx="7">
                  <c:v>30.57949302377484</c:v>
                </c:pt>
                <c:pt idx="8">
                  <c:v>30.944026265401558</c:v>
                </c:pt>
                <c:pt idx="9">
                  <c:v>30.6553608002246</c:v>
                </c:pt>
                <c:pt idx="10">
                  <c:v>26.324865188944575</c:v>
                </c:pt>
                <c:pt idx="11">
                  <c:v>22.92373566004201</c:v>
                </c:pt>
                <c:pt idx="12">
                  <c:v>22.85667072781735</c:v>
                </c:pt>
                <c:pt idx="13">
                  <c:v>21.3701516681287</c:v>
                </c:pt>
                <c:pt idx="14">
                  <c:v>20.026394006250317</c:v>
                </c:pt>
                <c:pt idx="15">
                  <c:v>17.048959260414907</c:v>
                </c:pt>
                <c:pt idx="16">
                  <c:v>18.389856687371058</c:v>
                </c:pt>
              </c:numCache>
            </c:numRef>
          </c:yVal>
          <c:smooth val="1"/>
        </c:ser>
        <c:axId val="11380885"/>
        <c:axId val="35319102"/>
      </c:scatterChart>
      <c:valAx>
        <c:axId val="11380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319102"/>
        <c:crossesAt val="0"/>
        <c:crossBetween val="midCat"/>
        <c:dispUnits/>
        <c:majorUnit val="1"/>
      </c:valAx>
      <c:valAx>
        <c:axId val="35319102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380885"/>
        <c:crosses val="autoZero"/>
        <c:crossBetween val="midCat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NY_Data1!$H$5:$H$21</c:f>
              <c:numCache>
                <c:ptCount val="17"/>
                <c:pt idx="1">
                  <c:v>214</c:v>
                </c:pt>
                <c:pt idx="2">
                  <c:v>276</c:v>
                </c:pt>
                <c:pt idx="3">
                  <c:v>273</c:v>
                </c:pt>
                <c:pt idx="4">
                  <c:v>269</c:v>
                </c:pt>
                <c:pt idx="5">
                  <c:v>272</c:v>
                </c:pt>
                <c:pt idx="6">
                  <c:v>238</c:v>
                </c:pt>
                <c:pt idx="7">
                  <c:v>288</c:v>
                </c:pt>
                <c:pt idx="8">
                  <c:v>312</c:v>
                </c:pt>
                <c:pt idx="9">
                  <c:v>303</c:v>
                </c:pt>
                <c:pt idx="10">
                  <c:v>295</c:v>
                </c:pt>
                <c:pt idx="11">
                  <c:v>346</c:v>
                </c:pt>
                <c:pt idx="12">
                  <c:v>338</c:v>
                </c:pt>
                <c:pt idx="13">
                  <c:v>297</c:v>
                </c:pt>
                <c:pt idx="14">
                  <c:v>310</c:v>
                </c:pt>
                <c:pt idx="15">
                  <c:v>265</c:v>
                </c:pt>
                <c:pt idx="16">
                  <c:v>324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NY_Data1!$I$5:$I$21</c:f>
              <c:numCache>
                <c:ptCount val="17"/>
                <c:pt idx="1">
                  <c:v>266</c:v>
                </c:pt>
                <c:pt idx="2">
                  <c:v>397</c:v>
                </c:pt>
                <c:pt idx="3">
                  <c:v>455</c:v>
                </c:pt>
                <c:pt idx="4">
                  <c:v>382</c:v>
                </c:pt>
                <c:pt idx="5">
                  <c:v>380</c:v>
                </c:pt>
                <c:pt idx="6">
                  <c:v>451</c:v>
                </c:pt>
                <c:pt idx="7">
                  <c:v>520</c:v>
                </c:pt>
                <c:pt idx="8">
                  <c:v>444</c:v>
                </c:pt>
                <c:pt idx="9">
                  <c:v>471</c:v>
                </c:pt>
                <c:pt idx="10">
                  <c:v>424</c:v>
                </c:pt>
                <c:pt idx="11">
                  <c:v>359</c:v>
                </c:pt>
                <c:pt idx="12">
                  <c:v>379</c:v>
                </c:pt>
                <c:pt idx="13">
                  <c:v>350</c:v>
                </c:pt>
                <c:pt idx="14">
                  <c:v>341</c:v>
                </c:pt>
                <c:pt idx="15">
                  <c:v>321</c:v>
                </c:pt>
                <c:pt idx="16">
                  <c:v>294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NY_Data1!$J$5:$J$21</c:f>
              <c:numCache>
                <c:ptCount val="17"/>
                <c:pt idx="1">
                  <c:v>480</c:v>
                </c:pt>
                <c:pt idx="2">
                  <c:v>673</c:v>
                </c:pt>
                <c:pt idx="3">
                  <c:v>728</c:v>
                </c:pt>
                <c:pt idx="4">
                  <c:v>651</c:v>
                </c:pt>
                <c:pt idx="5">
                  <c:v>652</c:v>
                </c:pt>
                <c:pt idx="6">
                  <c:v>689</c:v>
                </c:pt>
                <c:pt idx="7">
                  <c:v>808</c:v>
                </c:pt>
                <c:pt idx="8">
                  <c:v>756</c:v>
                </c:pt>
                <c:pt idx="9">
                  <c:v>774</c:v>
                </c:pt>
                <c:pt idx="10">
                  <c:v>719</c:v>
                </c:pt>
                <c:pt idx="11">
                  <c:v>705</c:v>
                </c:pt>
                <c:pt idx="12">
                  <c:v>717</c:v>
                </c:pt>
                <c:pt idx="13">
                  <c:v>647</c:v>
                </c:pt>
                <c:pt idx="14">
                  <c:v>651</c:v>
                </c:pt>
                <c:pt idx="15">
                  <c:v>586</c:v>
                </c:pt>
                <c:pt idx="16">
                  <c:v>618</c:v>
                </c:pt>
              </c:numCache>
            </c:numRef>
          </c:yVal>
          <c:smooth val="1"/>
        </c:ser>
        <c:axId val="49436463"/>
        <c:axId val="42274984"/>
      </c:scatterChart>
      <c:scatterChart>
        <c:scatterStyle val="lineMarker"/>
        <c:varyColors val="0"/>
        <c:ser>
          <c:idx val="5"/>
          <c:order val="3"/>
          <c:tx>
            <c:strRef>
              <c:f>NY_Data1!$A$23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NY_Data1!$I$28:$I$44</c:f>
              <c:numCache>
                <c:ptCount val="17"/>
                <c:pt idx="1">
                  <c:v>55.41666666666667</c:v>
                </c:pt>
                <c:pt idx="2">
                  <c:v>58.98959881129272</c:v>
                </c:pt>
                <c:pt idx="3">
                  <c:v>62.5</c:v>
                </c:pt>
                <c:pt idx="4">
                  <c:v>58.67895545314901</c:v>
                </c:pt>
                <c:pt idx="5">
                  <c:v>58.282208588957054</c:v>
                </c:pt>
                <c:pt idx="6">
                  <c:v>65.45718432510886</c:v>
                </c:pt>
                <c:pt idx="7">
                  <c:v>64.35643564356435</c:v>
                </c:pt>
                <c:pt idx="8">
                  <c:v>58.730158730158735</c:v>
                </c:pt>
                <c:pt idx="9">
                  <c:v>60.85271317829457</c:v>
                </c:pt>
                <c:pt idx="10">
                  <c:v>58.97079276773296</c:v>
                </c:pt>
                <c:pt idx="11">
                  <c:v>50.92198581560283</c:v>
                </c:pt>
                <c:pt idx="12">
                  <c:v>52.859135285913524</c:v>
                </c:pt>
                <c:pt idx="13">
                  <c:v>54.09582689335394</c:v>
                </c:pt>
                <c:pt idx="14">
                  <c:v>52.38095238095239</c:v>
                </c:pt>
                <c:pt idx="15">
                  <c:v>54.778156996587036</c:v>
                </c:pt>
                <c:pt idx="16">
                  <c:v>47.57281553398058</c:v>
                </c:pt>
              </c:numCache>
            </c:numRef>
          </c:yVal>
          <c:smooth val="0"/>
        </c:ser>
        <c:axId val="44930537"/>
        <c:axId val="1721650"/>
      </c:scatterChart>
      <c:valAx>
        <c:axId val="49436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274984"/>
        <c:crossesAt val="0"/>
        <c:crossBetween val="midCat"/>
        <c:dispUnits/>
        <c:majorUnit val="1"/>
      </c:valAx>
      <c:valAx>
        <c:axId val="4227498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436463"/>
        <c:crosses val="autoZero"/>
        <c:crossBetween val="midCat"/>
        <c:dispUnits/>
        <c:majorUnit val="100"/>
      </c:valAx>
      <c:valAx>
        <c:axId val="44930537"/>
        <c:scaling>
          <c:orientation val="minMax"/>
        </c:scaling>
        <c:axPos val="b"/>
        <c:delete val="1"/>
        <c:majorTickMark val="in"/>
        <c:minorTickMark val="none"/>
        <c:tickLblPos val="nextTo"/>
        <c:crossAx val="1721650"/>
        <c:crosses val="max"/>
        <c:crossBetween val="midCat"/>
        <c:dispUnits/>
      </c:valAx>
      <c:valAx>
        <c:axId val="172165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930537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NY_Data3!$L$44:$L$60</c:f>
              <c:numCache>
                <c:ptCount val="17"/>
                <c:pt idx="1">
                  <c:v>1.654089787239996</c:v>
                </c:pt>
                <c:pt idx="2">
                  <c:v>2.1449761394719444</c:v>
                </c:pt>
                <c:pt idx="3">
                  <c:v>2.1345925500687057</c:v>
                </c:pt>
                <c:pt idx="4">
                  <c:v>2.117694201021138</c:v>
                </c:pt>
                <c:pt idx="5">
                  <c:v>2.1521648602592234</c:v>
                </c:pt>
                <c:pt idx="6">
                  <c:v>1.8953636617534009</c:v>
                </c:pt>
                <c:pt idx="7">
                  <c:v>2.310719572516879</c:v>
                </c:pt>
                <c:pt idx="8">
                  <c:v>2.5166989427928517</c:v>
                </c:pt>
                <c:pt idx="9">
                  <c:v>2.453654078017616</c:v>
                </c:pt>
                <c:pt idx="10">
                  <c:v>2.398425852136315</c:v>
                </c:pt>
                <c:pt idx="11">
                  <c:v>2.830914701267317</c:v>
                </c:pt>
                <c:pt idx="12">
                  <c:v>2.7862795024133464</c:v>
                </c:pt>
                <c:pt idx="13">
                  <c:v>2.4662493363132048</c:v>
                </c:pt>
                <c:pt idx="14">
                  <c:v>2.5929210912216405</c:v>
                </c:pt>
                <c:pt idx="15">
                  <c:v>2.227924588199667</c:v>
                </c:pt>
                <c:pt idx="16">
                  <c:v>2.733838311520707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NY_Data3!$M$44:$M$60</c:f>
              <c:numCache>
                <c:ptCount val="17"/>
                <c:pt idx="1">
                  <c:v>10.926218858735902</c:v>
                </c:pt>
                <c:pt idx="2">
                  <c:v>16.11723931583334</c:v>
                </c:pt>
                <c:pt idx="3">
                  <c:v>18.263542517125586</c:v>
                </c:pt>
                <c:pt idx="4">
                  <c:v>15.162280057632541</c:v>
                </c:pt>
                <c:pt idx="5">
                  <c:v>14.906801110321313</c:v>
                </c:pt>
                <c:pt idx="6">
                  <c:v>17.54511545541829</c:v>
                </c:pt>
                <c:pt idx="7">
                  <c:v>20.136455464937203</c:v>
                </c:pt>
                <c:pt idx="8">
                  <c:v>17.11382970891457</c:v>
                </c:pt>
                <c:pt idx="9">
                  <c:v>18.062087563159785</c:v>
                </c:pt>
                <c:pt idx="10">
                  <c:v>16.1738228203485</c:v>
                </c:pt>
                <c:pt idx="11">
                  <c:v>13.6429173497626</c:v>
                </c:pt>
                <c:pt idx="12">
                  <c:v>14.382985118354132</c:v>
                </c:pt>
                <c:pt idx="13">
                  <c:v>13.273790899868212</c:v>
                </c:pt>
                <c:pt idx="14">
                  <c:v>12.916128494646056</c:v>
                </c:pt>
                <c:pt idx="15">
                  <c:v>12.131523859230484</c:v>
                </c:pt>
                <c:pt idx="16">
                  <c:v>11.089773983616556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NY_Data3!$N$44:$N$60</c:f>
              <c:numCache>
                <c:ptCount val="17"/>
                <c:pt idx="1">
                  <c:v>3.122532061248466</c:v>
                </c:pt>
                <c:pt idx="2">
                  <c:v>4.389948205786421</c:v>
                </c:pt>
                <c:pt idx="3">
                  <c:v>4.764202099547218</c:v>
                </c:pt>
                <c:pt idx="4">
                  <c:v>4.276731460352696</c:v>
                </c:pt>
                <c:pt idx="5">
                  <c:v>4.2929733047512615</c:v>
                </c:pt>
                <c:pt idx="6">
                  <c:v>4.554627200458397</c:v>
                </c:pt>
                <c:pt idx="7">
                  <c:v>5.3701869948294005</c:v>
                </c:pt>
                <c:pt idx="8">
                  <c:v>5.042829027084194</c:v>
                </c:pt>
                <c:pt idx="9">
                  <c:v>5.174972575654054</c:v>
                </c:pt>
                <c:pt idx="10">
                  <c:v>4.818629855104671</c:v>
                </c:pt>
                <c:pt idx="11">
                  <c:v>4.746324123444821</c:v>
                </c:pt>
                <c:pt idx="12">
                  <c:v>4.855772714620752</c:v>
                </c:pt>
                <c:pt idx="13">
                  <c:v>4.407551204743151</c:v>
                </c:pt>
                <c:pt idx="14">
                  <c:v>4.460206123184727</c:v>
                </c:pt>
                <c:pt idx="15">
                  <c:v>4.030129135378434</c:v>
                </c:pt>
                <c:pt idx="16">
                  <c:v>4.261316622720402</c:v>
                </c:pt>
              </c:numCache>
            </c:numRef>
          </c:yVal>
          <c:smooth val="1"/>
        </c:ser>
        <c:axId val="15494851"/>
        <c:axId val="5235932"/>
      </c:scatterChart>
      <c:valAx>
        <c:axId val="1549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35932"/>
        <c:crossesAt val="0"/>
        <c:crossBetween val="midCat"/>
        <c:dispUnits/>
        <c:majorUnit val="1"/>
      </c:valAx>
      <c:valAx>
        <c:axId val="523593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49485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NEW YORK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NY_Data1!$B$4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NY_Data1!$K$5:$K$21</c:f>
              <c:numCache>
                <c:ptCount val="17"/>
                <c:pt idx="1">
                  <c:v>316</c:v>
                </c:pt>
                <c:pt idx="2">
                  <c:v>375</c:v>
                </c:pt>
                <c:pt idx="3">
                  <c:v>474</c:v>
                </c:pt>
                <c:pt idx="4">
                  <c:v>490</c:v>
                </c:pt>
                <c:pt idx="5">
                  <c:v>562</c:v>
                </c:pt>
                <c:pt idx="6">
                  <c:v>668</c:v>
                </c:pt>
                <c:pt idx="7">
                  <c:v>654</c:v>
                </c:pt>
                <c:pt idx="8">
                  <c:v>626</c:v>
                </c:pt>
                <c:pt idx="9">
                  <c:v>576</c:v>
                </c:pt>
                <c:pt idx="10">
                  <c:v>530</c:v>
                </c:pt>
                <c:pt idx="11">
                  <c:v>511</c:v>
                </c:pt>
                <c:pt idx="12">
                  <c:v>561</c:v>
                </c:pt>
                <c:pt idx="13">
                  <c:v>531</c:v>
                </c:pt>
                <c:pt idx="14">
                  <c:v>586</c:v>
                </c:pt>
                <c:pt idx="15">
                  <c:v>471</c:v>
                </c:pt>
                <c:pt idx="16">
                  <c:v>531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NY_Data1!$C$4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NY_Data1!$L$5:$L$21</c:f>
              <c:numCache>
                <c:ptCount val="17"/>
                <c:pt idx="1">
                  <c:v>478</c:v>
                </c:pt>
                <c:pt idx="2">
                  <c:v>647</c:v>
                </c:pt>
                <c:pt idx="3">
                  <c:v>997</c:v>
                </c:pt>
                <c:pt idx="4">
                  <c:v>1788</c:v>
                </c:pt>
                <c:pt idx="5">
                  <c:v>2452</c:v>
                </c:pt>
                <c:pt idx="6">
                  <c:v>4297</c:v>
                </c:pt>
                <c:pt idx="7">
                  <c:v>5327</c:v>
                </c:pt>
                <c:pt idx="8">
                  <c:v>5078</c:v>
                </c:pt>
                <c:pt idx="9">
                  <c:v>5074</c:v>
                </c:pt>
                <c:pt idx="10">
                  <c:v>4143</c:v>
                </c:pt>
                <c:pt idx="11">
                  <c:v>4026</c:v>
                </c:pt>
                <c:pt idx="12">
                  <c:v>4066</c:v>
                </c:pt>
                <c:pt idx="13">
                  <c:v>3926</c:v>
                </c:pt>
                <c:pt idx="14">
                  <c:v>4026</c:v>
                </c:pt>
                <c:pt idx="15">
                  <c:v>3817</c:v>
                </c:pt>
                <c:pt idx="16">
                  <c:v>3711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NY_Data1!$D$4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NY_Data1!$M$5:$M$21</c:f>
              <c:numCache>
                <c:ptCount val="17"/>
                <c:pt idx="1">
                  <c:v>794</c:v>
                </c:pt>
                <c:pt idx="2">
                  <c:v>1022</c:v>
                </c:pt>
                <c:pt idx="3">
                  <c:v>1471</c:v>
                </c:pt>
                <c:pt idx="4">
                  <c:v>2278</c:v>
                </c:pt>
                <c:pt idx="5">
                  <c:v>3014</c:v>
                </c:pt>
                <c:pt idx="6">
                  <c:v>4965</c:v>
                </c:pt>
                <c:pt idx="7">
                  <c:v>5981</c:v>
                </c:pt>
                <c:pt idx="8">
                  <c:v>5704</c:v>
                </c:pt>
                <c:pt idx="9">
                  <c:v>5650</c:v>
                </c:pt>
                <c:pt idx="10">
                  <c:v>4673</c:v>
                </c:pt>
                <c:pt idx="11">
                  <c:v>4537</c:v>
                </c:pt>
                <c:pt idx="12">
                  <c:v>4627</c:v>
                </c:pt>
                <c:pt idx="13">
                  <c:v>4457</c:v>
                </c:pt>
                <c:pt idx="14">
                  <c:v>4612</c:v>
                </c:pt>
                <c:pt idx="15">
                  <c:v>4288</c:v>
                </c:pt>
                <c:pt idx="16">
                  <c:v>4242</c:v>
                </c:pt>
              </c:numCache>
            </c:numRef>
          </c:yVal>
          <c:smooth val="1"/>
        </c:ser>
        <c:axId val="47123389"/>
        <c:axId val="21457318"/>
      </c:scatterChart>
      <c:scatterChart>
        <c:scatterStyle val="lineMarker"/>
        <c:varyColors val="0"/>
        <c:ser>
          <c:idx val="5"/>
          <c:order val="3"/>
          <c:tx>
            <c:strRef>
              <c:f>NY_Data1!$A$23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NY_Data1!$L$28:$L$44</c:f>
              <c:numCache>
                <c:ptCount val="17"/>
                <c:pt idx="1">
                  <c:v>60.20151133501259</c:v>
                </c:pt>
                <c:pt idx="2">
                  <c:v>63.30724070450098</c:v>
                </c:pt>
                <c:pt idx="3">
                  <c:v>67.77702243371856</c:v>
                </c:pt>
                <c:pt idx="4">
                  <c:v>78.48990342405618</c:v>
                </c:pt>
                <c:pt idx="5">
                  <c:v>81.35368281353684</c:v>
                </c:pt>
                <c:pt idx="6">
                  <c:v>86.54582074521652</c:v>
                </c:pt>
                <c:pt idx="7">
                  <c:v>89.06537368333055</c:v>
                </c:pt>
                <c:pt idx="8">
                  <c:v>89.02524544179524</c:v>
                </c:pt>
                <c:pt idx="9">
                  <c:v>89.80530973451327</c:v>
                </c:pt>
                <c:pt idx="10">
                  <c:v>88.65824951851059</c:v>
                </c:pt>
                <c:pt idx="11">
                  <c:v>88.73705091470134</c:v>
                </c:pt>
                <c:pt idx="12">
                  <c:v>87.8755132915496</c:v>
                </c:pt>
                <c:pt idx="13">
                  <c:v>88.08615660758358</c:v>
                </c:pt>
                <c:pt idx="14">
                  <c:v>87.2940156114484</c:v>
                </c:pt>
                <c:pt idx="15">
                  <c:v>89.01585820895522</c:v>
                </c:pt>
                <c:pt idx="16">
                  <c:v>87.48231966053748</c:v>
                </c:pt>
              </c:numCache>
            </c:numRef>
          </c:yVal>
          <c:smooth val="0"/>
        </c:ser>
        <c:axId val="58898135"/>
        <c:axId val="60321168"/>
      </c:scatterChart>
      <c:valAx>
        <c:axId val="47123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457318"/>
        <c:crossesAt val="0"/>
        <c:crossBetween val="midCat"/>
        <c:dispUnits/>
        <c:majorUnit val="1"/>
      </c:valAx>
      <c:valAx>
        <c:axId val="21457318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123389"/>
        <c:crosses val="autoZero"/>
        <c:crossBetween val="midCat"/>
        <c:dispUnits/>
        <c:majorUnit val="750"/>
      </c:valAx>
      <c:valAx>
        <c:axId val="58898135"/>
        <c:scaling>
          <c:orientation val="minMax"/>
        </c:scaling>
        <c:axPos val="b"/>
        <c:delete val="1"/>
        <c:majorTickMark val="in"/>
        <c:minorTickMark val="none"/>
        <c:tickLblPos val="nextTo"/>
        <c:crossAx val="60321168"/>
        <c:crosses val="max"/>
        <c:crossBetween val="midCat"/>
        <c:dispUnits/>
      </c:valAx>
      <c:valAx>
        <c:axId val="60321168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8981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84">
      <selection activeCell="G111" sqref="G111:G126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2</v>
      </c>
    </row>
    <row r="2" ht="12.75">
      <c r="A2" s="4" t="str">
        <f>CONCATENATE("New Admissions by Race (BW Only) x Offense: ",$A$1)</f>
        <v>New Admissions by Race (BW Only) x Offense: NEW YORK</v>
      </c>
    </row>
    <row r="3" spans="2:19" s="4" customFormat="1" ht="12.75">
      <c r="B3" s="30" t="s">
        <v>109</v>
      </c>
      <c r="C3" s="30"/>
      <c r="D3" s="30"/>
      <c r="E3" s="30" t="s">
        <v>110</v>
      </c>
      <c r="F3" s="30"/>
      <c r="G3" s="30"/>
      <c r="H3" s="30" t="s">
        <v>111</v>
      </c>
      <c r="I3" s="30"/>
      <c r="J3" s="30"/>
      <c r="K3" s="30" t="s">
        <v>112</v>
      </c>
      <c r="L3" s="30"/>
      <c r="M3" s="30"/>
      <c r="N3" s="30" t="s">
        <v>113</v>
      </c>
      <c r="O3" s="30"/>
      <c r="P3" s="30"/>
      <c r="Q3" s="30" t="s">
        <v>114</v>
      </c>
      <c r="R3" s="30"/>
      <c r="S3" s="30"/>
    </row>
    <row r="4" spans="1:19" s="12" customFormat="1" ht="12.75">
      <c r="A4" s="15" t="s">
        <v>120</v>
      </c>
      <c r="B4" s="16" t="s">
        <v>106</v>
      </c>
      <c r="C4" s="16" t="s">
        <v>107</v>
      </c>
      <c r="D4" s="17" t="s">
        <v>126</v>
      </c>
      <c r="E4" s="16" t="s">
        <v>106</v>
      </c>
      <c r="F4" s="16" t="s">
        <v>107</v>
      </c>
      <c r="G4" s="17" t="s">
        <v>126</v>
      </c>
      <c r="H4" s="16" t="s">
        <v>106</v>
      </c>
      <c r="I4" s="16" t="s">
        <v>107</v>
      </c>
      <c r="J4" s="17" t="s">
        <v>126</v>
      </c>
      <c r="K4" s="16" t="s">
        <v>106</v>
      </c>
      <c r="L4" s="16" t="s">
        <v>107</v>
      </c>
      <c r="M4" s="17" t="s">
        <v>126</v>
      </c>
      <c r="N4" s="16" t="s">
        <v>106</v>
      </c>
      <c r="O4" s="16" t="s">
        <v>107</v>
      </c>
      <c r="P4" s="17" t="s">
        <v>126</v>
      </c>
      <c r="Q4" s="16" t="s">
        <v>106</v>
      </c>
      <c r="R4" s="16" t="s">
        <v>107</v>
      </c>
      <c r="S4" s="17" t="s">
        <v>126</v>
      </c>
    </row>
    <row r="5" spans="1:19" ht="12.75">
      <c r="A5" s="9">
        <v>1983</v>
      </c>
      <c r="B5" s="8"/>
      <c r="C5" s="8"/>
      <c r="D5" s="10"/>
      <c r="G5" s="10"/>
      <c r="J5" s="10"/>
      <c r="M5" s="10"/>
      <c r="P5" s="10"/>
      <c r="S5" s="10"/>
    </row>
    <row r="6" spans="1:19" ht="12.75">
      <c r="A6" s="9">
        <v>1984</v>
      </c>
      <c r="B6" s="8">
        <v>506</v>
      </c>
      <c r="C6" s="8">
        <v>847</v>
      </c>
      <c r="D6" s="10">
        <v>1353</v>
      </c>
      <c r="E6">
        <v>931</v>
      </c>
      <c r="F6">
        <v>2471</v>
      </c>
      <c r="G6" s="10">
        <v>3402</v>
      </c>
      <c r="H6">
        <v>214</v>
      </c>
      <c r="I6">
        <v>266</v>
      </c>
      <c r="J6" s="10">
        <v>480</v>
      </c>
      <c r="K6">
        <v>316</v>
      </c>
      <c r="L6">
        <v>478</v>
      </c>
      <c r="M6" s="10">
        <v>794</v>
      </c>
      <c r="N6">
        <v>340</v>
      </c>
      <c r="O6">
        <v>512</v>
      </c>
      <c r="P6" s="10">
        <v>852</v>
      </c>
      <c r="Q6">
        <v>2307</v>
      </c>
      <c r="R6">
        <v>4574</v>
      </c>
      <c r="S6" s="10">
        <v>6881</v>
      </c>
    </row>
    <row r="7" spans="1:19" ht="12.75">
      <c r="A7" s="9">
        <v>1985</v>
      </c>
      <c r="B7" s="8">
        <v>575</v>
      </c>
      <c r="C7" s="8">
        <v>1035</v>
      </c>
      <c r="D7" s="10">
        <v>1610</v>
      </c>
      <c r="E7">
        <v>1158</v>
      </c>
      <c r="F7">
        <v>2882</v>
      </c>
      <c r="G7" s="10">
        <v>4040</v>
      </c>
      <c r="H7">
        <v>276</v>
      </c>
      <c r="I7">
        <v>397</v>
      </c>
      <c r="J7" s="10">
        <v>673</v>
      </c>
      <c r="K7">
        <v>375</v>
      </c>
      <c r="L7">
        <v>647</v>
      </c>
      <c r="M7" s="10">
        <v>1022</v>
      </c>
      <c r="N7">
        <v>371</v>
      </c>
      <c r="O7">
        <v>582</v>
      </c>
      <c r="P7" s="10">
        <v>953</v>
      </c>
      <c r="Q7">
        <v>2755</v>
      </c>
      <c r="R7">
        <v>5543</v>
      </c>
      <c r="S7" s="10">
        <v>8298</v>
      </c>
    </row>
    <row r="8" spans="1:19" ht="12.75">
      <c r="A8" s="9">
        <v>1986</v>
      </c>
      <c r="B8" s="8">
        <v>623</v>
      </c>
      <c r="C8" s="8">
        <v>1062</v>
      </c>
      <c r="D8" s="10">
        <v>1685</v>
      </c>
      <c r="E8">
        <v>1038</v>
      </c>
      <c r="F8">
        <v>3138</v>
      </c>
      <c r="G8" s="10">
        <v>4176</v>
      </c>
      <c r="H8">
        <v>273</v>
      </c>
      <c r="I8">
        <v>455</v>
      </c>
      <c r="J8" s="10">
        <v>728</v>
      </c>
      <c r="K8">
        <v>474</v>
      </c>
      <c r="L8">
        <v>997</v>
      </c>
      <c r="M8" s="10">
        <v>1471</v>
      </c>
      <c r="N8">
        <v>404</v>
      </c>
      <c r="O8">
        <v>594</v>
      </c>
      <c r="P8" s="10">
        <v>998</v>
      </c>
      <c r="Q8">
        <v>2812</v>
      </c>
      <c r="R8">
        <v>6246</v>
      </c>
      <c r="S8" s="10">
        <v>9058</v>
      </c>
    </row>
    <row r="9" spans="1:19" ht="12.75">
      <c r="A9" s="9">
        <v>1987</v>
      </c>
      <c r="B9" s="8">
        <v>513</v>
      </c>
      <c r="C9" s="8">
        <v>1014</v>
      </c>
      <c r="D9" s="10">
        <v>1527</v>
      </c>
      <c r="E9">
        <v>989</v>
      </c>
      <c r="F9">
        <v>2835</v>
      </c>
      <c r="G9" s="10">
        <v>3824</v>
      </c>
      <c r="H9">
        <v>269</v>
      </c>
      <c r="I9">
        <v>382</v>
      </c>
      <c r="J9" s="10">
        <v>651</v>
      </c>
      <c r="K9">
        <v>490</v>
      </c>
      <c r="L9">
        <v>1788</v>
      </c>
      <c r="M9" s="10">
        <v>2278</v>
      </c>
      <c r="N9">
        <v>389</v>
      </c>
      <c r="O9">
        <v>602</v>
      </c>
      <c r="P9" s="10">
        <v>991</v>
      </c>
      <c r="Q9">
        <v>2650</v>
      </c>
      <c r="R9">
        <v>6621</v>
      </c>
      <c r="S9" s="10">
        <v>9271</v>
      </c>
    </row>
    <row r="10" spans="1:19" ht="12.75">
      <c r="A10" s="9">
        <v>1988</v>
      </c>
      <c r="B10" s="8">
        <v>604</v>
      </c>
      <c r="C10" s="8">
        <v>925</v>
      </c>
      <c r="D10" s="10">
        <v>1529</v>
      </c>
      <c r="E10">
        <v>1036</v>
      </c>
      <c r="F10">
        <v>2818</v>
      </c>
      <c r="G10" s="10">
        <v>3854</v>
      </c>
      <c r="H10">
        <v>272</v>
      </c>
      <c r="I10">
        <v>380</v>
      </c>
      <c r="J10" s="10">
        <v>652</v>
      </c>
      <c r="K10">
        <v>562</v>
      </c>
      <c r="L10">
        <v>2452</v>
      </c>
      <c r="M10" s="10">
        <v>3014</v>
      </c>
      <c r="N10">
        <v>428</v>
      </c>
      <c r="O10">
        <v>659</v>
      </c>
      <c r="P10" s="10">
        <v>1087</v>
      </c>
      <c r="Q10">
        <v>2902</v>
      </c>
      <c r="R10">
        <v>7234</v>
      </c>
      <c r="S10" s="10">
        <v>10136</v>
      </c>
    </row>
    <row r="11" spans="1:19" ht="12.75">
      <c r="A11" s="9">
        <v>1989</v>
      </c>
      <c r="B11" s="8">
        <v>588</v>
      </c>
      <c r="C11" s="8">
        <v>1058</v>
      </c>
      <c r="D11" s="10">
        <v>1646</v>
      </c>
      <c r="E11">
        <v>1070</v>
      </c>
      <c r="F11">
        <v>3085</v>
      </c>
      <c r="G11" s="10">
        <v>4155</v>
      </c>
      <c r="H11">
        <v>238</v>
      </c>
      <c r="I11">
        <v>451</v>
      </c>
      <c r="J11" s="10">
        <v>689</v>
      </c>
      <c r="K11">
        <v>668</v>
      </c>
      <c r="L11">
        <v>4297</v>
      </c>
      <c r="M11" s="10">
        <v>4965</v>
      </c>
      <c r="N11">
        <v>475</v>
      </c>
      <c r="O11">
        <v>837</v>
      </c>
      <c r="P11" s="10">
        <v>1312</v>
      </c>
      <c r="Q11">
        <v>3039</v>
      </c>
      <c r="R11">
        <v>9728</v>
      </c>
      <c r="S11" s="10">
        <v>12767</v>
      </c>
    </row>
    <row r="12" spans="1:19" ht="12.75">
      <c r="A12" s="9">
        <v>1990</v>
      </c>
      <c r="B12" s="8">
        <v>581</v>
      </c>
      <c r="C12" s="8">
        <v>1172</v>
      </c>
      <c r="D12" s="10">
        <v>1753</v>
      </c>
      <c r="E12">
        <v>1121</v>
      </c>
      <c r="F12">
        <v>3480</v>
      </c>
      <c r="G12" s="10">
        <v>4601</v>
      </c>
      <c r="H12">
        <v>288</v>
      </c>
      <c r="I12">
        <v>520</v>
      </c>
      <c r="J12" s="10">
        <v>808</v>
      </c>
      <c r="K12">
        <v>654</v>
      </c>
      <c r="L12">
        <v>5327</v>
      </c>
      <c r="M12" s="10">
        <v>5981</v>
      </c>
      <c r="N12">
        <v>520</v>
      </c>
      <c r="O12">
        <v>954</v>
      </c>
      <c r="P12" s="10">
        <v>1474</v>
      </c>
      <c r="Q12">
        <v>3164</v>
      </c>
      <c r="R12">
        <v>11453</v>
      </c>
      <c r="S12" s="10">
        <v>14617</v>
      </c>
    </row>
    <row r="13" spans="1:19" ht="12.75">
      <c r="A13" s="9">
        <v>1991</v>
      </c>
      <c r="B13" s="8">
        <v>618</v>
      </c>
      <c r="C13" s="8">
        <v>1377</v>
      </c>
      <c r="D13" s="10">
        <v>1995</v>
      </c>
      <c r="E13">
        <v>1153</v>
      </c>
      <c r="F13">
        <v>3486</v>
      </c>
      <c r="G13" s="10">
        <v>4639</v>
      </c>
      <c r="H13">
        <v>312</v>
      </c>
      <c r="I13">
        <v>444</v>
      </c>
      <c r="J13" s="10">
        <v>756</v>
      </c>
      <c r="K13">
        <v>626</v>
      </c>
      <c r="L13">
        <v>5078</v>
      </c>
      <c r="M13" s="10">
        <v>5704</v>
      </c>
      <c r="N13">
        <v>558</v>
      </c>
      <c r="O13">
        <v>1026</v>
      </c>
      <c r="P13" s="10">
        <v>1584</v>
      </c>
      <c r="Q13">
        <v>3267</v>
      </c>
      <c r="R13">
        <v>11411</v>
      </c>
      <c r="S13" s="10">
        <v>14678</v>
      </c>
    </row>
    <row r="14" spans="1:19" ht="12.75">
      <c r="A14" s="9">
        <v>1992</v>
      </c>
      <c r="B14" s="8">
        <v>617</v>
      </c>
      <c r="C14" s="8">
        <v>1245</v>
      </c>
      <c r="D14" s="10">
        <v>1862</v>
      </c>
      <c r="E14">
        <v>1106</v>
      </c>
      <c r="F14">
        <v>3479</v>
      </c>
      <c r="G14" s="10">
        <v>4585</v>
      </c>
      <c r="H14">
        <v>303</v>
      </c>
      <c r="I14">
        <v>471</v>
      </c>
      <c r="J14" s="10">
        <v>774</v>
      </c>
      <c r="K14">
        <v>576</v>
      </c>
      <c r="L14">
        <v>5074</v>
      </c>
      <c r="M14" s="10">
        <v>5650</v>
      </c>
      <c r="N14">
        <v>520</v>
      </c>
      <c r="O14">
        <v>1047</v>
      </c>
      <c r="P14" s="10">
        <v>1567</v>
      </c>
      <c r="Q14">
        <v>3122</v>
      </c>
      <c r="R14">
        <v>11316</v>
      </c>
      <c r="S14" s="10">
        <v>14438</v>
      </c>
    </row>
    <row r="15" spans="1:19" ht="12.75">
      <c r="A15" s="9">
        <v>1993</v>
      </c>
      <c r="B15" s="8">
        <v>643</v>
      </c>
      <c r="C15" s="8">
        <v>1279</v>
      </c>
      <c r="D15" s="10">
        <v>1922</v>
      </c>
      <c r="E15">
        <v>1068</v>
      </c>
      <c r="F15">
        <v>2860</v>
      </c>
      <c r="G15" s="10">
        <v>3928</v>
      </c>
      <c r="H15">
        <v>295</v>
      </c>
      <c r="I15">
        <v>424</v>
      </c>
      <c r="J15" s="10">
        <v>719</v>
      </c>
      <c r="K15">
        <v>530</v>
      </c>
      <c r="L15">
        <v>4143</v>
      </c>
      <c r="M15" s="10">
        <v>4673</v>
      </c>
      <c r="N15">
        <v>577</v>
      </c>
      <c r="O15">
        <v>899</v>
      </c>
      <c r="P15" s="10">
        <v>1476</v>
      </c>
      <c r="Q15">
        <v>3113</v>
      </c>
      <c r="R15">
        <v>9605</v>
      </c>
      <c r="S15" s="10">
        <v>12718</v>
      </c>
    </row>
    <row r="16" spans="1:19" ht="12.75">
      <c r="A16" s="9">
        <v>1994</v>
      </c>
      <c r="B16" s="8">
        <v>628</v>
      </c>
      <c r="C16" s="8">
        <v>1109</v>
      </c>
      <c r="D16" s="10">
        <v>1737</v>
      </c>
      <c r="E16">
        <v>971</v>
      </c>
      <c r="F16">
        <v>2434</v>
      </c>
      <c r="G16" s="10">
        <v>3405</v>
      </c>
      <c r="H16">
        <v>346</v>
      </c>
      <c r="I16">
        <v>359</v>
      </c>
      <c r="J16" s="10">
        <v>705</v>
      </c>
      <c r="K16">
        <v>511</v>
      </c>
      <c r="L16">
        <v>4026</v>
      </c>
      <c r="M16" s="10">
        <v>4537</v>
      </c>
      <c r="N16">
        <v>589</v>
      </c>
      <c r="O16">
        <v>898</v>
      </c>
      <c r="P16" s="10">
        <v>1487</v>
      </c>
      <c r="Q16">
        <v>3045</v>
      </c>
      <c r="R16">
        <v>8826</v>
      </c>
      <c r="S16" s="10">
        <v>11871</v>
      </c>
    </row>
    <row r="17" spans="1:19" ht="12.75">
      <c r="A17" s="9">
        <v>1995</v>
      </c>
      <c r="B17" s="8">
        <v>680</v>
      </c>
      <c r="C17" s="8">
        <v>1260</v>
      </c>
      <c r="D17" s="10">
        <v>1940</v>
      </c>
      <c r="E17">
        <v>972</v>
      </c>
      <c r="F17">
        <v>2403</v>
      </c>
      <c r="G17" s="10">
        <v>3375</v>
      </c>
      <c r="H17">
        <v>338</v>
      </c>
      <c r="I17">
        <v>379</v>
      </c>
      <c r="J17" s="10">
        <v>717</v>
      </c>
      <c r="K17">
        <v>561</v>
      </c>
      <c r="L17">
        <v>4066</v>
      </c>
      <c r="M17" s="10">
        <v>4627</v>
      </c>
      <c r="N17">
        <v>633</v>
      </c>
      <c r="O17">
        <v>848</v>
      </c>
      <c r="P17" s="10">
        <v>1481</v>
      </c>
      <c r="Q17">
        <v>3184</v>
      </c>
      <c r="R17">
        <v>8956</v>
      </c>
      <c r="S17" s="10">
        <v>12140</v>
      </c>
    </row>
    <row r="18" spans="1:19" ht="12.75">
      <c r="A18" s="9">
        <v>1996</v>
      </c>
      <c r="B18" s="8">
        <v>650</v>
      </c>
      <c r="C18" s="8">
        <v>1078</v>
      </c>
      <c r="D18" s="10">
        <v>1728</v>
      </c>
      <c r="E18">
        <v>921</v>
      </c>
      <c r="F18">
        <v>2216</v>
      </c>
      <c r="G18" s="10">
        <v>3137</v>
      </c>
      <c r="H18">
        <v>297</v>
      </c>
      <c r="I18">
        <v>350</v>
      </c>
      <c r="J18" s="10">
        <v>647</v>
      </c>
      <c r="K18">
        <v>531</v>
      </c>
      <c r="L18">
        <v>3926</v>
      </c>
      <c r="M18" s="10">
        <v>4457</v>
      </c>
      <c r="N18">
        <v>605</v>
      </c>
      <c r="O18">
        <v>759</v>
      </c>
      <c r="P18" s="10">
        <v>1364</v>
      </c>
      <c r="Q18">
        <v>3004</v>
      </c>
      <c r="R18">
        <v>8329</v>
      </c>
      <c r="S18" s="10">
        <v>11333</v>
      </c>
    </row>
    <row r="19" spans="1:19" ht="12.75">
      <c r="A19" s="9">
        <v>1997</v>
      </c>
      <c r="B19" s="8">
        <v>606</v>
      </c>
      <c r="C19" s="8">
        <v>1136</v>
      </c>
      <c r="D19" s="10">
        <v>1742</v>
      </c>
      <c r="E19">
        <v>910</v>
      </c>
      <c r="F19">
        <v>2013</v>
      </c>
      <c r="G19" s="10">
        <v>2923</v>
      </c>
      <c r="H19">
        <v>310</v>
      </c>
      <c r="I19">
        <v>341</v>
      </c>
      <c r="J19" s="10">
        <v>651</v>
      </c>
      <c r="K19">
        <v>586</v>
      </c>
      <c r="L19">
        <v>4026</v>
      </c>
      <c r="M19" s="10">
        <v>4612</v>
      </c>
      <c r="N19">
        <v>632</v>
      </c>
      <c r="O19">
        <v>783</v>
      </c>
      <c r="P19" s="10">
        <v>1415</v>
      </c>
      <c r="Q19">
        <v>3044</v>
      </c>
      <c r="R19">
        <v>8299</v>
      </c>
      <c r="S19" s="10">
        <v>11343</v>
      </c>
    </row>
    <row r="20" spans="1:19" ht="12.75">
      <c r="A20" s="9">
        <v>1998</v>
      </c>
      <c r="B20" s="8">
        <v>642</v>
      </c>
      <c r="C20" s="8">
        <v>1067</v>
      </c>
      <c r="D20" s="10">
        <v>1709</v>
      </c>
      <c r="E20">
        <v>709</v>
      </c>
      <c r="F20">
        <v>1770</v>
      </c>
      <c r="G20" s="10">
        <v>2479</v>
      </c>
      <c r="H20">
        <v>265</v>
      </c>
      <c r="I20">
        <v>321</v>
      </c>
      <c r="J20" s="10">
        <v>586</v>
      </c>
      <c r="K20">
        <v>471</v>
      </c>
      <c r="L20">
        <v>3817</v>
      </c>
      <c r="M20" s="10">
        <v>4288</v>
      </c>
      <c r="N20">
        <v>616</v>
      </c>
      <c r="O20">
        <v>749</v>
      </c>
      <c r="P20" s="10">
        <v>1365</v>
      </c>
      <c r="Q20">
        <v>2703</v>
      </c>
      <c r="R20">
        <v>7724</v>
      </c>
      <c r="S20" s="10">
        <v>10427</v>
      </c>
    </row>
    <row r="21" spans="1:19" ht="12.75">
      <c r="A21" s="9">
        <v>1999</v>
      </c>
      <c r="B21" s="8">
        <v>664</v>
      </c>
      <c r="C21" s="8">
        <v>1162</v>
      </c>
      <c r="D21" s="10">
        <v>1826</v>
      </c>
      <c r="E21">
        <v>827</v>
      </c>
      <c r="F21">
        <v>1840</v>
      </c>
      <c r="G21" s="10">
        <v>2667</v>
      </c>
      <c r="H21">
        <v>324</v>
      </c>
      <c r="I21">
        <v>294</v>
      </c>
      <c r="J21" s="10">
        <v>618</v>
      </c>
      <c r="K21">
        <v>531</v>
      </c>
      <c r="L21">
        <v>3711</v>
      </c>
      <c r="M21" s="10">
        <v>4242</v>
      </c>
      <c r="N21">
        <v>806</v>
      </c>
      <c r="O21">
        <v>759</v>
      </c>
      <c r="P21" s="10">
        <v>1565</v>
      </c>
      <c r="Q21">
        <v>3152</v>
      </c>
      <c r="R21">
        <v>7766</v>
      </c>
      <c r="S21" s="10">
        <v>10918</v>
      </c>
    </row>
    <row r="22" ht="12.75" hidden="1"/>
    <row r="23" ht="12.75" hidden="1">
      <c r="A23" t="s">
        <v>127</v>
      </c>
    </row>
    <row r="25" ht="12.75">
      <c r="A25" s="4" t="str">
        <f>CONCATENATE("Percent of Total New Admissions by Race (BW Only) x Offense: ",$A$1)</f>
        <v>Percent of Total New Admissions by Race (BW Only) x Offense: NEW YORK</v>
      </c>
    </row>
    <row r="26" spans="2:19" s="4" customFormat="1" ht="12.75">
      <c r="B26" s="30" t="s">
        <v>109</v>
      </c>
      <c r="C26" s="30"/>
      <c r="D26" s="30"/>
      <c r="E26" s="30" t="s">
        <v>110</v>
      </c>
      <c r="F26" s="30"/>
      <c r="G26" s="30"/>
      <c r="H26" s="30" t="s">
        <v>111</v>
      </c>
      <c r="I26" s="30"/>
      <c r="J26" s="30"/>
      <c r="K26" s="30" t="s">
        <v>112</v>
      </c>
      <c r="L26" s="30"/>
      <c r="M26" s="30"/>
      <c r="N26" s="30" t="s">
        <v>113</v>
      </c>
      <c r="O26" s="30"/>
      <c r="P26" s="30"/>
      <c r="Q26" s="30" t="s">
        <v>114</v>
      </c>
      <c r="R26" s="30"/>
      <c r="S26" s="30"/>
    </row>
    <row r="27" spans="1:19" s="12" customFormat="1" ht="12.75">
      <c r="A27" s="15" t="s">
        <v>120</v>
      </c>
      <c r="B27" s="16" t="s">
        <v>106</v>
      </c>
      <c r="C27" s="16" t="s">
        <v>107</v>
      </c>
      <c r="D27" s="17" t="s">
        <v>126</v>
      </c>
      <c r="E27" s="16" t="s">
        <v>106</v>
      </c>
      <c r="F27" s="16" t="s">
        <v>107</v>
      </c>
      <c r="G27" s="17" t="s">
        <v>126</v>
      </c>
      <c r="H27" s="16" t="s">
        <v>106</v>
      </c>
      <c r="I27" s="16" t="s">
        <v>107</v>
      </c>
      <c r="J27" s="17" t="s">
        <v>126</v>
      </c>
      <c r="K27" s="16" t="s">
        <v>106</v>
      </c>
      <c r="L27" s="16" t="s">
        <v>107</v>
      </c>
      <c r="M27" s="17" t="s">
        <v>126</v>
      </c>
      <c r="N27" s="16" t="s">
        <v>106</v>
      </c>
      <c r="O27" s="16" t="s">
        <v>107</v>
      </c>
      <c r="P27" s="17" t="s">
        <v>126</v>
      </c>
      <c r="Q27" s="16" t="s">
        <v>106</v>
      </c>
      <c r="R27" s="16" t="s">
        <v>107</v>
      </c>
      <c r="S27" s="17" t="s">
        <v>126</v>
      </c>
    </row>
    <row r="28" spans="1:19" ht="12.75">
      <c r="A28" s="9">
        <v>1983</v>
      </c>
      <c r="B28" s="1"/>
      <c r="C28" s="1"/>
      <c r="D28" s="11"/>
      <c r="E28" s="1"/>
      <c r="F28" s="1"/>
      <c r="G28" s="11"/>
      <c r="H28" s="1"/>
      <c r="I28" s="1"/>
      <c r="J28" s="11"/>
      <c r="K28" s="1"/>
      <c r="L28" s="1"/>
      <c r="M28" s="11"/>
      <c r="N28" s="1"/>
      <c r="O28" s="1"/>
      <c r="P28" s="11"/>
      <c r="Q28" s="1"/>
      <c r="R28" s="1"/>
      <c r="S28" s="11"/>
    </row>
    <row r="29" spans="1:19" ht="12.75">
      <c r="A29" s="9">
        <v>1984</v>
      </c>
      <c r="B29" s="1">
        <f aca="true" t="shared" si="0" ref="B29:C31">(B6/$D6)*100</f>
        <v>37.39837398373984</v>
      </c>
      <c r="C29" s="1">
        <f t="shared" si="0"/>
        <v>62.601626016260155</v>
      </c>
      <c r="D29" s="11">
        <f>(D6/$D6)*100</f>
        <v>100</v>
      </c>
      <c r="E29" s="1">
        <f aca="true" t="shared" si="1" ref="E29:G31">(E6/$G6)*100</f>
        <v>27.36625514403292</v>
      </c>
      <c r="F29" s="1">
        <f t="shared" si="1"/>
        <v>72.63374485596708</v>
      </c>
      <c r="G29" s="11">
        <f t="shared" si="1"/>
        <v>100</v>
      </c>
      <c r="H29" s="1">
        <f aca="true" t="shared" si="2" ref="H29:J31">(H6/$J6)*100</f>
        <v>44.583333333333336</v>
      </c>
      <c r="I29" s="1">
        <f t="shared" si="2"/>
        <v>55.41666666666667</v>
      </c>
      <c r="J29" s="11">
        <f t="shared" si="2"/>
        <v>100</v>
      </c>
      <c r="K29" s="1">
        <f aca="true" t="shared" si="3" ref="K29:M31">(K6/$M6)*100</f>
        <v>39.79848866498741</v>
      </c>
      <c r="L29" s="1">
        <f t="shared" si="3"/>
        <v>60.20151133501259</v>
      </c>
      <c r="M29" s="11">
        <f t="shared" si="3"/>
        <v>100</v>
      </c>
      <c r="N29" s="1">
        <f aca="true" t="shared" si="4" ref="N29:P31">(N6/$P6)*100</f>
        <v>39.906103286384976</v>
      </c>
      <c r="O29" s="1">
        <f t="shared" si="4"/>
        <v>60.093896713615024</v>
      </c>
      <c r="P29" s="11">
        <f t="shared" si="4"/>
        <v>100</v>
      </c>
      <c r="Q29" s="1">
        <f aca="true" t="shared" si="5" ref="Q29:S31">(Q6/$S6)*100</f>
        <v>33.52710361866008</v>
      </c>
      <c r="R29" s="1">
        <f t="shared" si="5"/>
        <v>66.47289638133992</v>
      </c>
      <c r="S29" s="11">
        <f t="shared" si="5"/>
        <v>100</v>
      </c>
    </row>
    <row r="30" spans="1:19" ht="12.75">
      <c r="A30" s="9">
        <v>1985</v>
      </c>
      <c r="B30" s="1">
        <f t="shared" si="0"/>
        <v>35.714285714285715</v>
      </c>
      <c r="C30" s="1">
        <f t="shared" si="0"/>
        <v>64.28571428571429</v>
      </c>
      <c r="D30" s="11">
        <f>(D7/$D7)*100</f>
        <v>100</v>
      </c>
      <c r="E30" s="1">
        <f t="shared" si="1"/>
        <v>28.66336633663366</v>
      </c>
      <c r="F30" s="1">
        <f t="shared" si="1"/>
        <v>71.33663366336633</v>
      </c>
      <c r="G30" s="11">
        <f t="shared" si="1"/>
        <v>100</v>
      </c>
      <c r="H30" s="1">
        <f t="shared" si="2"/>
        <v>41.01040118870728</v>
      </c>
      <c r="I30" s="1">
        <f t="shared" si="2"/>
        <v>58.98959881129272</v>
      </c>
      <c r="J30" s="11">
        <f t="shared" si="2"/>
        <v>100</v>
      </c>
      <c r="K30" s="1">
        <f t="shared" si="3"/>
        <v>36.69275929549902</v>
      </c>
      <c r="L30" s="1">
        <f t="shared" si="3"/>
        <v>63.30724070450098</v>
      </c>
      <c r="M30" s="11">
        <f t="shared" si="3"/>
        <v>100</v>
      </c>
      <c r="N30" s="1">
        <f t="shared" si="4"/>
        <v>38.92969569779643</v>
      </c>
      <c r="O30" s="1">
        <f t="shared" si="4"/>
        <v>61.07030430220357</v>
      </c>
      <c r="P30" s="11">
        <f t="shared" si="4"/>
        <v>100</v>
      </c>
      <c r="Q30" s="1">
        <f t="shared" si="5"/>
        <v>33.200771270185584</v>
      </c>
      <c r="R30" s="1">
        <f t="shared" si="5"/>
        <v>66.7992287298144</v>
      </c>
      <c r="S30" s="11">
        <f t="shared" si="5"/>
        <v>100</v>
      </c>
    </row>
    <row r="31" spans="1:19" ht="12.75">
      <c r="A31" s="9">
        <v>1986</v>
      </c>
      <c r="B31" s="1">
        <f t="shared" si="0"/>
        <v>36.97329376854599</v>
      </c>
      <c r="C31" s="1">
        <f t="shared" si="0"/>
        <v>63.026706231454014</v>
      </c>
      <c r="D31" s="11">
        <f>(D8/$D8)*100</f>
        <v>100</v>
      </c>
      <c r="E31" s="1">
        <f t="shared" si="1"/>
        <v>24.856321839080458</v>
      </c>
      <c r="F31" s="1">
        <f t="shared" si="1"/>
        <v>75.14367816091954</v>
      </c>
      <c r="G31" s="11">
        <f t="shared" si="1"/>
        <v>100</v>
      </c>
      <c r="H31" s="1">
        <f t="shared" si="2"/>
        <v>37.5</v>
      </c>
      <c r="I31" s="1">
        <f t="shared" si="2"/>
        <v>62.5</v>
      </c>
      <c r="J31" s="11">
        <f t="shared" si="2"/>
        <v>100</v>
      </c>
      <c r="K31" s="1">
        <f t="shared" si="3"/>
        <v>32.22297756628144</v>
      </c>
      <c r="L31" s="1">
        <f t="shared" si="3"/>
        <v>67.77702243371856</v>
      </c>
      <c r="M31" s="11">
        <f t="shared" si="3"/>
        <v>100</v>
      </c>
      <c r="N31" s="1">
        <f t="shared" si="4"/>
        <v>40.480961923847694</v>
      </c>
      <c r="O31" s="1">
        <f t="shared" si="4"/>
        <v>59.519038076152306</v>
      </c>
      <c r="P31" s="11">
        <f t="shared" si="4"/>
        <v>100</v>
      </c>
      <c r="Q31" s="1">
        <f t="shared" si="5"/>
        <v>31.044380657981897</v>
      </c>
      <c r="R31" s="1">
        <f t="shared" si="5"/>
        <v>68.95561934201811</v>
      </c>
      <c r="S31" s="11">
        <f t="shared" si="5"/>
        <v>100</v>
      </c>
    </row>
    <row r="32" spans="1:19" ht="12.75">
      <c r="A32" s="9">
        <v>1987</v>
      </c>
      <c r="B32" s="1">
        <f aca="true" t="shared" si="6" ref="B32:C44">(B9/$D9)*100</f>
        <v>33.59528487229863</v>
      </c>
      <c r="C32" s="1">
        <f t="shared" si="6"/>
        <v>66.40471512770138</v>
      </c>
      <c r="D32" s="11">
        <f aca="true" t="shared" si="7" ref="D32:D44">(D9/$D9)*100</f>
        <v>100</v>
      </c>
      <c r="E32" s="1">
        <f aca="true" t="shared" si="8" ref="E32:G44">(E9/$G9)*100</f>
        <v>25.862970711297073</v>
      </c>
      <c r="F32" s="1">
        <f t="shared" si="8"/>
        <v>74.13702928870293</v>
      </c>
      <c r="G32" s="11">
        <f t="shared" si="8"/>
        <v>100</v>
      </c>
      <c r="H32" s="1">
        <f aca="true" t="shared" si="9" ref="H32:J44">(H9/$J9)*100</f>
        <v>41.321044546851</v>
      </c>
      <c r="I32" s="1">
        <f t="shared" si="9"/>
        <v>58.67895545314901</v>
      </c>
      <c r="J32" s="11">
        <f t="shared" si="9"/>
        <v>100</v>
      </c>
      <c r="K32" s="1">
        <f aca="true" t="shared" si="10" ref="K32:M44">(K9/$M9)*100</f>
        <v>21.51009657594381</v>
      </c>
      <c r="L32" s="1">
        <f t="shared" si="10"/>
        <v>78.48990342405618</v>
      </c>
      <c r="M32" s="11">
        <f t="shared" si="10"/>
        <v>100</v>
      </c>
      <c r="N32" s="1">
        <f aca="true" t="shared" si="11" ref="N32:P44">(N9/$P9)*100</f>
        <v>39.25327951564076</v>
      </c>
      <c r="O32" s="1">
        <f t="shared" si="11"/>
        <v>60.74672048435923</v>
      </c>
      <c r="P32" s="11">
        <f t="shared" si="11"/>
        <v>100</v>
      </c>
      <c r="Q32" s="1">
        <f aca="true" t="shared" si="12" ref="Q32:S44">(Q9/$S9)*100</f>
        <v>28.58375579764858</v>
      </c>
      <c r="R32" s="1">
        <f t="shared" si="12"/>
        <v>71.41624420235142</v>
      </c>
      <c r="S32" s="11">
        <f t="shared" si="12"/>
        <v>100</v>
      </c>
    </row>
    <row r="33" spans="1:19" ht="12.75">
      <c r="A33" s="9">
        <v>1988</v>
      </c>
      <c r="B33" s="1">
        <f t="shared" si="6"/>
        <v>39.5029431000654</v>
      </c>
      <c r="C33" s="1">
        <f t="shared" si="6"/>
        <v>60.4970568999346</v>
      </c>
      <c r="D33" s="11">
        <f t="shared" si="7"/>
        <v>100</v>
      </c>
      <c r="E33" s="1">
        <f t="shared" si="8"/>
        <v>26.88116242864556</v>
      </c>
      <c r="F33" s="1">
        <f t="shared" si="8"/>
        <v>73.11883757135443</v>
      </c>
      <c r="G33" s="11">
        <f t="shared" si="8"/>
        <v>100</v>
      </c>
      <c r="H33" s="1">
        <f t="shared" si="9"/>
        <v>41.717791411042946</v>
      </c>
      <c r="I33" s="1">
        <f t="shared" si="9"/>
        <v>58.282208588957054</v>
      </c>
      <c r="J33" s="11">
        <f t="shared" si="9"/>
        <v>100</v>
      </c>
      <c r="K33" s="1">
        <f t="shared" si="10"/>
        <v>18.646317186463172</v>
      </c>
      <c r="L33" s="1">
        <f t="shared" si="10"/>
        <v>81.35368281353684</v>
      </c>
      <c r="M33" s="11">
        <f t="shared" si="10"/>
        <v>100</v>
      </c>
      <c r="N33" s="1">
        <f t="shared" si="11"/>
        <v>39.374425022999084</v>
      </c>
      <c r="O33" s="1">
        <f t="shared" si="11"/>
        <v>60.625574977000916</v>
      </c>
      <c r="P33" s="11">
        <f t="shared" si="11"/>
        <v>100</v>
      </c>
      <c r="Q33" s="1">
        <f t="shared" si="12"/>
        <v>28.63062352012628</v>
      </c>
      <c r="R33" s="1">
        <f t="shared" si="12"/>
        <v>71.36937647987371</v>
      </c>
      <c r="S33" s="11">
        <f t="shared" si="12"/>
        <v>100</v>
      </c>
    </row>
    <row r="34" spans="1:19" ht="12.75">
      <c r="A34" s="9">
        <v>1989</v>
      </c>
      <c r="B34" s="1">
        <f t="shared" si="6"/>
        <v>35.722964763061974</v>
      </c>
      <c r="C34" s="1">
        <f t="shared" si="6"/>
        <v>64.27703523693803</v>
      </c>
      <c r="D34" s="11">
        <f t="shared" si="7"/>
        <v>100</v>
      </c>
      <c r="E34" s="1">
        <f t="shared" si="8"/>
        <v>25.75210589651023</v>
      </c>
      <c r="F34" s="1">
        <f t="shared" si="8"/>
        <v>74.24789410348977</v>
      </c>
      <c r="G34" s="11">
        <f t="shared" si="8"/>
        <v>100</v>
      </c>
      <c r="H34" s="1">
        <f t="shared" si="9"/>
        <v>34.542815674891145</v>
      </c>
      <c r="I34" s="1">
        <f t="shared" si="9"/>
        <v>65.45718432510886</v>
      </c>
      <c r="J34" s="11">
        <f t="shared" si="9"/>
        <v>100</v>
      </c>
      <c r="K34" s="1">
        <f t="shared" si="10"/>
        <v>13.454179254783485</v>
      </c>
      <c r="L34" s="1">
        <f t="shared" si="10"/>
        <v>86.54582074521652</v>
      </c>
      <c r="M34" s="11">
        <f t="shared" si="10"/>
        <v>100</v>
      </c>
      <c r="N34" s="1">
        <f t="shared" si="11"/>
        <v>36.204268292682926</v>
      </c>
      <c r="O34" s="1">
        <f t="shared" si="11"/>
        <v>63.795731707317074</v>
      </c>
      <c r="P34" s="11">
        <f t="shared" si="11"/>
        <v>100</v>
      </c>
      <c r="Q34" s="1">
        <f t="shared" si="12"/>
        <v>23.80355604292316</v>
      </c>
      <c r="R34" s="1">
        <f t="shared" si="12"/>
        <v>76.19644395707684</v>
      </c>
      <c r="S34" s="11">
        <f t="shared" si="12"/>
        <v>100</v>
      </c>
    </row>
    <row r="35" spans="1:19" ht="12.75">
      <c r="A35" s="9">
        <v>1990</v>
      </c>
      <c r="B35" s="1">
        <f t="shared" si="6"/>
        <v>33.14318311466058</v>
      </c>
      <c r="C35" s="1">
        <f t="shared" si="6"/>
        <v>66.85681688533943</v>
      </c>
      <c r="D35" s="11">
        <f t="shared" si="7"/>
        <v>100</v>
      </c>
      <c r="E35" s="1">
        <f t="shared" si="8"/>
        <v>24.36426863725277</v>
      </c>
      <c r="F35" s="1">
        <f t="shared" si="8"/>
        <v>75.63573136274722</v>
      </c>
      <c r="G35" s="11">
        <f t="shared" si="8"/>
        <v>100</v>
      </c>
      <c r="H35" s="1">
        <f t="shared" si="9"/>
        <v>35.64356435643564</v>
      </c>
      <c r="I35" s="1">
        <f t="shared" si="9"/>
        <v>64.35643564356435</v>
      </c>
      <c r="J35" s="11">
        <f t="shared" si="9"/>
        <v>100</v>
      </c>
      <c r="K35" s="1">
        <f t="shared" si="10"/>
        <v>10.934626316669453</v>
      </c>
      <c r="L35" s="1">
        <f t="shared" si="10"/>
        <v>89.06537368333055</v>
      </c>
      <c r="M35" s="11">
        <f t="shared" si="10"/>
        <v>100</v>
      </c>
      <c r="N35" s="1">
        <f t="shared" si="11"/>
        <v>35.27815468113975</v>
      </c>
      <c r="O35" s="1">
        <f t="shared" si="11"/>
        <v>64.72184531886025</v>
      </c>
      <c r="P35" s="11">
        <f t="shared" si="11"/>
        <v>100</v>
      </c>
      <c r="Q35" s="1">
        <f t="shared" si="12"/>
        <v>21.646028596839297</v>
      </c>
      <c r="R35" s="1">
        <f t="shared" si="12"/>
        <v>78.3539714031607</v>
      </c>
      <c r="S35" s="11">
        <f t="shared" si="12"/>
        <v>100</v>
      </c>
    </row>
    <row r="36" spans="1:19" ht="12.75">
      <c r="A36" s="9">
        <v>1991</v>
      </c>
      <c r="B36" s="1">
        <f t="shared" si="6"/>
        <v>30.977443609022558</v>
      </c>
      <c r="C36" s="1">
        <f t="shared" si="6"/>
        <v>69.02255639097744</v>
      </c>
      <c r="D36" s="11">
        <f t="shared" si="7"/>
        <v>100</v>
      </c>
      <c r="E36" s="1">
        <f t="shared" si="8"/>
        <v>24.854494503125675</v>
      </c>
      <c r="F36" s="1">
        <f t="shared" si="8"/>
        <v>75.14550549687434</v>
      </c>
      <c r="G36" s="11">
        <f t="shared" si="8"/>
        <v>100</v>
      </c>
      <c r="H36" s="1">
        <f t="shared" si="9"/>
        <v>41.269841269841265</v>
      </c>
      <c r="I36" s="1">
        <f t="shared" si="9"/>
        <v>58.730158730158735</v>
      </c>
      <c r="J36" s="11">
        <f t="shared" si="9"/>
        <v>100</v>
      </c>
      <c r="K36" s="1">
        <f t="shared" si="10"/>
        <v>10.974754558204769</v>
      </c>
      <c r="L36" s="1">
        <f t="shared" si="10"/>
        <v>89.02524544179524</v>
      </c>
      <c r="M36" s="11">
        <f t="shared" si="10"/>
        <v>100</v>
      </c>
      <c r="N36" s="1">
        <f t="shared" si="11"/>
        <v>35.22727272727273</v>
      </c>
      <c r="O36" s="1">
        <f t="shared" si="11"/>
        <v>64.77272727272727</v>
      </c>
      <c r="P36" s="11">
        <f t="shared" si="11"/>
        <v>100</v>
      </c>
      <c r="Q36" s="1">
        <f t="shared" si="12"/>
        <v>22.257800790298408</v>
      </c>
      <c r="R36" s="1">
        <f t="shared" si="12"/>
        <v>77.7421992097016</v>
      </c>
      <c r="S36" s="11">
        <f t="shared" si="12"/>
        <v>100</v>
      </c>
    </row>
    <row r="37" spans="1:19" ht="12.75">
      <c r="A37" s="9">
        <v>1992</v>
      </c>
      <c r="B37" s="1">
        <f t="shared" si="6"/>
        <v>33.13641245972073</v>
      </c>
      <c r="C37" s="1">
        <f t="shared" si="6"/>
        <v>66.86358754027927</v>
      </c>
      <c r="D37" s="11">
        <f t="shared" si="7"/>
        <v>100</v>
      </c>
      <c r="E37" s="1">
        <f t="shared" si="8"/>
        <v>24.12213740458015</v>
      </c>
      <c r="F37" s="1">
        <f t="shared" si="8"/>
        <v>75.87786259541984</v>
      </c>
      <c r="G37" s="11">
        <f t="shared" si="8"/>
        <v>100</v>
      </c>
      <c r="H37" s="1">
        <f t="shared" si="9"/>
        <v>39.14728682170542</v>
      </c>
      <c r="I37" s="1">
        <f t="shared" si="9"/>
        <v>60.85271317829457</v>
      </c>
      <c r="J37" s="11">
        <f t="shared" si="9"/>
        <v>100</v>
      </c>
      <c r="K37" s="1">
        <f t="shared" si="10"/>
        <v>10.194690265486726</v>
      </c>
      <c r="L37" s="1">
        <f t="shared" si="10"/>
        <v>89.80530973451327</v>
      </c>
      <c r="M37" s="11">
        <f t="shared" si="10"/>
        <v>100</v>
      </c>
      <c r="N37" s="1">
        <f t="shared" si="11"/>
        <v>33.184428844926614</v>
      </c>
      <c r="O37" s="1">
        <f t="shared" si="11"/>
        <v>66.81557115507339</v>
      </c>
      <c r="P37" s="11">
        <f t="shared" si="11"/>
        <v>100</v>
      </c>
      <c r="Q37" s="1">
        <f t="shared" si="12"/>
        <v>21.623493558664634</v>
      </c>
      <c r="R37" s="1">
        <f t="shared" si="12"/>
        <v>78.37650644133537</v>
      </c>
      <c r="S37" s="11">
        <f t="shared" si="12"/>
        <v>100</v>
      </c>
    </row>
    <row r="38" spans="1:19" ht="12.75">
      <c r="A38" s="9">
        <v>1993</v>
      </c>
      <c r="B38" s="1">
        <f t="shared" si="6"/>
        <v>33.45473465140479</v>
      </c>
      <c r="C38" s="1">
        <f t="shared" si="6"/>
        <v>66.54526534859522</v>
      </c>
      <c r="D38" s="11">
        <f t="shared" si="7"/>
        <v>100</v>
      </c>
      <c r="E38" s="1">
        <f t="shared" si="8"/>
        <v>27.189409368635438</v>
      </c>
      <c r="F38" s="1">
        <f t="shared" si="8"/>
        <v>72.81059063136456</v>
      </c>
      <c r="G38" s="11">
        <f t="shared" si="8"/>
        <v>100</v>
      </c>
      <c r="H38" s="1">
        <f t="shared" si="9"/>
        <v>41.02920723226704</v>
      </c>
      <c r="I38" s="1">
        <f t="shared" si="9"/>
        <v>58.97079276773296</v>
      </c>
      <c r="J38" s="11">
        <f t="shared" si="9"/>
        <v>100</v>
      </c>
      <c r="K38" s="1">
        <f t="shared" si="10"/>
        <v>11.341750481489408</v>
      </c>
      <c r="L38" s="1">
        <f t="shared" si="10"/>
        <v>88.65824951851059</v>
      </c>
      <c r="M38" s="11">
        <f t="shared" si="10"/>
        <v>100</v>
      </c>
      <c r="N38" s="1">
        <f t="shared" si="11"/>
        <v>39.09214092140921</v>
      </c>
      <c r="O38" s="1">
        <f t="shared" si="11"/>
        <v>60.90785907859079</v>
      </c>
      <c r="P38" s="11">
        <f t="shared" si="11"/>
        <v>100</v>
      </c>
      <c r="Q38" s="1">
        <f t="shared" si="12"/>
        <v>24.477119043874822</v>
      </c>
      <c r="R38" s="1">
        <f t="shared" si="12"/>
        <v>75.52288095612518</v>
      </c>
      <c r="S38" s="11">
        <f t="shared" si="12"/>
        <v>100</v>
      </c>
    </row>
    <row r="39" spans="1:19" ht="12.75">
      <c r="A39" s="9">
        <v>1994</v>
      </c>
      <c r="B39" s="1">
        <f t="shared" si="6"/>
        <v>36.15428900402994</v>
      </c>
      <c r="C39" s="1">
        <f t="shared" si="6"/>
        <v>63.84571099597006</v>
      </c>
      <c r="D39" s="11">
        <f t="shared" si="7"/>
        <v>100</v>
      </c>
      <c r="E39" s="1">
        <f t="shared" si="8"/>
        <v>28.516886930983848</v>
      </c>
      <c r="F39" s="1">
        <f t="shared" si="8"/>
        <v>71.48311306901616</v>
      </c>
      <c r="G39" s="11">
        <f t="shared" si="8"/>
        <v>100</v>
      </c>
      <c r="H39" s="1">
        <f t="shared" si="9"/>
        <v>49.07801418439716</v>
      </c>
      <c r="I39" s="1">
        <f t="shared" si="9"/>
        <v>50.92198581560283</v>
      </c>
      <c r="J39" s="11">
        <f t="shared" si="9"/>
        <v>100</v>
      </c>
      <c r="K39" s="1">
        <f t="shared" si="10"/>
        <v>11.262949085298656</v>
      </c>
      <c r="L39" s="1">
        <f t="shared" si="10"/>
        <v>88.73705091470134</v>
      </c>
      <c r="M39" s="11">
        <f t="shared" si="10"/>
        <v>100</v>
      </c>
      <c r="N39" s="1">
        <f t="shared" si="11"/>
        <v>39.609952925353056</v>
      </c>
      <c r="O39" s="1">
        <f t="shared" si="11"/>
        <v>60.39004707464694</v>
      </c>
      <c r="P39" s="11">
        <f t="shared" si="11"/>
        <v>100</v>
      </c>
      <c r="Q39" s="1">
        <f t="shared" si="12"/>
        <v>25.650745514278494</v>
      </c>
      <c r="R39" s="1">
        <f t="shared" si="12"/>
        <v>74.3492544857215</v>
      </c>
      <c r="S39" s="11">
        <f t="shared" si="12"/>
        <v>100</v>
      </c>
    </row>
    <row r="40" spans="1:19" ht="12.75">
      <c r="A40" s="9">
        <v>1995</v>
      </c>
      <c r="B40" s="1">
        <f t="shared" si="6"/>
        <v>35.051546391752574</v>
      </c>
      <c r="C40" s="1">
        <f t="shared" si="6"/>
        <v>64.94845360824742</v>
      </c>
      <c r="D40" s="11">
        <f t="shared" si="7"/>
        <v>100</v>
      </c>
      <c r="E40" s="1">
        <f t="shared" si="8"/>
        <v>28.799999999999997</v>
      </c>
      <c r="F40" s="1">
        <f t="shared" si="8"/>
        <v>71.2</v>
      </c>
      <c r="G40" s="11">
        <f t="shared" si="8"/>
        <v>100</v>
      </c>
      <c r="H40" s="1">
        <f t="shared" si="9"/>
        <v>47.140864714086476</v>
      </c>
      <c r="I40" s="1">
        <f t="shared" si="9"/>
        <v>52.859135285913524</v>
      </c>
      <c r="J40" s="11">
        <f t="shared" si="9"/>
        <v>100</v>
      </c>
      <c r="K40" s="1">
        <f t="shared" si="10"/>
        <v>12.1244867084504</v>
      </c>
      <c r="L40" s="1">
        <f t="shared" si="10"/>
        <v>87.8755132915496</v>
      </c>
      <c r="M40" s="11">
        <f t="shared" si="10"/>
        <v>100</v>
      </c>
      <c r="N40" s="1">
        <f t="shared" si="11"/>
        <v>42.74139095205942</v>
      </c>
      <c r="O40" s="1">
        <f t="shared" si="11"/>
        <v>57.25860904794058</v>
      </c>
      <c r="P40" s="11">
        <f t="shared" si="11"/>
        <v>100</v>
      </c>
      <c r="Q40" s="1">
        <f t="shared" si="12"/>
        <v>26.227347611202635</v>
      </c>
      <c r="R40" s="1">
        <f t="shared" si="12"/>
        <v>73.77265238879737</v>
      </c>
      <c r="S40" s="11">
        <f t="shared" si="12"/>
        <v>100</v>
      </c>
    </row>
    <row r="41" spans="1:19" ht="12.75">
      <c r="A41" s="9">
        <v>1996</v>
      </c>
      <c r="B41" s="1">
        <f t="shared" si="6"/>
        <v>37.61574074074074</v>
      </c>
      <c r="C41" s="1">
        <f t="shared" si="6"/>
        <v>62.38425925925925</v>
      </c>
      <c r="D41" s="11">
        <f t="shared" si="7"/>
        <v>100</v>
      </c>
      <c r="E41" s="1">
        <f t="shared" si="8"/>
        <v>29.359260439910745</v>
      </c>
      <c r="F41" s="1">
        <f t="shared" si="8"/>
        <v>70.64073956008926</v>
      </c>
      <c r="G41" s="11">
        <f t="shared" si="8"/>
        <v>100</v>
      </c>
      <c r="H41" s="1">
        <f t="shared" si="9"/>
        <v>45.904173106646056</v>
      </c>
      <c r="I41" s="1">
        <f t="shared" si="9"/>
        <v>54.09582689335394</v>
      </c>
      <c r="J41" s="11">
        <f t="shared" si="9"/>
        <v>100</v>
      </c>
      <c r="K41" s="1">
        <f t="shared" si="10"/>
        <v>11.913843392416423</v>
      </c>
      <c r="L41" s="1">
        <f t="shared" si="10"/>
        <v>88.08615660758358</v>
      </c>
      <c r="M41" s="11">
        <f t="shared" si="10"/>
        <v>100</v>
      </c>
      <c r="N41" s="1">
        <f t="shared" si="11"/>
        <v>44.354838709677416</v>
      </c>
      <c r="O41" s="1">
        <f t="shared" si="11"/>
        <v>55.64516129032258</v>
      </c>
      <c r="P41" s="11">
        <f t="shared" si="11"/>
        <v>100</v>
      </c>
      <c r="Q41" s="1">
        <f t="shared" si="12"/>
        <v>26.5066619606459</v>
      </c>
      <c r="R41" s="1">
        <f t="shared" si="12"/>
        <v>73.4933380393541</v>
      </c>
      <c r="S41" s="11">
        <f t="shared" si="12"/>
        <v>100</v>
      </c>
    </row>
    <row r="42" spans="1:19" ht="12.75">
      <c r="A42" s="9">
        <v>1997</v>
      </c>
      <c r="B42" s="1">
        <f t="shared" si="6"/>
        <v>34.78760045924225</v>
      </c>
      <c r="C42" s="1">
        <f t="shared" si="6"/>
        <v>65.21239954075774</v>
      </c>
      <c r="D42" s="11">
        <f t="shared" si="7"/>
        <v>100</v>
      </c>
      <c r="E42" s="1">
        <f t="shared" si="8"/>
        <v>31.132398221005815</v>
      </c>
      <c r="F42" s="1">
        <f t="shared" si="8"/>
        <v>68.86760177899419</v>
      </c>
      <c r="G42" s="11">
        <f t="shared" si="8"/>
        <v>100</v>
      </c>
      <c r="H42" s="1">
        <f t="shared" si="9"/>
        <v>47.61904761904761</v>
      </c>
      <c r="I42" s="1">
        <f t="shared" si="9"/>
        <v>52.38095238095239</v>
      </c>
      <c r="J42" s="11">
        <f t="shared" si="9"/>
        <v>100</v>
      </c>
      <c r="K42" s="1">
        <f t="shared" si="10"/>
        <v>12.705984388551606</v>
      </c>
      <c r="L42" s="1">
        <f t="shared" si="10"/>
        <v>87.2940156114484</v>
      </c>
      <c r="M42" s="11">
        <f t="shared" si="10"/>
        <v>100</v>
      </c>
      <c r="N42" s="1">
        <f t="shared" si="11"/>
        <v>44.6643109540636</v>
      </c>
      <c r="O42" s="1">
        <f t="shared" si="11"/>
        <v>55.3356890459364</v>
      </c>
      <c r="P42" s="11">
        <f t="shared" si="11"/>
        <v>100</v>
      </c>
      <c r="Q42" s="1">
        <f t="shared" si="12"/>
        <v>26.835934056246142</v>
      </c>
      <c r="R42" s="1">
        <f t="shared" si="12"/>
        <v>73.16406594375385</v>
      </c>
      <c r="S42" s="11">
        <f t="shared" si="12"/>
        <v>100</v>
      </c>
    </row>
    <row r="43" spans="1:19" ht="12.75">
      <c r="A43" s="9">
        <v>1998</v>
      </c>
      <c r="B43" s="1">
        <f t="shared" si="6"/>
        <v>37.56582796957285</v>
      </c>
      <c r="C43" s="1">
        <f t="shared" si="6"/>
        <v>62.43417203042715</v>
      </c>
      <c r="D43" s="11">
        <f t="shared" si="7"/>
        <v>100</v>
      </c>
      <c r="E43" s="1">
        <f t="shared" si="8"/>
        <v>28.600242033077855</v>
      </c>
      <c r="F43" s="1">
        <f t="shared" si="8"/>
        <v>71.39975796692215</v>
      </c>
      <c r="G43" s="11">
        <f t="shared" si="8"/>
        <v>100</v>
      </c>
      <c r="H43" s="1">
        <f t="shared" si="9"/>
        <v>45.22184300341297</v>
      </c>
      <c r="I43" s="1">
        <f t="shared" si="9"/>
        <v>54.778156996587036</v>
      </c>
      <c r="J43" s="11">
        <f t="shared" si="9"/>
        <v>100</v>
      </c>
      <c r="K43" s="1">
        <f t="shared" si="10"/>
        <v>10.984141791044776</v>
      </c>
      <c r="L43" s="1">
        <f t="shared" si="10"/>
        <v>89.01585820895522</v>
      </c>
      <c r="M43" s="11">
        <f t="shared" si="10"/>
        <v>100</v>
      </c>
      <c r="N43" s="1">
        <f t="shared" si="11"/>
        <v>45.12820512820513</v>
      </c>
      <c r="O43" s="1">
        <f t="shared" si="11"/>
        <v>54.871794871794876</v>
      </c>
      <c r="P43" s="11">
        <f t="shared" si="11"/>
        <v>100</v>
      </c>
      <c r="Q43" s="1">
        <f t="shared" si="12"/>
        <v>25.92308430037403</v>
      </c>
      <c r="R43" s="1">
        <f t="shared" si="12"/>
        <v>74.07691569962597</v>
      </c>
      <c r="S43" s="11">
        <f t="shared" si="12"/>
        <v>100</v>
      </c>
    </row>
    <row r="44" spans="1:19" ht="12.75">
      <c r="A44" s="9">
        <v>1999</v>
      </c>
      <c r="B44" s="1">
        <f t="shared" si="6"/>
        <v>36.36363636363637</v>
      </c>
      <c r="C44" s="1">
        <f t="shared" si="6"/>
        <v>63.63636363636363</v>
      </c>
      <c r="D44" s="11">
        <f t="shared" si="7"/>
        <v>100</v>
      </c>
      <c r="E44" s="1">
        <f t="shared" si="8"/>
        <v>31.008623922009747</v>
      </c>
      <c r="F44" s="1">
        <f t="shared" si="8"/>
        <v>68.99137607799025</v>
      </c>
      <c r="G44" s="11">
        <f t="shared" si="8"/>
        <v>100</v>
      </c>
      <c r="H44" s="1">
        <f t="shared" si="9"/>
        <v>52.42718446601942</v>
      </c>
      <c r="I44" s="1">
        <f t="shared" si="9"/>
        <v>47.57281553398058</v>
      </c>
      <c r="J44" s="11">
        <f t="shared" si="9"/>
        <v>100</v>
      </c>
      <c r="K44" s="1">
        <f t="shared" si="10"/>
        <v>12.517680339462517</v>
      </c>
      <c r="L44" s="1">
        <f t="shared" si="10"/>
        <v>87.48231966053748</v>
      </c>
      <c r="M44" s="11">
        <f t="shared" si="10"/>
        <v>100</v>
      </c>
      <c r="N44" s="1">
        <f t="shared" si="11"/>
        <v>51.501597444089455</v>
      </c>
      <c r="O44" s="1">
        <f t="shared" si="11"/>
        <v>48.498402555910545</v>
      </c>
      <c r="P44" s="11">
        <f t="shared" si="11"/>
        <v>100</v>
      </c>
      <c r="Q44" s="1">
        <f t="shared" si="12"/>
        <v>28.86975636563473</v>
      </c>
      <c r="R44" s="1">
        <f t="shared" si="12"/>
        <v>71.13024363436526</v>
      </c>
      <c r="S44" s="11">
        <f t="shared" si="12"/>
        <v>100</v>
      </c>
    </row>
    <row r="47" spans="1:9" ht="12.75">
      <c r="A47" s="4" t="str">
        <f>CONCATENATE("New Admissions (All Races): ",$A$1)</f>
        <v>New Admissions (All Races): NEW YORK</v>
      </c>
      <c r="I47" s="4" t="str">
        <f>CONCATENATE("Percent of Total, New Admissions (All Races): ",$A$1)</f>
        <v>Percent of Total, New Admissions (All Races): NEW YORK</v>
      </c>
    </row>
    <row r="48" spans="1:15" s="4" customFormat="1" ht="12.75">
      <c r="A48" s="18" t="s">
        <v>115</v>
      </c>
      <c r="B48" s="14" t="s">
        <v>109</v>
      </c>
      <c r="C48" s="14" t="s">
        <v>110</v>
      </c>
      <c r="D48" s="14" t="s">
        <v>111</v>
      </c>
      <c r="E48" s="14" t="s">
        <v>112</v>
      </c>
      <c r="F48" s="14" t="s">
        <v>113</v>
      </c>
      <c r="G48" s="14" t="s">
        <v>114</v>
      </c>
      <c r="I48" s="18" t="s">
        <v>115</v>
      </c>
      <c r="J48" s="14" t="s">
        <v>109</v>
      </c>
      <c r="K48" s="14" t="s">
        <v>110</v>
      </c>
      <c r="L48" s="14" t="s">
        <v>111</v>
      </c>
      <c r="M48" s="14" t="s">
        <v>112</v>
      </c>
      <c r="N48" s="14" t="s">
        <v>113</v>
      </c>
      <c r="O48" s="14" t="s">
        <v>114</v>
      </c>
    </row>
    <row r="49" spans="1:14" ht="12.75">
      <c r="A49" s="9">
        <v>1983</v>
      </c>
      <c r="B49" s="2"/>
      <c r="C49" s="2"/>
      <c r="D49" s="2"/>
      <c r="F49" s="2"/>
      <c r="G49" s="2"/>
      <c r="I49" s="9">
        <v>1983</v>
      </c>
      <c r="J49" s="1"/>
      <c r="K49" s="1"/>
      <c r="L49" s="1"/>
      <c r="M49" s="1"/>
      <c r="N49" s="1"/>
    </row>
    <row r="50" spans="1:15" ht="12.75">
      <c r="A50" s="9">
        <v>1984</v>
      </c>
      <c r="B50">
        <v>1675</v>
      </c>
      <c r="C50">
        <v>4021</v>
      </c>
      <c r="D50">
        <v>524</v>
      </c>
      <c r="E50">
        <v>1313</v>
      </c>
      <c r="F50">
        <v>1033</v>
      </c>
      <c r="G50">
        <v>8566</v>
      </c>
      <c r="I50" s="9">
        <v>1984</v>
      </c>
      <c r="J50" s="1">
        <f aca="true" t="shared" si="13" ref="J50:O52">(B50/$G50)*100</f>
        <v>19.554050898902638</v>
      </c>
      <c r="K50" s="1">
        <f t="shared" si="13"/>
        <v>46.94139621760448</v>
      </c>
      <c r="L50" s="1">
        <f t="shared" si="13"/>
        <v>6.117207564791034</v>
      </c>
      <c r="M50" s="1">
        <f t="shared" si="13"/>
        <v>15.328041092692038</v>
      </c>
      <c r="N50" s="1">
        <f t="shared" si="13"/>
        <v>12.059304226009807</v>
      </c>
      <c r="O50">
        <f t="shared" si="13"/>
        <v>100</v>
      </c>
    </row>
    <row r="51" spans="1:15" ht="12.75">
      <c r="A51" s="9">
        <v>1985</v>
      </c>
      <c r="B51">
        <v>2148</v>
      </c>
      <c r="C51">
        <v>5315</v>
      </c>
      <c r="D51">
        <v>762</v>
      </c>
      <c r="E51">
        <v>2094</v>
      </c>
      <c r="F51">
        <v>1286</v>
      </c>
      <c r="G51">
        <v>11605</v>
      </c>
      <c r="I51" s="9">
        <v>1985</v>
      </c>
      <c r="J51" s="1">
        <f t="shared" si="13"/>
        <v>18.50926324859974</v>
      </c>
      <c r="K51" s="1">
        <f t="shared" si="13"/>
        <v>45.799224472210255</v>
      </c>
      <c r="L51" s="1">
        <f t="shared" si="13"/>
        <v>6.566135286514434</v>
      </c>
      <c r="M51" s="1">
        <f t="shared" si="13"/>
        <v>18.043946574752262</v>
      </c>
      <c r="N51" s="1">
        <f t="shared" si="13"/>
        <v>11.08143041792331</v>
      </c>
      <c r="O51">
        <f t="shared" si="13"/>
        <v>100</v>
      </c>
    </row>
    <row r="52" spans="1:15" ht="12.75">
      <c r="A52" s="9">
        <v>1986</v>
      </c>
      <c r="B52">
        <v>2286</v>
      </c>
      <c r="C52">
        <v>5630</v>
      </c>
      <c r="D52">
        <v>843</v>
      </c>
      <c r="E52">
        <v>3006</v>
      </c>
      <c r="F52">
        <v>1394</v>
      </c>
      <c r="G52">
        <v>13159</v>
      </c>
      <c r="I52" s="9">
        <v>1986</v>
      </c>
      <c r="J52" s="1">
        <f t="shared" si="13"/>
        <v>17.372140740177823</v>
      </c>
      <c r="K52" s="1">
        <f t="shared" si="13"/>
        <v>42.78440610988677</v>
      </c>
      <c r="L52" s="1">
        <f t="shared" si="13"/>
        <v>6.406261874002583</v>
      </c>
      <c r="M52" s="1">
        <f t="shared" si="13"/>
        <v>22.843681130785015</v>
      </c>
      <c r="N52" s="1">
        <f t="shared" si="13"/>
        <v>10.593510145147809</v>
      </c>
      <c r="O52">
        <f t="shared" si="13"/>
        <v>100</v>
      </c>
    </row>
    <row r="53" spans="1:15" ht="12.75">
      <c r="A53" s="9">
        <v>1987</v>
      </c>
      <c r="B53">
        <v>2045</v>
      </c>
      <c r="C53">
        <v>5083</v>
      </c>
      <c r="D53">
        <v>744</v>
      </c>
      <c r="E53">
        <v>4674</v>
      </c>
      <c r="F53">
        <v>1348</v>
      </c>
      <c r="G53">
        <v>13894</v>
      </c>
      <c r="I53" s="9">
        <v>1987</v>
      </c>
      <c r="J53" s="1">
        <f aca="true" t="shared" si="14" ref="J53:J65">(B53/$G53)*100</f>
        <v>14.71858356124946</v>
      </c>
      <c r="K53" s="1">
        <f aca="true" t="shared" si="15" ref="K53:K65">(C53/$G53)*100</f>
        <v>36.58413703757017</v>
      </c>
      <c r="L53" s="1">
        <f aca="true" t="shared" si="16" ref="L53:L65">(D53/$G53)*100</f>
        <v>5.354829422772419</v>
      </c>
      <c r="M53" s="1">
        <f aca="true" t="shared" si="17" ref="M53:M65">(E53/$G53)*100</f>
        <v>33.64042032532028</v>
      </c>
      <c r="N53" s="1">
        <f aca="true" t="shared" si="18" ref="N53:N65">(F53/$G53)*100</f>
        <v>9.702029653087664</v>
      </c>
      <c r="O53">
        <f aca="true" t="shared" si="19" ref="O53:O65">(G53/$G53)*100</f>
        <v>100</v>
      </c>
    </row>
    <row r="54" spans="1:15" ht="12.75">
      <c r="A54" s="9">
        <v>1988</v>
      </c>
      <c r="B54">
        <v>2039</v>
      </c>
      <c r="C54">
        <v>5086</v>
      </c>
      <c r="D54">
        <v>763</v>
      </c>
      <c r="E54">
        <v>5899</v>
      </c>
      <c r="F54">
        <v>1506</v>
      </c>
      <c r="G54">
        <v>15293</v>
      </c>
      <c r="I54" s="9">
        <v>1988</v>
      </c>
      <c r="J54" s="1">
        <f t="shared" si="14"/>
        <v>13.332897404041063</v>
      </c>
      <c r="K54" s="1">
        <f t="shared" si="15"/>
        <v>33.25704570718629</v>
      </c>
      <c r="L54" s="1">
        <f t="shared" si="16"/>
        <v>4.989210750016347</v>
      </c>
      <c r="M54" s="1">
        <f t="shared" si="17"/>
        <v>38.573203426404234</v>
      </c>
      <c r="N54" s="1">
        <f t="shared" si="18"/>
        <v>9.847642712352055</v>
      </c>
      <c r="O54">
        <f t="shared" si="19"/>
        <v>100</v>
      </c>
    </row>
    <row r="55" spans="1:15" ht="12.75">
      <c r="A55" s="9">
        <v>1989</v>
      </c>
      <c r="B55">
        <v>2213</v>
      </c>
      <c r="C55">
        <v>5643</v>
      </c>
      <c r="D55">
        <v>841</v>
      </c>
      <c r="E55">
        <v>9343</v>
      </c>
      <c r="F55">
        <v>1864</v>
      </c>
      <c r="G55">
        <v>19904</v>
      </c>
      <c r="I55" s="9">
        <v>1989</v>
      </c>
      <c r="J55" s="1">
        <f t="shared" si="14"/>
        <v>11.118368167202572</v>
      </c>
      <c r="K55" s="1">
        <f t="shared" si="15"/>
        <v>28.351085209003212</v>
      </c>
      <c r="L55" s="1">
        <f t="shared" si="16"/>
        <v>4.225281350482315</v>
      </c>
      <c r="M55" s="1">
        <f t="shared" si="17"/>
        <v>46.94031350482315</v>
      </c>
      <c r="N55" s="1">
        <f t="shared" si="18"/>
        <v>9.364951768488746</v>
      </c>
      <c r="O55">
        <f t="shared" si="19"/>
        <v>100</v>
      </c>
    </row>
    <row r="56" spans="1:15" ht="12.75">
      <c r="A56" s="9">
        <v>1990</v>
      </c>
      <c r="B56">
        <v>2406</v>
      </c>
      <c r="C56">
        <v>6218</v>
      </c>
      <c r="D56">
        <v>970</v>
      </c>
      <c r="E56">
        <v>10726</v>
      </c>
      <c r="F56">
        <v>2058</v>
      </c>
      <c r="G56">
        <v>22378</v>
      </c>
      <c r="I56" s="9">
        <v>1990</v>
      </c>
      <c r="J56" s="1">
        <f t="shared" si="14"/>
        <v>10.751631066225757</v>
      </c>
      <c r="K56" s="1">
        <f t="shared" si="15"/>
        <v>27.786218607560997</v>
      </c>
      <c r="L56" s="1">
        <f t="shared" si="16"/>
        <v>4.334614353382786</v>
      </c>
      <c r="M56" s="1">
        <f t="shared" si="17"/>
        <v>47.93100366431317</v>
      </c>
      <c r="N56" s="1">
        <f t="shared" si="18"/>
        <v>9.196532308517295</v>
      </c>
      <c r="O56">
        <f t="shared" si="19"/>
        <v>100</v>
      </c>
    </row>
    <row r="57" spans="1:15" ht="12.75">
      <c r="A57" s="9">
        <v>1991</v>
      </c>
      <c r="B57">
        <v>2707</v>
      </c>
      <c r="C57">
        <v>6476</v>
      </c>
      <c r="D57">
        <v>942</v>
      </c>
      <c r="E57">
        <v>10326</v>
      </c>
      <c r="F57">
        <v>2276</v>
      </c>
      <c r="G57">
        <v>22727</v>
      </c>
      <c r="I57" s="9">
        <v>1991</v>
      </c>
      <c r="J57" s="1">
        <f t="shared" si="14"/>
        <v>11.910942931315176</v>
      </c>
      <c r="K57" s="1">
        <f t="shared" si="15"/>
        <v>28.494741936903246</v>
      </c>
      <c r="L57" s="1">
        <f t="shared" si="16"/>
        <v>4.144849738196858</v>
      </c>
      <c r="M57" s="1">
        <f t="shared" si="17"/>
        <v>45.43494521934263</v>
      </c>
      <c r="N57" s="1">
        <f t="shared" si="18"/>
        <v>10.01452017424209</v>
      </c>
      <c r="O57">
        <f t="shared" si="19"/>
        <v>100</v>
      </c>
    </row>
    <row r="58" spans="1:15" ht="12.75">
      <c r="A58" s="9">
        <v>1992</v>
      </c>
      <c r="B58">
        <v>2609</v>
      </c>
      <c r="C58">
        <v>6498</v>
      </c>
      <c r="D58">
        <v>955</v>
      </c>
      <c r="E58">
        <v>10137</v>
      </c>
      <c r="F58">
        <v>2322</v>
      </c>
      <c r="G58">
        <v>22521</v>
      </c>
      <c r="I58" s="9">
        <v>1992</v>
      </c>
      <c r="J58" s="1">
        <f t="shared" si="14"/>
        <v>11.584743128635495</v>
      </c>
      <c r="K58" s="1">
        <f t="shared" si="15"/>
        <v>28.853070467563608</v>
      </c>
      <c r="L58" s="1">
        <f t="shared" si="16"/>
        <v>4.240486656898006</v>
      </c>
      <c r="M58" s="1">
        <f t="shared" si="17"/>
        <v>45.011322765418946</v>
      </c>
      <c r="N58" s="1">
        <f t="shared" si="18"/>
        <v>10.310376981483948</v>
      </c>
      <c r="O58">
        <f t="shared" si="19"/>
        <v>100</v>
      </c>
    </row>
    <row r="59" spans="1:15" ht="12.75">
      <c r="A59" s="9">
        <v>1993</v>
      </c>
      <c r="B59">
        <v>2625</v>
      </c>
      <c r="C59">
        <v>5455</v>
      </c>
      <c r="D59">
        <v>892</v>
      </c>
      <c r="E59">
        <v>8485</v>
      </c>
      <c r="F59">
        <v>2065</v>
      </c>
      <c r="G59">
        <v>19522</v>
      </c>
      <c r="I59" s="9">
        <v>1993</v>
      </c>
      <c r="J59" s="1">
        <f t="shared" si="14"/>
        <v>13.446368199979512</v>
      </c>
      <c r="K59" s="1">
        <f t="shared" si="15"/>
        <v>27.94283372605266</v>
      </c>
      <c r="L59" s="1">
        <f t="shared" si="16"/>
        <v>4.569203975002561</v>
      </c>
      <c r="M59" s="1">
        <f t="shared" si="17"/>
        <v>43.463784448314726</v>
      </c>
      <c r="N59" s="1">
        <f t="shared" si="18"/>
        <v>10.577809650650547</v>
      </c>
      <c r="O59">
        <f t="shared" si="19"/>
        <v>100</v>
      </c>
    </row>
    <row r="60" spans="1:15" ht="12.75">
      <c r="A60" s="9">
        <v>1994</v>
      </c>
      <c r="B60">
        <v>2467</v>
      </c>
      <c r="C60">
        <v>4779</v>
      </c>
      <c r="D60">
        <v>899</v>
      </c>
      <c r="E60">
        <v>8301</v>
      </c>
      <c r="F60">
        <v>2057</v>
      </c>
      <c r="G60">
        <v>18503</v>
      </c>
      <c r="I60" s="9">
        <v>1994</v>
      </c>
      <c r="J60" s="1">
        <f t="shared" si="14"/>
        <v>13.332973031400314</v>
      </c>
      <c r="K60" s="1">
        <f t="shared" si="15"/>
        <v>25.828244068529425</v>
      </c>
      <c r="L60" s="1">
        <f t="shared" si="16"/>
        <v>4.858671566772956</v>
      </c>
      <c r="M60" s="1">
        <f t="shared" si="17"/>
        <v>44.8629951899692</v>
      </c>
      <c r="N60" s="1">
        <f t="shared" si="18"/>
        <v>11.11711614332811</v>
      </c>
      <c r="O60">
        <f t="shared" si="19"/>
        <v>100</v>
      </c>
    </row>
    <row r="61" spans="1:15" ht="12.75">
      <c r="A61" s="9">
        <v>1995</v>
      </c>
      <c r="B61">
        <v>2657</v>
      </c>
      <c r="C61">
        <v>4518</v>
      </c>
      <c r="D61">
        <v>909</v>
      </c>
      <c r="E61">
        <v>8420</v>
      </c>
      <c r="F61">
        <v>1996</v>
      </c>
      <c r="G61">
        <v>18500</v>
      </c>
      <c r="I61" s="9">
        <v>1995</v>
      </c>
      <c r="J61" s="1">
        <f t="shared" si="14"/>
        <v>14.362162162162162</v>
      </c>
      <c r="K61" s="1">
        <f t="shared" si="15"/>
        <v>24.42162162162162</v>
      </c>
      <c r="L61" s="1">
        <f t="shared" si="16"/>
        <v>4.9135135135135135</v>
      </c>
      <c r="M61" s="1">
        <f t="shared" si="17"/>
        <v>45.513513513513516</v>
      </c>
      <c r="N61" s="1">
        <f t="shared" si="18"/>
        <v>10.78918918918919</v>
      </c>
      <c r="O61">
        <f t="shared" si="19"/>
        <v>100</v>
      </c>
    </row>
    <row r="62" spans="1:15" ht="12.75">
      <c r="A62" s="9">
        <v>1996</v>
      </c>
      <c r="B62">
        <v>2351</v>
      </c>
      <c r="C62">
        <v>4241</v>
      </c>
      <c r="D62">
        <v>782</v>
      </c>
      <c r="E62">
        <v>8002</v>
      </c>
      <c r="F62">
        <v>1809</v>
      </c>
      <c r="G62">
        <v>17185</v>
      </c>
      <c r="I62" s="9">
        <v>1996</v>
      </c>
      <c r="J62" s="1">
        <f t="shared" si="14"/>
        <v>13.68053535059645</v>
      </c>
      <c r="K62" s="1">
        <f t="shared" si="15"/>
        <v>24.67849869071865</v>
      </c>
      <c r="L62" s="1">
        <f t="shared" si="16"/>
        <v>4.550480069828339</v>
      </c>
      <c r="M62" s="1">
        <f t="shared" si="17"/>
        <v>46.5638638347396</v>
      </c>
      <c r="N62" s="1">
        <f t="shared" si="18"/>
        <v>10.526622054116963</v>
      </c>
      <c r="O62">
        <f t="shared" si="19"/>
        <v>100</v>
      </c>
    </row>
    <row r="63" spans="1:15" ht="12.75">
      <c r="A63" s="9">
        <v>1997</v>
      </c>
      <c r="B63">
        <v>2414</v>
      </c>
      <c r="C63">
        <v>3911</v>
      </c>
      <c r="D63">
        <v>803</v>
      </c>
      <c r="E63">
        <v>7999</v>
      </c>
      <c r="F63">
        <v>1841</v>
      </c>
      <c r="G63">
        <v>16968</v>
      </c>
      <c r="I63" s="9">
        <v>1997</v>
      </c>
      <c r="J63" s="1">
        <f t="shared" si="14"/>
        <v>14.226779820839228</v>
      </c>
      <c r="K63" s="1">
        <f t="shared" si="15"/>
        <v>23.049269212635547</v>
      </c>
      <c r="L63" s="1">
        <f t="shared" si="16"/>
        <v>4.732437529467233</v>
      </c>
      <c r="M63" s="1">
        <f t="shared" si="17"/>
        <v>47.14167845355964</v>
      </c>
      <c r="N63" s="1">
        <f t="shared" si="18"/>
        <v>10.849834983498349</v>
      </c>
      <c r="O63">
        <f t="shared" si="19"/>
        <v>100</v>
      </c>
    </row>
    <row r="64" spans="1:15" ht="12.75">
      <c r="A64" s="9">
        <v>1998</v>
      </c>
      <c r="B64">
        <v>2327</v>
      </c>
      <c r="C64">
        <v>3355</v>
      </c>
      <c r="D64">
        <v>707</v>
      </c>
      <c r="E64">
        <v>7361</v>
      </c>
      <c r="F64">
        <v>1775</v>
      </c>
      <c r="G64">
        <v>15525</v>
      </c>
      <c r="I64" s="9">
        <v>1998</v>
      </c>
      <c r="J64" s="1">
        <f t="shared" si="14"/>
        <v>14.988727858293075</v>
      </c>
      <c r="K64" s="1">
        <f t="shared" si="15"/>
        <v>21.610305958132045</v>
      </c>
      <c r="L64" s="1">
        <f t="shared" si="16"/>
        <v>4.553945249597423</v>
      </c>
      <c r="M64" s="1">
        <f t="shared" si="17"/>
        <v>47.41384863123994</v>
      </c>
      <c r="N64" s="1">
        <f t="shared" si="18"/>
        <v>11.43317230273752</v>
      </c>
      <c r="O64">
        <f t="shared" si="19"/>
        <v>100</v>
      </c>
    </row>
    <row r="65" spans="1:15" ht="12.75">
      <c r="A65" s="9">
        <v>1999</v>
      </c>
      <c r="B65">
        <v>2458</v>
      </c>
      <c r="C65">
        <v>3477</v>
      </c>
      <c r="D65">
        <v>742</v>
      </c>
      <c r="E65">
        <v>6992</v>
      </c>
      <c r="F65">
        <v>1966</v>
      </c>
      <c r="G65">
        <v>15635</v>
      </c>
      <c r="I65" s="9">
        <v>1999</v>
      </c>
      <c r="J65" s="1">
        <f t="shared" si="14"/>
        <v>15.721138471378318</v>
      </c>
      <c r="K65" s="1">
        <f t="shared" si="15"/>
        <v>22.238567316917173</v>
      </c>
      <c r="L65" s="1">
        <f t="shared" si="16"/>
        <v>4.745762711864407</v>
      </c>
      <c r="M65" s="1">
        <f t="shared" si="17"/>
        <v>44.720179085385354</v>
      </c>
      <c r="N65" s="1">
        <f t="shared" si="18"/>
        <v>12.574352414454747</v>
      </c>
      <c r="O65">
        <f t="shared" si="19"/>
        <v>100</v>
      </c>
    </row>
    <row r="66" spans="1:14" ht="12.75">
      <c r="A66" t="s">
        <v>129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NEW YORK</v>
      </c>
      <c r="I68" s="4" t="str">
        <f>CONCATENATE("Black New Admissions: ",$A$1)</f>
        <v>Black New Admissions: NEW YORK</v>
      </c>
    </row>
    <row r="69" spans="1:15" s="4" customFormat="1" ht="12.75">
      <c r="A69" s="18" t="s">
        <v>115</v>
      </c>
      <c r="B69" s="14" t="s">
        <v>109</v>
      </c>
      <c r="C69" s="14" t="s">
        <v>110</v>
      </c>
      <c r="D69" s="14" t="s">
        <v>111</v>
      </c>
      <c r="E69" s="14" t="s">
        <v>112</v>
      </c>
      <c r="F69" s="14" t="s">
        <v>113</v>
      </c>
      <c r="G69" s="14" t="s">
        <v>114</v>
      </c>
      <c r="I69" s="18" t="s">
        <v>115</v>
      </c>
      <c r="J69" s="14" t="s">
        <v>109</v>
      </c>
      <c r="K69" s="14" t="s">
        <v>110</v>
      </c>
      <c r="L69" s="14" t="s">
        <v>111</v>
      </c>
      <c r="M69" s="14" t="s">
        <v>112</v>
      </c>
      <c r="N69" s="14" t="s">
        <v>113</v>
      </c>
      <c r="O69" s="14" t="s">
        <v>114</v>
      </c>
    </row>
    <row r="70" spans="1:15" ht="12.75">
      <c r="A70" s="9">
        <v>1983</v>
      </c>
      <c r="B70" s="2"/>
      <c r="C70" s="2"/>
      <c r="D70" s="2"/>
      <c r="F70" s="2"/>
      <c r="G70" s="2"/>
      <c r="I70" s="9">
        <v>1983</v>
      </c>
      <c r="J70" s="2"/>
      <c r="K70" s="2"/>
      <c r="L70" s="2"/>
      <c r="N70" s="2"/>
      <c r="O70" s="2"/>
    </row>
    <row r="71" spans="1:15" ht="12.75">
      <c r="A71" s="9">
        <v>1984</v>
      </c>
      <c r="B71">
        <v>506</v>
      </c>
      <c r="C71">
        <v>931</v>
      </c>
      <c r="D71">
        <v>214</v>
      </c>
      <c r="E71">
        <v>316</v>
      </c>
      <c r="F71">
        <v>340</v>
      </c>
      <c r="G71">
        <v>2307</v>
      </c>
      <c r="I71" s="9">
        <v>1984</v>
      </c>
      <c r="J71">
        <v>847</v>
      </c>
      <c r="K71">
        <v>2471</v>
      </c>
      <c r="L71">
        <v>266</v>
      </c>
      <c r="M71">
        <v>478</v>
      </c>
      <c r="N71">
        <v>512</v>
      </c>
      <c r="O71">
        <v>4574</v>
      </c>
    </row>
    <row r="72" spans="1:15" ht="12.75">
      <c r="A72" s="9">
        <v>1985</v>
      </c>
      <c r="B72">
        <v>575</v>
      </c>
      <c r="C72">
        <v>1158</v>
      </c>
      <c r="D72">
        <v>276</v>
      </c>
      <c r="E72">
        <v>375</v>
      </c>
      <c r="F72">
        <v>371</v>
      </c>
      <c r="G72">
        <v>2755</v>
      </c>
      <c r="I72" s="9">
        <v>1985</v>
      </c>
      <c r="J72">
        <v>1035</v>
      </c>
      <c r="K72">
        <v>2882</v>
      </c>
      <c r="L72">
        <v>397</v>
      </c>
      <c r="M72">
        <v>647</v>
      </c>
      <c r="N72">
        <v>582</v>
      </c>
      <c r="O72">
        <v>5543</v>
      </c>
    </row>
    <row r="73" spans="1:15" ht="12.75">
      <c r="A73" s="9">
        <v>1986</v>
      </c>
      <c r="B73">
        <v>623</v>
      </c>
      <c r="C73">
        <v>1038</v>
      </c>
      <c r="D73">
        <v>273</v>
      </c>
      <c r="E73">
        <v>474</v>
      </c>
      <c r="F73">
        <v>404</v>
      </c>
      <c r="G73">
        <v>2812</v>
      </c>
      <c r="I73" s="9">
        <v>1986</v>
      </c>
      <c r="J73">
        <v>1062</v>
      </c>
      <c r="K73">
        <v>3138</v>
      </c>
      <c r="L73">
        <v>455</v>
      </c>
      <c r="M73">
        <v>997</v>
      </c>
      <c r="N73">
        <v>594</v>
      </c>
      <c r="O73">
        <v>6246</v>
      </c>
    </row>
    <row r="74" spans="1:15" ht="12.75">
      <c r="A74" s="9">
        <v>1987</v>
      </c>
      <c r="B74">
        <v>513</v>
      </c>
      <c r="C74">
        <v>989</v>
      </c>
      <c r="D74">
        <v>269</v>
      </c>
      <c r="E74">
        <v>490</v>
      </c>
      <c r="F74">
        <v>389</v>
      </c>
      <c r="G74">
        <v>2650</v>
      </c>
      <c r="I74" s="9">
        <v>1987</v>
      </c>
      <c r="J74">
        <v>1014</v>
      </c>
      <c r="K74">
        <v>2835</v>
      </c>
      <c r="L74">
        <v>382</v>
      </c>
      <c r="M74">
        <v>1788</v>
      </c>
      <c r="N74">
        <v>602</v>
      </c>
      <c r="O74">
        <v>6621</v>
      </c>
    </row>
    <row r="75" spans="1:15" ht="12.75">
      <c r="A75" s="9">
        <v>1988</v>
      </c>
      <c r="B75">
        <v>604</v>
      </c>
      <c r="C75">
        <v>1036</v>
      </c>
      <c r="D75">
        <v>272</v>
      </c>
      <c r="E75">
        <v>562</v>
      </c>
      <c r="F75">
        <v>428</v>
      </c>
      <c r="G75">
        <v>2902</v>
      </c>
      <c r="I75" s="9">
        <v>1988</v>
      </c>
      <c r="J75">
        <v>925</v>
      </c>
      <c r="K75">
        <v>2818</v>
      </c>
      <c r="L75">
        <v>380</v>
      </c>
      <c r="M75">
        <v>2452</v>
      </c>
      <c r="N75">
        <v>659</v>
      </c>
      <c r="O75">
        <v>7234</v>
      </c>
    </row>
    <row r="76" spans="1:15" ht="12.75">
      <c r="A76" s="9">
        <v>1989</v>
      </c>
      <c r="B76">
        <v>588</v>
      </c>
      <c r="C76">
        <v>1070</v>
      </c>
      <c r="D76">
        <v>238</v>
      </c>
      <c r="E76">
        <v>668</v>
      </c>
      <c r="F76">
        <v>475</v>
      </c>
      <c r="G76">
        <v>3039</v>
      </c>
      <c r="I76" s="9">
        <v>1989</v>
      </c>
      <c r="J76">
        <v>1058</v>
      </c>
      <c r="K76">
        <v>3085</v>
      </c>
      <c r="L76">
        <v>451</v>
      </c>
      <c r="M76">
        <v>4297</v>
      </c>
      <c r="N76">
        <v>837</v>
      </c>
      <c r="O76">
        <v>9728</v>
      </c>
    </row>
    <row r="77" spans="1:15" ht="12.75">
      <c r="A77" s="9">
        <v>1990</v>
      </c>
      <c r="B77">
        <v>581</v>
      </c>
      <c r="C77">
        <v>1121</v>
      </c>
      <c r="D77">
        <v>288</v>
      </c>
      <c r="E77">
        <v>654</v>
      </c>
      <c r="F77">
        <v>520</v>
      </c>
      <c r="G77">
        <v>3164</v>
      </c>
      <c r="I77" s="9">
        <v>1990</v>
      </c>
      <c r="J77">
        <v>1172</v>
      </c>
      <c r="K77">
        <v>3480</v>
      </c>
      <c r="L77">
        <v>520</v>
      </c>
      <c r="M77">
        <v>5327</v>
      </c>
      <c r="N77">
        <v>954</v>
      </c>
      <c r="O77">
        <v>11453</v>
      </c>
    </row>
    <row r="78" spans="1:15" ht="12.75">
      <c r="A78" s="9">
        <v>1991</v>
      </c>
      <c r="B78">
        <v>618</v>
      </c>
      <c r="C78">
        <v>1153</v>
      </c>
      <c r="D78">
        <v>312</v>
      </c>
      <c r="E78">
        <v>626</v>
      </c>
      <c r="F78">
        <v>558</v>
      </c>
      <c r="G78">
        <v>3267</v>
      </c>
      <c r="I78" s="9">
        <v>1991</v>
      </c>
      <c r="J78">
        <v>1377</v>
      </c>
      <c r="K78">
        <v>3486</v>
      </c>
      <c r="L78">
        <v>444</v>
      </c>
      <c r="M78">
        <v>5078</v>
      </c>
      <c r="N78">
        <v>1026</v>
      </c>
      <c r="O78">
        <v>11411</v>
      </c>
    </row>
    <row r="79" spans="1:15" ht="12.75">
      <c r="A79" s="9">
        <v>1992</v>
      </c>
      <c r="B79">
        <v>617</v>
      </c>
      <c r="C79">
        <v>1106</v>
      </c>
      <c r="D79">
        <v>303</v>
      </c>
      <c r="E79">
        <v>576</v>
      </c>
      <c r="F79">
        <v>520</v>
      </c>
      <c r="G79">
        <v>3122</v>
      </c>
      <c r="I79" s="9">
        <v>1992</v>
      </c>
      <c r="J79">
        <v>1245</v>
      </c>
      <c r="K79">
        <v>3479</v>
      </c>
      <c r="L79">
        <v>471</v>
      </c>
      <c r="M79">
        <v>5074</v>
      </c>
      <c r="N79">
        <v>1047</v>
      </c>
      <c r="O79">
        <v>11316</v>
      </c>
    </row>
    <row r="80" spans="1:15" ht="12.75">
      <c r="A80" s="9">
        <v>1993</v>
      </c>
      <c r="B80">
        <v>643</v>
      </c>
      <c r="C80">
        <v>1068</v>
      </c>
      <c r="D80">
        <v>295</v>
      </c>
      <c r="E80">
        <v>530</v>
      </c>
      <c r="F80">
        <v>577</v>
      </c>
      <c r="G80">
        <v>3113</v>
      </c>
      <c r="I80" s="9">
        <v>1993</v>
      </c>
      <c r="J80">
        <v>1279</v>
      </c>
      <c r="K80">
        <v>2860</v>
      </c>
      <c r="L80">
        <v>424</v>
      </c>
      <c r="M80">
        <v>4143</v>
      </c>
      <c r="N80">
        <v>899</v>
      </c>
      <c r="O80">
        <v>9605</v>
      </c>
    </row>
    <row r="81" spans="1:15" ht="12.75">
      <c r="A81" s="9">
        <v>1994</v>
      </c>
      <c r="B81">
        <v>628</v>
      </c>
      <c r="C81">
        <v>971</v>
      </c>
      <c r="D81">
        <v>346</v>
      </c>
      <c r="E81">
        <v>511</v>
      </c>
      <c r="F81">
        <v>589</v>
      </c>
      <c r="G81">
        <v>3045</v>
      </c>
      <c r="I81" s="9">
        <v>1994</v>
      </c>
      <c r="J81">
        <v>1109</v>
      </c>
      <c r="K81">
        <v>2434</v>
      </c>
      <c r="L81">
        <v>359</v>
      </c>
      <c r="M81">
        <v>4026</v>
      </c>
      <c r="N81">
        <v>898</v>
      </c>
      <c r="O81">
        <v>8826</v>
      </c>
    </row>
    <row r="82" spans="1:15" ht="12.75">
      <c r="A82" s="9">
        <v>1995</v>
      </c>
      <c r="B82">
        <v>680</v>
      </c>
      <c r="C82">
        <v>972</v>
      </c>
      <c r="D82">
        <v>338</v>
      </c>
      <c r="E82">
        <v>561</v>
      </c>
      <c r="F82">
        <v>633</v>
      </c>
      <c r="G82">
        <v>3184</v>
      </c>
      <c r="I82" s="9">
        <v>1995</v>
      </c>
      <c r="J82">
        <v>1260</v>
      </c>
      <c r="K82">
        <v>2403</v>
      </c>
      <c r="L82">
        <v>379</v>
      </c>
      <c r="M82">
        <v>4066</v>
      </c>
      <c r="N82">
        <v>848</v>
      </c>
      <c r="O82">
        <v>8956</v>
      </c>
    </row>
    <row r="83" spans="1:15" ht="12.75">
      <c r="A83" s="9">
        <v>1996</v>
      </c>
      <c r="B83">
        <v>650</v>
      </c>
      <c r="C83">
        <v>921</v>
      </c>
      <c r="D83">
        <v>297</v>
      </c>
      <c r="E83">
        <v>531</v>
      </c>
      <c r="F83">
        <v>605</v>
      </c>
      <c r="G83">
        <v>3004</v>
      </c>
      <c r="I83" s="9">
        <v>1996</v>
      </c>
      <c r="J83">
        <v>1078</v>
      </c>
      <c r="K83">
        <v>2216</v>
      </c>
      <c r="L83">
        <v>350</v>
      </c>
      <c r="M83">
        <v>3926</v>
      </c>
      <c r="N83">
        <v>759</v>
      </c>
      <c r="O83">
        <v>8329</v>
      </c>
    </row>
    <row r="84" spans="1:15" ht="12.75">
      <c r="A84" s="9">
        <v>1997</v>
      </c>
      <c r="B84">
        <v>606</v>
      </c>
      <c r="C84">
        <v>910</v>
      </c>
      <c r="D84">
        <v>310</v>
      </c>
      <c r="E84">
        <v>586</v>
      </c>
      <c r="F84">
        <v>632</v>
      </c>
      <c r="G84">
        <v>3044</v>
      </c>
      <c r="I84" s="9">
        <v>1997</v>
      </c>
      <c r="J84">
        <v>1136</v>
      </c>
      <c r="K84">
        <v>2013</v>
      </c>
      <c r="L84">
        <v>341</v>
      </c>
      <c r="M84">
        <v>4026</v>
      </c>
      <c r="N84">
        <v>783</v>
      </c>
      <c r="O84">
        <v>8299</v>
      </c>
    </row>
    <row r="85" spans="1:15" ht="12.75">
      <c r="A85" s="9">
        <v>1998</v>
      </c>
      <c r="B85">
        <v>642</v>
      </c>
      <c r="C85">
        <v>709</v>
      </c>
      <c r="D85">
        <v>265</v>
      </c>
      <c r="E85">
        <v>471</v>
      </c>
      <c r="F85">
        <v>616</v>
      </c>
      <c r="G85">
        <v>2703</v>
      </c>
      <c r="I85" s="9">
        <v>1998</v>
      </c>
      <c r="J85">
        <v>1067</v>
      </c>
      <c r="K85">
        <v>1770</v>
      </c>
      <c r="L85">
        <v>321</v>
      </c>
      <c r="M85">
        <v>3817</v>
      </c>
      <c r="N85">
        <v>749</v>
      </c>
      <c r="O85">
        <v>7724</v>
      </c>
    </row>
    <row r="86" spans="1:15" ht="12.75">
      <c r="A86" s="9">
        <v>1999</v>
      </c>
      <c r="B86">
        <v>664</v>
      </c>
      <c r="C86">
        <v>827</v>
      </c>
      <c r="D86">
        <v>324</v>
      </c>
      <c r="E86">
        <v>531</v>
      </c>
      <c r="F86">
        <v>806</v>
      </c>
      <c r="G86">
        <v>3152</v>
      </c>
      <c r="I86" s="9">
        <v>1999</v>
      </c>
      <c r="J86">
        <v>1162</v>
      </c>
      <c r="K86">
        <v>1840</v>
      </c>
      <c r="L86">
        <v>294</v>
      </c>
      <c r="M86">
        <v>3711</v>
      </c>
      <c r="N86">
        <v>759</v>
      </c>
      <c r="O86">
        <v>7766</v>
      </c>
    </row>
    <row r="88" spans="1:9" ht="12.75">
      <c r="A88" s="4" t="str">
        <f>CONCATENATE("Percent of Total Offenses, White New Admissions: ",$A$1)</f>
        <v>Percent of Total Offenses, White New Admissions: NEW YORK</v>
      </c>
      <c r="I88" s="4" t="str">
        <f>CONCATENATE("Percent of Total Offenses, Black New Admissions: ",$A$1)</f>
        <v>Percent of Total Offenses, Black New Admissions: NEW YORK</v>
      </c>
    </row>
    <row r="89" spans="1:15" s="4" customFormat="1" ht="12.75">
      <c r="A89" s="18" t="s">
        <v>115</v>
      </c>
      <c r="B89" s="14" t="s">
        <v>109</v>
      </c>
      <c r="C89" s="14" t="s">
        <v>110</v>
      </c>
      <c r="D89" s="14" t="s">
        <v>111</v>
      </c>
      <c r="E89" s="14" t="s">
        <v>112</v>
      </c>
      <c r="F89" s="14" t="s">
        <v>113</v>
      </c>
      <c r="G89" s="14" t="s">
        <v>114</v>
      </c>
      <c r="I89" s="18" t="s">
        <v>115</v>
      </c>
      <c r="J89" s="14" t="s">
        <v>109</v>
      </c>
      <c r="K89" s="14" t="s">
        <v>110</v>
      </c>
      <c r="L89" s="14" t="s">
        <v>111</v>
      </c>
      <c r="M89" s="14" t="s">
        <v>112</v>
      </c>
      <c r="N89" s="14" t="s">
        <v>113</v>
      </c>
      <c r="O89" s="14" t="s">
        <v>114</v>
      </c>
    </row>
    <row r="90" spans="1:15" ht="12.75">
      <c r="A90" s="9">
        <v>1983</v>
      </c>
      <c r="B90" s="1"/>
      <c r="C90" s="1"/>
      <c r="D90" s="1"/>
      <c r="E90" s="1"/>
      <c r="F90" s="1"/>
      <c r="G90" s="1"/>
      <c r="I90" s="9">
        <v>1983</v>
      </c>
      <c r="J90" s="1"/>
      <c r="K90" s="1"/>
      <c r="L90" s="1"/>
      <c r="M90" s="1"/>
      <c r="N90" s="1"/>
      <c r="O90" s="1"/>
    </row>
    <row r="91" spans="1:15" ht="12.75">
      <c r="A91" s="9">
        <v>1984</v>
      </c>
      <c r="B91" s="1">
        <f aca="true" t="shared" si="20" ref="B91:G91">(B71/$G71)*100</f>
        <v>21.933246640658865</v>
      </c>
      <c r="C91" s="1">
        <f t="shared" si="20"/>
        <v>40.35543996532293</v>
      </c>
      <c r="D91" s="1">
        <f t="shared" si="20"/>
        <v>9.276116168183789</v>
      </c>
      <c r="E91" s="1">
        <f t="shared" si="20"/>
        <v>13.697442566103163</v>
      </c>
      <c r="F91" s="1">
        <f t="shared" si="20"/>
        <v>14.737754659731253</v>
      </c>
      <c r="G91" s="1">
        <f t="shared" si="20"/>
        <v>100</v>
      </c>
      <c r="I91" s="9">
        <v>1984</v>
      </c>
      <c r="J91" s="1">
        <f aca="true" t="shared" si="21" ref="J91:O91">(J71/$O71)*100</f>
        <v>18.517708788806296</v>
      </c>
      <c r="K91" s="1">
        <f t="shared" si="21"/>
        <v>54.02273721031919</v>
      </c>
      <c r="L91" s="1">
        <f t="shared" si="21"/>
        <v>5.815478793178837</v>
      </c>
      <c r="M91" s="1">
        <f t="shared" si="21"/>
        <v>10.45037166593791</v>
      </c>
      <c r="N91" s="1">
        <f t="shared" si="21"/>
        <v>11.193703541757761</v>
      </c>
      <c r="O91" s="1">
        <f t="shared" si="21"/>
        <v>100</v>
      </c>
    </row>
    <row r="92" spans="1:15" ht="12.75">
      <c r="A92" s="9">
        <v>1985</v>
      </c>
      <c r="B92" s="1">
        <f aca="true" t="shared" si="22" ref="B92:G92">(B72/$G72)*100</f>
        <v>20.87114337568058</v>
      </c>
      <c r="C92" s="1">
        <f t="shared" si="22"/>
        <v>42.03266787658802</v>
      </c>
      <c r="D92" s="1">
        <f t="shared" si="22"/>
        <v>10.01814882032668</v>
      </c>
      <c r="E92" s="1">
        <f t="shared" si="22"/>
        <v>13.611615245009073</v>
      </c>
      <c r="F92" s="1">
        <f t="shared" si="22"/>
        <v>13.466424682395644</v>
      </c>
      <c r="G92" s="1">
        <f t="shared" si="22"/>
        <v>100</v>
      </c>
      <c r="I92" s="9">
        <v>1985</v>
      </c>
      <c r="J92" s="1">
        <f aca="true" t="shared" si="23" ref="J92:O92">(J72/$O72)*100</f>
        <v>18.672199170124482</v>
      </c>
      <c r="K92" s="1">
        <f t="shared" si="23"/>
        <v>51.99350532202778</v>
      </c>
      <c r="L92" s="1">
        <f t="shared" si="23"/>
        <v>7.16218654158398</v>
      </c>
      <c r="M92" s="1">
        <f t="shared" si="23"/>
        <v>11.672379577845932</v>
      </c>
      <c r="N92" s="1">
        <f t="shared" si="23"/>
        <v>10.499729388417824</v>
      </c>
      <c r="O92" s="1">
        <f t="shared" si="23"/>
        <v>100</v>
      </c>
    </row>
    <row r="93" spans="1:15" ht="12.75">
      <c r="A93" s="9">
        <v>1986</v>
      </c>
      <c r="B93" s="1">
        <f aca="true" t="shared" si="24" ref="B93:G93">(B73/$G73)*100</f>
        <v>22.155049786628734</v>
      </c>
      <c r="C93" s="1">
        <f t="shared" si="24"/>
        <v>36.913229018492174</v>
      </c>
      <c r="D93" s="1">
        <f t="shared" si="24"/>
        <v>9.708392603129445</v>
      </c>
      <c r="E93" s="1">
        <f t="shared" si="24"/>
        <v>16.856330014224753</v>
      </c>
      <c r="F93" s="1">
        <f t="shared" si="24"/>
        <v>14.366998577524893</v>
      </c>
      <c r="G93" s="1">
        <f t="shared" si="24"/>
        <v>100</v>
      </c>
      <c r="I93" s="9">
        <v>1986</v>
      </c>
      <c r="J93" s="1">
        <f aca="true" t="shared" si="25" ref="J93:O93">(J73/$O73)*100</f>
        <v>17.002881844380404</v>
      </c>
      <c r="K93" s="1">
        <f t="shared" si="25"/>
        <v>50.24015369836695</v>
      </c>
      <c r="L93" s="1">
        <f t="shared" si="25"/>
        <v>7.28466218379763</v>
      </c>
      <c r="M93" s="1">
        <f t="shared" si="25"/>
        <v>15.962215818123598</v>
      </c>
      <c r="N93" s="1">
        <f t="shared" si="25"/>
        <v>9.510086455331413</v>
      </c>
      <c r="O93" s="1">
        <f t="shared" si="25"/>
        <v>100</v>
      </c>
    </row>
    <row r="94" spans="1:15" ht="12.75">
      <c r="A94" s="9">
        <v>1987</v>
      </c>
      <c r="B94" s="1">
        <f aca="true" t="shared" si="26" ref="B94:G106">(B74/$G74)*100</f>
        <v>19.358490566037737</v>
      </c>
      <c r="C94" s="1">
        <f t="shared" si="26"/>
        <v>37.32075471698113</v>
      </c>
      <c r="D94" s="1">
        <f t="shared" si="26"/>
        <v>10.150943396226415</v>
      </c>
      <c r="E94" s="1">
        <f t="shared" si="26"/>
        <v>18.49056603773585</v>
      </c>
      <c r="F94" s="1">
        <f t="shared" si="26"/>
        <v>14.679245283018869</v>
      </c>
      <c r="G94" s="1">
        <f t="shared" si="26"/>
        <v>100</v>
      </c>
      <c r="I94" s="9">
        <v>1987</v>
      </c>
      <c r="J94" s="1">
        <f aca="true" t="shared" si="27" ref="J94:O104">(J74/$O74)*100</f>
        <v>15.314907113729042</v>
      </c>
      <c r="K94" s="1">
        <f t="shared" si="27"/>
        <v>42.81830539193475</v>
      </c>
      <c r="L94" s="1">
        <f t="shared" si="27"/>
        <v>5.769521220359462</v>
      </c>
      <c r="M94" s="1">
        <f t="shared" si="27"/>
        <v>27.00498414136837</v>
      </c>
      <c r="N94" s="1">
        <f t="shared" si="27"/>
        <v>9.092282132608368</v>
      </c>
      <c r="O94" s="1">
        <f t="shared" si="27"/>
        <v>100</v>
      </c>
    </row>
    <row r="95" spans="1:15" ht="12.75">
      <c r="A95" s="9">
        <v>1988</v>
      </c>
      <c r="B95" s="1">
        <f t="shared" si="26"/>
        <v>20.813232253618192</v>
      </c>
      <c r="C95" s="1">
        <f t="shared" si="26"/>
        <v>35.69951757408683</v>
      </c>
      <c r="D95" s="1">
        <f t="shared" si="26"/>
        <v>9.372846312887665</v>
      </c>
      <c r="E95" s="1">
        <f t="shared" si="26"/>
        <v>19.365954514128187</v>
      </c>
      <c r="F95" s="1">
        <f t="shared" si="26"/>
        <v>14.748449345279118</v>
      </c>
      <c r="G95" s="1">
        <f t="shared" si="26"/>
        <v>100</v>
      </c>
      <c r="I95" s="9">
        <v>1988</v>
      </c>
      <c r="J95" s="1">
        <f t="shared" si="27"/>
        <v>12.786839922587781</v>
      </c>
      <c r="K95" s="1">
        <f t="shared" si="27"/>
        <v>38.95493502902958</v>
      </c>
      <c r="L95" s="1">
        <f t="shared" si="27"/>
        <v>5.252972076306331</v>
      </c>
      <c r="M95" s="1">
        <f t="shared" si="27"/>
        <v>33.89549350290296</v>
      </c>
      <c r="N95" s="1">
        <f t="shared" si="27"/>
        <v>9.109759469173348</v>
      </c>
      <c r="O95" s="1">
        <f t="shared" si="27"/>
        <v>100</v>
      </c>
    </row>
    <row r="96" spans="1:15" ht="12.75">
      <c r="A96" s="9">
        <v>1989</v>
      </c>
      <c r="B96" s="1">
        <f t="shared" si="26"/>
        <v>19.34846989141165</v>
      </c>
      <c r="C96" s="1">
        <f t="shared" si="26"/>
        <v>35.20895031260283</v>
      </c>
      <c r="D96" s="1">
        <f t="shared" si="26"/>
        <v>7.831523527476143</v>
      </c>
      <c r="E96" s="1">
        <f t="shared" si="26"/>
        <v>21.980914774596908</v>
      </c>
      <c r="F96" s="1">
        <f t="shared" si="26"/>
        <v>15.630141493912472</v>
      </c>
      <c r="G96" s="1">
        <f t="shared" si="26"/>
        <v>100</v>
      </c>
      <c r="I96" s="9">
        <v>1989</v>
      </c>
      <c r="J96" s="1">
        <f t="shared" si="27"/>
        <v>10.875822368421053</v>
      </c>
      <c r="K96" s="1">
        <f t="shared" si="27"/>
        <v>31.712582236842106</v>
      </c>
      <c r="L96" s="1">
        <f t="shared" si="27"/>
        <v>4.636101973684211</v>
      </c>
      <c r="M96" s="1">
        <f t="shared" si="27"/>
        <v>44.17146381578947</v>
      </c>
      <c r="N96" s="1">
        <f t="shared" si="27"/>
        <v>8.604029605263158</v>
      </c>
      <c r="O96" s="1">
        <f t="shared" si="27"/>
        <v>100</v>
      </c>
    </row>
    <row r="97" spans="1:15" ht="12.75">
      <c r="A97" s="9">
        <v>1990</v>
      </c>
      <c r="B97" s="1">
        <f t="shared" si="26"/>
        <v>18.36283185840708</v>
      </c>
      <c r="C97" s="1">
        <f t="shared" si="26"/>
        <v>35.42983565107459</v>
      </c>
      <c r="D97" s="1">
        <f t="shared" si="26"/>
        <v>9.102402022756005</v>
      </c>
      <c r="E97" s="1">
        <f t="shared" si="26"/>
        <v>20.670037926675093</v>
      </c>
      <c r="F97" s="1">
        <f t="shared" si="26"/>
        <v>16.43489254108723</v>
      </c>
      <c r="G97" s="1">
        <f t="shared" si="26"/>
        <v>100</v>
      </c>
      <c r="I97" s="9">
        <v>1990</v>
      </c>
      <c r="J97" s="1">
        <f t="shared" si="27"/>
        <v>10.2331266916965</v>
      </c>
      <c r="K97" s="1">
        <f t="shared" si="27"/>
        <v>30.385051951453768</v>
      </c>
      <c r="L97" s="1">
        <f t="shared" si="27"/>
        <v>4.540295119182747</v>
      </c>
      <c r="M97" s="1">
        <f t="shared" si="27"/>
        <v>46.51183096132018</v>
      </c>
      <c r="N97" s="1">
        <f t="shared" si="27"/>
        <v>8.32969527634681</v>
      </c>
      <c r="O97" s="1">
        <f t="shared" si="27"/>
        <v>100</v>
      </c>
    </row>
    <row r="98" spans="1:15" ht="12.75">
      <c r="A98" s="9">
        <v>1991</v>
      </c>
      <c r="B98" s="1">
        <f t="shared" si="26"/>
        <v>18.91643709825528</v>
      </c>
      <c r="C98" s="1">
        <f t="shared" si="26"/>
        <v>35.29231711049893</v>
      </c>
      <c r="D98" s="1">
        <f t="shared" si="26"/>
        <v>9.550045913682277</v>
      </c>
      <c r="E98" s="1">
        <f t="shared" si="26"/>
        <v>19.16131007040098</v>
      </c>
      <c r="F98" s="1">
        <f t="shared" si="26"/>
        <v>17.079889807162534</v>
      </c>
      <c r="G98" s="1">
        <f t="shared" si="26"/>
        <v>100</v>
      </c>
      <c r="I98" s="9">
        <v>1991</v>
      </c>
      <c r="J98" s="1">
        <f t="shared" si="27"/>
        <v>12.067303479099115</v>
      </c>
      <c r="K98" s="1">
        <f t="shared" si="27"/>
        <v>30.54946980983262</v>
      </c>
      <c r="L98" s="1">
        <f t="shared" si="27"/>
        <v>3.89098238541758</v>
      </c>
      <c r="M98" s="1">
        <f t="shared" si="27"/>
        <v>44.50092016475331</v>
      </c>
      <c r="N98" s="1">
        <f t="shared" si="27"/>
        <v>8.99132416089738</v>
      </c>
      <c r="O98" s="1">
        <f t="shared" si="27"/>
        <v>100</v>
      </c>
    </row>
    <row r="99" spans="1:15" ht="12.75">
      <c r="A99" s="9">
        <v>1992</v>
      </c>
      <c r="B99" s="1">
        <f t="shared" si="26"/>
        <v>19.762972453555413</v>
      </c>
      <c r="C99" s="1">
        <f t="shared" si="26"/>
        <v>35.42600896860987</v>
      </c>
      <c r="D99" s="1">
        <f t="shared" si="26"/>
        <v>9.705317104420244</v>
      </c>
      <c r="E99" s="1">
        <f t="shared" si="26"/>
        <v>18.449711723254325</v>
      </c>
      <c r="F99" s="1">
        <f t="shared" si="26"/>
        <v>16.655989750160156</v>
      </c>
      <c r="G99" s="1">
        <f t="shared" si="26"/>
        <v>100</v>
      </c>
      <c r="I99" s="9">
        <v>1992</v>
      </c>
      <c r="J99" s="1">
        <f t="shared" si="27"/>
        <v>11.002120890774126</v>
      </c>
      <c r="K99" s="1">
        <f t="shared" si="27"/>
        <v>30.744079179922235</v>
      </c>
      <c r="L99" s="1">
        <f t="shared" si="27"/>
        <v>4.162248144220572</v>
      </c>
      <c r="M99" s="1">
        <f t="shared" si="27"/>
        <v>44.839165782962176</v>
      </c>
      <c r="N99" s="1">
        <f t="shared" si="27"/>
        <v>9.252386002120891</v>
      </c>
      <c r="O99" s="1">
        <f t="shared" si="27"/>
        <v>100</v>
      </c>
    </row>
    <row r="100" spans="1:15" ht="12.75">
      <c r="A100" s="9">
        <v>1993</v>
      </c>
      <c r="B100" s="1">
        <f t="shared" si="26"/>
        <v>20.655316415033727</v>
      </c>
      <c r="C100" s="1">
        <f t="shared" si="26"/>
        <v>34.30774172823643</v>
      </c>
      <c r="D100" s="1">
        <f t="shared" si="26"/>
        <v>9.476389335046578</v>
      </c>
      <c r="E100" s="1">
        <f t="shared" si="26"/>
        <v>17.025377449405717</v>
      </c>
      <c r="F100" s="1">
        <f t="shared" si="26"/>
        <v>18.535175072277546</v>
      </c>
      <c r="G100" s="1">
        <f t="shared" si="26"/>
        <v>100</v>
      </c>
      <c r="I100" s="9">
        <v>1993</v>
      </c>
      <c r="J100" s="1">
        <f t="shared" si="27"/>
        <v>13.315981259760543</v>
      </c>
      <c r="K100" s="1">
        <f t="shared" si="27"/>
        <v>29.776158250910985</v>
      </c>
      <c r="L100" s="1">
        <f t="shared" si="27"/>
        <v>4.414367516918272</v>
      </c>
      <c r="M100" s="1">
        <f t="shared" si="27"/>
        <v>43.133784487246224</v>
      </c>
      <c r="N100" s="1">
        <f t="shared" si="27"/>
        <v>9.359708485163978</v>
      </c>
      <c r="O100" s="1">
        <f t="shared" si="27"/>
        <v>100</v>
      </c>
    </row>
    <row r="101" spans="1:15" ht="12.75">
      <c r="A101" s="9">
        <v>1994</v>
      </c>
      <c r="B101" s="1">
        <f t="shared" si="26"/>
        <v>20.623973727422005</v>
      </c>
      <c r="C101" s="1">
        <f t="shared" si="26"/>
        <v>31.88834154351396</v>
      </c>
      <c r="D101" s="1">
        <f t="shared" si="26"/>
        <v>11.362889983579638</v>
      </c>
      <c r="E101" s="1">
        <f t="shared" si="26"/>
        <v>16.7816091954023</v>
      </c>
      <c r="F101" s="1">
        <f t="shared" si="26"/>
        <v>19.3431855500821</v>
      </c>
      <c r="G101" s="1">
        <f t="shared" si="26"/>
        <v>100</v>
      </c>
      <c r="I101" s="9">
        <v>1994</v>
      </c>
      <c r="J101" s="1">
        <f t="shared" si="27"/>
        <v>12.565148425107637</v>
      </c>
      <c r="K101" s="1">
        <f t="shared" si="27"/>
        <v>27.57761160208475</v>
      </c>
      <c r="L101" s="1">
        <f t="shared" si="27"/>
        <v>4.067527758894177</v>
      </c>
      <c r="M101" s="1">
        <f t="shared" si="27"/>
        <v>45.615227736233855</v>
      </c>
      <c r="N101" s="1">
        <f t="shared" si="27"/>
        <v>10.174484477679584</v>
      </c>
      <c r="O101" s="1">
        <f t="shared" si="27"/>
        <v>100</v>
      </c>
    </row>
    <row r="102" spans="1:15" ht="12.75">
      <c r="A102" s="9">
        <v>1995</v>
      </c>
      <c r="B102" s="1">
        <f t="shared" si="26"/>
        <v>21.35678391959799</v>
      </c>
      <c r="C102" s="1">
        <f t="shared" si="26"/>
        <v>30.527638190954775</v>
      </c>
      <c r="D102" s="1">
        <f t="shared" si="26"/>
        <v>10.615577889447236</v>
      </c>
      <c r="E102" s="1">
        <f t="shared" si="26"/>
        <v>17.619346733668344</v>
      </c>
      <c r="F102" s="1">
        <f t="shared" si="26"/>
        <v>19.880653266331656</v>
      </c>
      <c r="G102" s="1">
        <f t="shared" si="26"/>
        <v>100</v>
      </c>
      <c r="I102" s="9">
        <v>1995</v>
      </c>
      <c r="J102" s="1">
        <f t="shared" si="27"/>
        <v>14.068780705672177</v>
      </c>
      <c r="K102" s="1">
        <f t="shared" si="27"/>
        <v>26.831174631531933</v>
      </c>
      <c r="L102" s="1">
        <f t="shared" si="27"/>
        <v>4.231799910674408</v>
      </c>
      <c r="M102" s="1">
        <f t="shared" si="27"/>
        <v>45.39973202322465</v>
      </c>
      <c r="N102" s="1">
        <f t="shared" si="27"/>
        <v>9.46851272889683</v>
      </c>
      <c r="O102" s="1">
        <f t="shared" si="27"/>
        <v>100</v>
      </c>
    </row>
    <row r="103" spans="1:15" ht="12.75">
      <c r="A103" s="9">
        <v>1996</v>
      </c>
      <c r="B103" s="1">
        <f t="shared" si="26"/>
        <v>21.637816245006658</v>
      </c>
      <c r="C103" s="1">
        <f t="shared" si="26"/>
        <v>30.65912117177097</v>
      </c>
      <c r="D103" s="1">
        <f t="shared" si="26"/>
        <v>9.88681757656458</v>
      </c>
      <c r="E103" s="1">
        <f t="shared" si="26"/>
        <v>17.676431424766978</v>
      </c>
      <c r="F103" s="1">
        <f t="shared" si="26"/>
        <v>20.139813581890813</v>
      </c>
      <c r="G103" s="1">
        <f t="shared" si="26"/>
        <v>100</v>
      </c>
      <c r="I103" s="9">
        <v>1996</v>
      </c>
      <c r="J103" s="1">
        <f t="shared" si="27"/>
        <v>12.942730219714251</v>
      </c>
      <c r="K103" s="1">
        <f t="shared" si="27"/>
        <v>26.605835034217794</v>
      </c>
      <c r="L103" s="1">
        <f t="shared" si="27"/>
        <v>4.20218513627086</v>
      </c>
      <c r="M103" s="1">
        <f t="shared" si="27"/>
        <v>47.13651098571257</v>
      </c>
      <c r="N103" s="1">
        <f t="shared" si="27"/>
        <v>9.112738624084523</v>
      </c>
      <c r="O103" s="1">
        <f t="shared" si="27"/>
        <v>100</v>
      </c>
    </row>
    <row r="104" spans="1:15" ht="12.75">
      <c r="A104" s="9">
        <v>1997</v>
      </c>
      <c r="B104" s="1">
        <f t="shared" si="26"/>
        <v>19.908015768725363</v>
      </c>
      <c r="C104" s="1">
        <f t="shared" si="26"/>
        <v>29.894875164257556</v>
      </c>
      <c r="D104" s="1">
        <f t="shared" si="26"/>
        <v>10.183968462549277</v>
      </c>
      <c r="E104" s="1">
        <f t="shared" si="26"/>
        <v>19.250985545335087</v>
      </c>
      <c r="F104" s="1">
        <f t="shared" si="26"/>
        <v>20.76215505913272</v>
      </c>
      <c r="G104" s="1">
        <f t="shared" si="26"/>
        <v>100</v>
      </c>
      <c r="I104" s="9">
        <v>1997</v>
      </c>
      <c r="J104" s="1">
        <f t="shared" si="27"/>
        <v>13.688396192312327</v>
      </c>
      <c r="K104" s="1">
        <f t="shared" si="27"/>
        <v>24.25593444993373</v>
      </c>
      <c r="L104" s="1">
        <f t="shared" si="27"/>
        <v>4.108928786600796</v>
      </c>
      <c r="M104" s="1">
        <f t="shared" si="27"/>
        <v>48.51186889986746</v>
      </c>
      <c r="N104" s="1">
        <f t="shared" si="27"/>
        <v>9.434871671285697</v>
      </c>
      <c r="O104" s="1">
        <f t="shared" si="27"/>
        <v>100</v>
      </c>
    </row>
    <row r="105" spans="1:15" ht="12.75">
      <c r="A105" s="9">
        <v>1998</v>
      </c>
      <c r="B105" s="1">
        <f t="shared" si="26"/>
        <v>23.751387347391788</v>
      </c>
      <c r="C105" s="1">
        <f t="shared" si="26"/>
        <v>26.230114687384386</v>
      </c>
      <c r="D105" s="1">
        <f t="shared" si="26"/>
        <v>9.803921568627452</v>
      </c>
      <c r="E105" s="1">
        <f t="shared" si="26"/>
        <v>17.42508324084351</v>
      </c>
      <c r="F105" s="1">
        <f t="shared" si="26"/>
        <v>22.78949315575287</v>
      </c>
      <c r="G105" s="1">
        <f t="shared" si="26"/>
        <v>100</v>
      </c>
      <c r="I105" s="9">
        <v>1998</v>
      </c>
      <c r="J105" s="1">
        <f aca="true" t="shared" si="28" ref="J105:O105">(J85/$O85)*100</f>
        <v>13.81408596582082</v>
      </c>
      <c r="K105" s="1">
        <f t="shared" si="28"/>
        <v>22.915587778353185</v>
      </c>
      <c r="L105" s="1">
        <f t="shared" si="28"/>
        <v>4.155877783531849</v>
      </c>
      <c r="M105" s="1">
        <f t="shared" si="28"/>
        <v>49.417400310719835</v>
      </c>
      <c r="N105" s="1">
        <f t="shared" si="28"/>
        <v>9.697048161574314</v>
      </c>
      <c r="O105" s="1">
        <f t="shared" si="28"/>
        <v>100</v>
      </c>
    </row>
    <row r="106" spans="1:15" ht="12.75">
      <c r="A106" s="9">
        <v>1999</v>
      </c>
      <c r="B106" s="1">
        <f t="shared" si="26"/>
        <v>21.065989847715734</v>
      </c>
      <c r="C106" s="1">
        <f t="shared" si="26"/>
        <v>26.23730964467005</v>
      </c>
      <c r="D106" s="1">
        <f t="shared" si="26"/>
        <v>10.279187817258883</v>
      </c>
      <c r="E106" s="1">
        <f t="shared" si="26"/>
        <v>16.846446700507613</v>
      </c>
      <c r="F106" s="1">
        <f t="shared" si="26"/>
        <v>25.571065989847714</v>
      </c>
      <c r="G106" s="1">
        <f t="shared" si="26"/>
        <v>100</v>
      </c>
      <c r="I106" s="9">
        <v>1999</v>
      </c>
      <c r="J106" s="1">
        <f aca="true" t="shared" si="29" ref="J106:O106">(J86/$O86)*100</f>
        <v>14.962657738861704</v>
      </c>
      <c r="K106" s="1">
        <f t="shared" si="29"/>
        <v>23.69302086015967</v>
      </c>
      <c r="L106" s="1">
        <f t="shared" si="29"/>
        <v>3.7857326809168166</v>
      </c>
      <c r="M106" s="1">
        <f t="shared" si="29"/>
        <v>47.78521761524595</v>
      </c>
      <c r="N106" s="1">
        <f t="shared" si="29"/>
        <v>9.773371104815865</v>
      </c>
      <c r="O106" s="1">
        <f t="shared" si="29"/>
        <v>100</v>
      </c>
    </row>
    <row r="108" spans="1:9" ht="12.75">
      <c r="A108" s="4" t="str">
        <f>CONCATENATE("Admissions by Admission-Type, All Races: ",$A$1)</f>
        <v>Admissions by Admission-Type, All Races: NEW YORK</v>
      </c>
      <c r="I108" s="4" t="str">
        <f>CONCATENATE("Percent of Total, Admissions by Admission-Type, All Races: ",$A$1)</f>
        <v>Percent of Total, Admissions by Admission-Type, All Races: NEW YORK</v>
      </c>
    </row>
    <row r="109" spans="1:13" s="4" customFormat="1" ht="12.75">
      <c r="A109" s="18" t="s">
        <v>115</v>
      </c>
      <c r="B109" s="14" t="s">
        <v>119</v>
      </c>
      <c r="C109" s="14" t="s">
        <v>116</v>
      </c>
      <c r="D109" s="14" t="s">
        <v>130</v>
      </c>
      <c r="E109" s="14" t="s">
        <v>117</v>
      </c>
      <c r="F109" s="14" t="s">
        <v>131</v>
      </c>
      <c r="G109" s="14" t="s">
        <v>108</v>
      </c>
      <c r="I109" s="18" t="s">
        <v>115</v>
      </c>
      <c r="J109" s="14" t="s">
        <v>119</v>
      </c>
      <c r="K109" s="14" t="s">
        <v>118</v>
      </c>
      <c r="L109" s="14" t="s">
        <v>117</v>
      </c>
      <c r="M109" s="14" t="s">
        <v>108</v>
      </c>
    </row>
    <row r="110" spans="1:13" ht="12.75">
      <c r="A110" s="9">
        <v>1983</v>
      </c>
      <c r="B110" s="2"/>
      <c r="C110" s="2"/>
      <c r="F110" s="2"/>
      <c r="G110" s="2"/>
      <c r="I110" s="9">
        <v>1983</v>
      </c>
      <c r="J110" s="1"/>
      <c r="K110" s="1"/>
      <c r="L110" s="1"/>
      <c r="M110" s="1"/>
    </row>
    <row r="111" spans="1:13" ht="12.75">
      <c r="A111" s="9">
        <v>1984</v>
      </c>
      <c r="B111">
        <v>8566</v>
      </c>
      <c r="C111">
        <v>3604</v>
      </c>
      <c r="D111">
        <v>0</v>
      </c>
      <c r="E111">
        <v>218</v>
      </c>
      <c r="F111" s="2">
        <f>SUM(C111:D111)</f>
        <v>3604</v>
      </c>
      <c r="G111">
        <v>12388</v>
      </c>
      <c r="I111" s="9">
        <v>1984</v>
      </c>
      <c r="J111" s="1">
        <f>(B111/$G111)*100</f>
        <v>69.14756215692606</v>
      </c>
      <c r="K111" s="1">
        <f>((C111+D111)/$G111)*100</f>
        <v>29.092670326122054</v>
      </c>
      <c r="L111" s="1">
        <f>(E111/$G111)*100</f>
        <v>1.759767516951889</v>
      </c>
      <c r="M111" s="1">
        <f>(G111/$G111)*100</f>
        <v>100</v>
      </c>
    </row>
    <row r="112" spans="1:13" ht="12.75">
      <c r="A112" s="9">
        <v>1985</v>
      </c>
      <c r="B112">
        <v>11605</v>
      </c>
      <c r="C112">
        <v>2651</v>
      </c>
      <c r="D112">
        <v>0</v>
      </c>
      <c r="E112">
        <v>997</v>
      </c>
      <c r="F112" s="2">
        <f>SUM(C112:D112)</f>
        <v>2651</v>
      </c>
      <c r="G112">
        <v>15253</v>
      </c>
      <c r="I112" s="9">
        <v>1985</v>
      </c>
      <c r="J112" s="1">
        <f>(B112/$G112)*100</f>
        <v>76.0833934308005</v>
      </c>
      <c r="K112" s="1">
        <f>((C112+D112)/$G112)*100</f>
        <v>17.380187504097556</v>
      </c>
      <c r="L112" s="1">
        <f>(E112/$G112)*100</f>
        <v>6.536419065101947</v>
      </c>
      <c r="M112" s="1">
        <f>(G112/$G112)*100</f>
        <v>100</v>
      </c>
    </row>
    <row r="113" spans="1:13" ht="12.75">
      <c r="A113" s="9">
        <v>1986</v>
      </c>
      <c r="B113">
        <v>13159</v>
      </c>
      <c r="C113">
        <v>4920</v>
      </c>
      <c r="D113">
        <v>0</v>
      </c>
      <c r="E113">
        <v>1000</v>
      </c>
      <c r="F113" s="2">
        <f>SUM(C113:D113)</f>
        <v>4920</v>
      </c>
      <c r="G113">
        <v>19079</v>
      </c>
      <c r="I113" s="9">
        <v>1986</v>
      </c>
      <c r="J113" s="1">
        <f>(B113/$G113)*100</f>
        <v>68.97112007966875</v>
      </c>
      <c r="K113" s="1">
        <f>((C113+D113)/$G113)*100</f>
        <v>25.78751506892395</v>
      </c>
      <c r="L113" s="1">
        <f>(E113/$G113)*100</f>
        <v>5.241364851407306</v>
      </c>
      <c r="M113" s="1">
        <f>(G113/$G113)*100</f>
        <v>100</v>
      </c>
    </row>
    <row r="114" spans="1:13" ht="12.75">
      <c r="A114" s="9">
        <v>1987</v>
      </c>
      <c r="B114">
        <v>13894</v>
      </c>
      <c r="C114">
        <v>5181</v>
      </c>
      <c r="D114">
        <v>0</v>
      </c>
      <c r="E114">
        <v>1238</v>
      </c>
      <c r="F114" s="2">
        <f>SUM(C114:D114)</f>
        <v>5181</v>
      </c>
      <c r="G114">
        <v>20313</v>
      </c>
      <c r="I114" s="9">
        <v>1987</v>
      </c>
      <c r="J114" s="1">
        <f aca="true" t="shared" si="30" ref="J114:J126">(B114/$G114)*100</f>
        <v>68.39954708807167</v>
      </c>
      <c r="K114" s="1">
        <f aca="true" t="shared" si="31" ref="K114:K126">((C114+D114)/$G114)*100</f>
        <v>25.505833702555016</v>
      </c>
      <c r="L114" s="1">
        <f aca="true" t="shared" si="32" ref="L114:L126">(E114/$G114)*100</f>
        <v>6.094619209373308</v>
      </c>
      <c r="M114" s="1">
        <f aca="true" t="shared" si="33" ref="M114:M126">(G114/$G114)*100</f>
        <v>100</v>
      </c>
    </row>
    <row r="115" spans="1:13" ht="12.75">
      <c r="A115" s="9">
        <v>1988</v>
      </c>
      <c r="B115">
        <v>15293</v>
      </c>
      <c r="C115">
        <v>6814</v>
      </c>
      <c r="D115">
        <v>0</v>
      </c>
      <c r="E115">
        <v>1518</v>
      </c>
      <c r="F115" s="2">
        <f aca="true" t="shared" si="34" ref="F115:F126">SUM(C115:D115)</f>
        <v>6814</v>
      </c>
      <c r="G115">
        <v>23625</v>
      </c>
      <c r="I115" s="9">
        <v>1988</v>
      </c>
      <c r="J115" s="1">
        <f t="shared" si="30"/>
        <v>64.73227513227513</v>
      </c>
      <c r="K115" s="1">
        <f t="shared" si="31"/>
        <v>28.84232804232804</v>
      </c>
      <c r="L115" s="1">
        <f t="shared" si="32"/>
        <v>6.425396825396826</v>
      </c>
      <c r="M115" s="1">
        <f t="shared" si="33"/>
        <v>100</v>
      </c>
    </row>
    <row r="116" spans="1:13" ht="12.75">
      <c r="A116" s="9">
        <v>1989</v>
      </c>
      <c r="B116">
        <v>19904</v>
      </c>
      <c r="C116">
        <v>6698</v>
      </c>
      <c r="D116">
        <v>0</v>
      </c>
      <c r="E116">
        <v>1667</v>
      </c>
      <c r="F116" s="2">
        <f t="shared" si="34"/>
        <v>6698</v>
      </c>
      <c r="G116">
        <v>28269</v>
      </c>
      <c r="I116" s="9">
        <v>1989</v>
      </c>
      <c r="J116" s="1">
        <f t="shared" si="30"/>
        <v>70.40928225264423</v>
      </c>
      <c r="K116" s="1">
        <f t="shared" si="31"/>
        <v>23.693798860943083</v>
      </c>
      <c r="L116" s="1">
        <f t="shared" si="32"/>
        <v>5.896918886412679</v>
      </c>
      <c r="M116" s="1">
        <f t="shared" si="33"/>
        <v>100</v>
      </c>
    </row>
    <row r="117" spans="1:13" ht="12.75">
      <c r="A117" s="9">
        <v>1990</v>
      </c>
      <c r="B117">
        <v>22378</v>
      </c>
      <c r="C117">
        <v>5500</v>
      </c>
      <c r="D117">
        <v>0</v>
      </c>
      <c r="E117">
        <v>1978</v>
      </c>
      <c r="F117" s="2">
        <f t="shared" si="34"/>
        <v>5500</v>
      </c>
      <c r="G117">
        <v>29856</v>
      </c>
      <c r="I117" s="9">
        <v>1990</v>
      </c>
      <c r="J117" s="1">
        <f t="shared" si="30"/>
        <v>74.95310825294747</v>
      </c>
      <c r="K117" s="1">
        <f t="shared" si="31"/>
        <v>18.421757770632368</v>
      </c>
      <c r="L117" s="1">
        <f t="shared" si="32"/>
        <v>6.62513397642015</v>
      </c>
      <c r="M117" s="1">
        <f t="shared" si="33"/>
        <v>100</v>
      </c>
    </row>
    <row r="118" spans="1:13" ht="12.75">
      <c r="A118" s="9">
        <v>1991</v>
      </c>
      <c r="B118">
        <v>22727</v>
      </c>
      <c r="C118">
        <v>4343</v>
      </c>
      <c r="D118">
        <v>114</v>
      </c>
      <c r="E118">
        <v>2333</v>
      </c>
      <c r="F118" s="2">
        <f t="shared" si="34"/>
        <v>4457</v>
      </c>
      <c r="G118">
        <v>29517</v>
      </c>
      <c r="I118" s="9">
        <v>1991</v>
      </c>
      <c r="J118" s="1">
        <f t="shared" si="30"/>
        <v>76.99630721279263</v>
      </c>
      <c r="K118" s="1">
        <f t="shared" si="31"/>
        <v>15.099773012162482</v>
      </c>
      <c r="L118" s="1">
        <f t="shared" si="32"/>
        <v>7.903919775044889</v>
      </c>
      <c r="M118" s="1">
        <f t="shared" si="33"/>
        <v>100</v>
      </c>
    </row>
    <row r="119" spans="1:13" ht="12.75">
      <c r="A119" s="9">
        <v>1992</v>
      </c>
      <c r="B119">
        <v>22521</v>
      </c>
      <c r="C119">
        <v>6666</v>
      </c>
      <c r="D119">
        <v>147</v>
      </c>
      <c r="E119">
        <v>2474</v>
      </c>
      <c r="F119" s="2">
        <f t="shared" si="34"/>
        <v>6813</v>
      </c>
      <c r="G119">
        <v>31808</v>
      </c>
      <c r="I119" s="9">
        <v>1992</v>
      </c>
      <c r="J119" s="1">
        <f t="shared" si="30"/>
        <v>70.80294265593562</v>
      </c>
      <c r="K119" s="1">
        <f t="shared" si="31"/>
        <v>21.419139839034205</v>
      </c>
      <c r="L119" s="1">
        <f t="shared" si="32"/>
        <v>7.777917505030181</v>
      </c>
      <c r="M119" s="1">
        <f t="shared" si="33"/>
        <v>100</v>
      </c>
    </row>
    <row r="120" spans="1:13" ht="12.75">
      <c r="A120" s="9">
        <v>1993</v>
      </c>
      <c r="B120">
        <v>19522</v>
      </c>
      <c r="C120">
        <v>10920</v>
      </c>
      <c r="D120">
        <v>482</v>
      </c>
      <c r="E120">
        <v>4642</v>
      </c>
      <c r="F120" s="2">
        <f t="shared" si="34"/>
        <v>11402</v>
      </c>
      <c r="G120">
        <v>35566</v>
      </c>
      <c r="I120" s="9">
        <v>1993</v>
      </c>
      <c r="J120" s="1">
        <f t="shared" si="30"/>
        <v>54.889501209019855</v>
      </c>
      <c r="K120" s="1">
        <f t="shared" si="31"/>
        <v>32.05870775459709</v>
      </c>
      <c r="L120" s="1">
        <f t="shared" si="32"/>
        <v>13.051791036383062</v>
      </c>
      <c r="M120" s="1">
        <f t="shared" si="33"/>
        <v>100</v>
      </c>
    </row>
    <row r="121" spans="1:13" ht="12.75">
      <c r="A121" s="9">
        <v>1994</v>
      </c>
      <c r="B121">
        <v>18503</v>
      </c>
      <c r="C121">
        <v>10351</v>
      </c>
      <c r="D121">
        <v>508</v>
      </c>
      <c r="E121">
        <v>4969</v>
      </c>
      <c r="F121" s="2">
        <f t="shared" si="34"/>
        <v>10859</v>
      </c>
      <c r="G121">
        <v>34331</v>
      </c>
      <c r="I121" s="9">
        <v>1994</v>
      </c>
      <c r="J121" s="1">
        <f t="shared" si="30"/>
        <v>53.8958958375812</v>
      </c>
      <c r="K121" s="1">
        <f t="shared" si="31"/>
        <v>31.63030497218258</v>
      </c>
      <c r="L121" s="1">
        <f t="shared" si="32"/>
        <v>14.47379919023623</v>
      </c>
      <c r="M121" s="1">
        <f t="shared" si="33"/>
        <v>100</v>
      </c>
    </row>
    <row r="122" spans="1:13" ht="12.75">
      <c r="A122" s="9">
        <v>1995</v>
      </c>
      <c r="B122">
        <v>18500</v>
      </c>
      <c r="C122">
        <v>11422</v>
      </c>
      <c r="D122">
        <v>369</v>
      </c>
      <c r="E122">
        <v>4118</v>
      </c>
      <c r="F122" s="2">
        <f t="shared" si="34"/>
        <v>11791</v>
      </c>
      <c r="G122">
        <v>34409</v>
      </c>
      <c r="I122" s="9">
        <v>1995</v>
      </c>
      <c r="J122" s="1">
        <f t="shared" si="30"/>
        <v>53.76500334214885</v>
      </c>
      <c r="K122" s="1">
        <f t="shared" si="31"/>
        <v>34.267197535528496</v>
      </c>
      <c r="L122" s="1">
        <f t="shared" si="32"/>
        <v>11.967799122322647</v>
      </c>
      <c r="M122" s="1">
        <f t="shared" si="33"/>
        <v>100</v>
      </c>
    </row>
    <row r="123" spans="1:13" ht="12.75">
      <c r="A123" s="9">
        <v>1996</v>
      </c>
      <c r="B123">
        <v>17185</v>
      </c>
      <c r="C123">
        <v>11490</v>
      </c>
      <c r="D123">
        <v>306</v>
      </c>
      <c r="E123">
        <v>2886</v>
      </c>
      <c r="F123" s="2">
        <f t="shared" si="34"/>
        <v>11796</v>
      </c>
      <c r="G123">
        <v>31867</v>
      </c>
      <c r="I123" s="9">
        <v>1996</v>
      </c>
      <c r="J123" s="1">
        <f t="shared" si="30"/>
        <v>53.927260175102774</v>
      </c>
      <c r="K123" s="1">
        <f t="shared" si="31"/>
        <v>37.016349201368186</v>
      </c>
      <c r="L123" s="1">
        <f t="shared" si="32"/>
        <v>9.056390623529042</v>
      </c>
      <c r="M123" s="1">
        <f t="shared" si="33"/>
        <v>100</v>
      </c>
    </row>
    <row r="124" spans="1:13" ht="12.75">
      <c r="A124" s="9">
        <v>1997</v>
      </c>
      <c r="B124">
        <v>16968</v>
      </c>
      <c r="C124">
        <v>10073</v>
      </c>
      <c r="D124">
        <v>251</v>
      </c>
      <c r="E124">
        <v>2165</v>
      </c>
      <c r="F124" s="2">
        <f t="shared" si="34"/>
        <v>10324</v>
      </c>
      <c r="G124">
        <v>29457</v>
      </c>
      <c r="I124" s="9">
        <v>1997</v>
      </c>
      <c r="J124" s="1">
        <f t="shared" si="30"/>
        <v>57.60260719014156</v>
      </c>
      <c r="K124" s="1">
        <f t="shared" si="31"/>
        <v>35.047696642563736</v>
      </c>
      <c r="L124" s="1">
        <f t="shared" si="32"/>
        <v>7.3496961672947005</v>
      </c>
      <c r="M124" s="1">
        <f t="shared" si="33"/>
        <v>100</v>
      </c>
    </row>
    <row r="125" spans="1:13" ht="12.75">
      <c r="A125" s="9">
        <v>1998</v>
      </c>
      <c r="B125">
        <v>15525</v>
      </c>
      <c r="C125">
        <v>10496</v>
      </c>
      <c r="D125">
        <v>0</v>
      </c>
      <c r="E125">
        <v>1890</v>
      </c>
      <c r="F125" s="2">
        <f t="shared" si="34"/>
        <v>10496</v>
      </c>
      <c r="G125">
        <v>27911</v>
      </c>
      <c r="I125" s="9">
        <v>1998</v>
      </c>
      <c r="J125" s="1">
        <f t="shared" si="30"/>
        <v>55.62323098419978</v>
      </c>
      <c r="K125" s="1">
        <f t="shared" si="31"/>
        <v>37.605245243810685</v>
      </c>
      <c r="L125" s="1">
        <f t="shared" si="32"/>
        <v>6.771523771989537</v>
      </c>
      <c r="M125" s="1">
        <f t="shared" si="33"/>
        <v>100</v>
      </c>
    </row>
    <row r="126" spans="1:13" ht="12.75">
      <c r="A126" s="9">
        <v>1999</v>
      </c>
      <c r="B126">
        <v>15635</v>
      </c>
      <c r="C126">
        <v>11278</v>
      </c>
      <c r="D126">
        <v>0</v>
      </c>
      <c r="E126">
        <v>1459</v>
      </c>
      <c r="F126" s="2">
        <f t="shared" si="34"/>
        <v>11278</v>
      </c>
      <c r="G126">
        <v>28372</v>
      </c>
      <c r="I126" s="9">
        <v>1999</v>
      </c>
      <c r="J126" s="1">
        <f t="shared" si="30"/>
        <v>55.10714789228817</v>
      </c>
      <c r="K126" s="1">
        <f t="shared" si="31"/>
        <v>39.7504581982236</v>
      </c>
      <c r="L126" s="1">
        <f t="shared" si="32"/>
        <v>5.142393909488228</v>
      </c>
      <c r="M126" s="1">
        <f t="shared" si="33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A1">
      <selection activeCell="B91" sqref="B91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27" max="27" width="11.28125" style="0" bestFit="1" customWidth="1"/>
    <col min="28" max="28" width="12.8515625" style="0" bestFit="1" customWidth="1"/>
    <col min="29" max="29" width="10.28125" style="0" bestFit="1" customWidth="1"/>
    <col min="30" max="30" width="11.28125" style="0" bestFit="1" customWidth="1"/>
    <col min="31" max="31" width="12.8515625" style="0" bestFit="1" customWidth="1"/>
    <col min="33" max="33" width="10.57421875" style="0" customWidth="1"/>
  </cols>
  <sheetData>
    <row r="1" ht="12.75">
      <c r="A1" s="4" t="s">
        <v>2</v>
      </c>
    </row>
    <row r="2" spans="1:44" ht="12.75">
      <c r="A2" s="30" t="str">
        <f>CONCATENATE("Total Admissions, All Races: ",$A$1)</f>
        <v>Total Admissions, All Races: NEW YORK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NEW YORK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NEW YORK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NEW YORK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NEW YORK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120</v>
      </c>
      <c r="B3" s="19" t="s">
        <v>106</v>
      </c>
      <c r="C3" s="19" t="s">
        <v>107</v>
      </c>
      <c r="D3" s="19" t="s">
        <v>123</v>
      </c>
      <c r="E3" s="19" t="s">
        <v>124</v>
      </c>
      <c r="F3" s="19" t="s">
        <v>121</v>
      </c>
      <c r="G3" s="19" t="s">
        <v>122</v>
      </c>
      <c r="H3" s="19" t="s">
        <v>108</v>
      </c>
      <c r="J3" s="20" t="s">
        <v>120</v>
      </c>
      <c r="K3" s="19" t="s">
        <v>106</v>
      </c>
      <c r="L3" s="19" t="s">
        <v>107</v>
      </c>
      <c r="M3" s="19" t="s">
        <v>125</v>
      </c>
      <c r="N3" s="19" t="s">
        <v>108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120</v>
      </c>
      <c r="AA3" s="19" t="s">
        <v>106</v>
      </c>
      <c r="AB3" s="19" t="s">
        <v>107</v>
      </c>
      <c r="AC3" s="19" t="s">
        <v>123</v>
      </c>
      <c r="AD3" s="19" t="s">
        <v>124</v>
      </c>
      <c r="AE3" s="19" t="s">
        <v>121</v>
      </c>
      <c r="AF3" s="19" t="s">
        <v>122</v>
      </c>
      <c r="AG3" s="19" t="s">
        <v>108</v>
      </c>
      <c r="AJ3" s="20" t="s">
        <v>120</v>
      </c>
      <c r="AK3" s="19" t="s">
        <v>106</v>
      </c>
      <c r="AL3" s="19" t="s">
        <v>107</v>
      </c>
      <c r="AM3" s="19" t="s">
        <v>123</v>
      </c>
      <c r="AN3" s="19" t="s">
        <v>124</v>
      </c>
      <c r="AO3" s="19" t="s">
        <v>121</v>
      </c>
      <c r="AP3" s="19" t="s">
        <v>122</v>
      </c>
      <c r="AQ3" s="19" t="s">
        <v>108</v>
      </c>
      <c r="AR3" s="19" t="s">
        <v>125</v>
      </c>
    </row>
    <row r="4" spans="1:44" ht="12.75">
      <c r="A4" s="9">
        <v>1983</v>
      </c>
      <c r="H4" s="2"/>
      <c r="J4" s="9">
        <v>1983</v>
      </c>
      <c r="K4" s="2"/>
      <c r="L4" s="2"/>
      <c r="M4" s="2"/>
      <c r="N4" s="2"/>
      <c r="P4" s="9">
        <f aca="true" t="shared" si="1" ref="P4:P21">A4</f>
        <v>1983</v>
      </c>
      <c r="Q4" s="7"/>
      <c r="R4" s="7"/>
      <c r="S4" s="7"/>
      <c r="T4" s="7"/>
      <c r="U4" s="7"/>
      <c r="V4" s="7"/>
      <c r="W4" s="7"/>
      <c r="Z4" s="9">
        <v>1983</v>
      </c>
      <c r="AA4" s="7">
        <v>13002500</v>
      </c>
      <c r="AB4" s="7">
        <v>2402024</v>
      </c>
      <c r="AC4" s="7">
        <v>41047</v>
      </c>
      <c r="AD4" s="7">
        <v>436749</v>
      </c>
      <c r="AE4" s="7">
        <v>1804612</v>
      </c>
      <c r="AG4">
        <f>SUM(AA4:AE4)</f>
        <v>17686932</v>
      </c>
      <c r="AJ4" s="9">
        <v>1983</v>
      </c>
      <c r="AK4" s="1"/>
      <c r="AL4" s="1"/>
      <c r="AM4" s="1"/>
      <c r="AN4" s="1"/>
      <c r="AO4" s="1"/>
      <c r="AP4" s="1"/>
      <c r="AQ4" s="1"/>
      <c r="AR4" s="1"/>
    </row>
    <row r="5" spans="1:44" ht="12.75">
      <c r="A5" s="9">
        <v>1984</v>
      </c>
      <c r="B5">
        <v>3312</v>
      </c>
      <c r="C5">
        <v>7007</v>
      </c>
      <c r="D5">
        <v>24</v>
      </c>
      <c r="E5">
        <v>42</v>
      </c>
      <c r="F5">
        <v>2003</v>
      </c>
      <c r="G5" s="2"/>
      <c r="H5" s="2">
        <f aca="true" t="shared" si="2" ref="H5:H21">SUM(B5:G5)</f>
        <v>12388</v>
      </c>
      <c r="J5" s="9">
        <v>1984</v>
      </c>
      <c r="K5" s="2">
        <f aca="true" t="shared" si="3" ref="K5:L21">B5</f>
        <v>3312</v>
      </c>
      <c r="L5" s="2">
        <f t="shared" si="3"/>
        <v>7007</v>
      </c>
      <c r="M5" s="2">
        <f aca="true" t="shared" si="4" ref="M5:M21">N5-K5-L5</f>
        <v>2069</v>
      </c>
      <c r="N5" s="2">
        <f aca="true" t="shared" si="5" ref="N5:N21">H5</f>
        <v>12388</v>
      </c>
      <c r="P5" s="9">
        <f t="shared" si="1"/>
        <v>1984</v>
      </c>
      <c r="Q5" s="7">
        <f aca="true" t="shared" si="6" ref="Q5:W7">(B5/$H5)*100</f>
        <v>26.73555053277365</v>
      </c>
      <c r="R5" s="7">
        <f t="shared" si="6"/>
        <v>56.56280271230223</v>
      </c>
      <c r="S5" s="7">
        <f t="shared" si="6"/>
        <v>0.19373587342589602</v>
      </c>
      <c r="T5" s="7">
        <f t="shared" si="6"/>
        <v>0.3390377784953181</v>
      </c>
      <c r="U5" s="7">
        <f t="shared" si="6"/>
        <v>16.168873103002905</v>
      </c>
      <c r="V5" s="7">
        <f t="shared" si="6"/>
        <v>0</v>
      </c>
      <c r="W5" s="7">
        <f t="shared" si="6"/>
        <v>100</v>
      </c>
      <c r="Z5" s="9">
        <v>1984</v>
      </c>
      <c r="AA5" s="7">
        <v>12937629</v>
      </c>
      <c r="AB5" s="7">
        <v>2434511</v>
      </c>
      <c r="AC5" s="7">
        <v>42888</v>
      </c>
      <c r="AD5" s="7">
        <v>472179</v>
      </c>
      <c r="AE5" s="7">
        <v>1858527</v>
      </c>
      <c r="AG5">
        <f>SUM(AA5:AE5)</f>
        <v>17745734</v>
      </c>
      <c r="AJ5" s="9">
        <v>1984</v>
      </c>
      <c r="AK5" s="1">
        <f aca="true" t="shared" si="7" ref="AK5:AO7">(B5/AA5)*100000</f>
        <v>25.599744744574142</v>
      </c>
      <c r="AL5" s="1">
        <f t="shared" si="7"/>
        <v>287.819607305122</v>
      </c>
      <c r="AM5" s="1">
        <f t="shared" si="7"/>
        <v>55.959709009513155</v>
      </c>
      <c r="AN5" s="1">
        <f t="shared" si="7"/>
        <v>8.8949317949337</v>
      </c>
      <c r="AO5" s="1">
        <f t="shared" si="7"/>
        <v>107.77352171908183</v>
      </c>
      <c r="AP5" s="1"/>
      <c r="AQ5" s="1">
        <f>(H5/AG5)*100000</f>
        <v>69.80832689140951</v>
      </c>
      <c r="AR5" s="1">
        <f>(SUM(D5:F5)/SUM(AC5:AE5))*100000</f>
        <v>87.1673925700857</v>
      </c>
    </row>
    <row r="6" spans="1:44" ht="12.75">
      <c r="A6" s="9">
        <v>1985</v>
      </c>
      <c r="B6">
        <v>3595</v>
      </c>
      <c r="C6">
        <v>7427</v>
      </c>
      <c r="D6">
        <v>25</v>
      </c>
      <c r="E6">
        <v>33</v>
      </c>
      <c r="F6">
        <v>4173</v>
      </c>
      <c r="H6" s="2">
        <f t="shared" si="2"/>
        <v>15253</v>
      </c>
      <c r="J6" s="9">
        <v>1985</v>
      </c>
      <c r="K6" s="2">
        <f t="shared" si="3"/>
        <v>3595</v>
      </c>
      <c r="L6" s="2">
        <f t="shared" si="3"/>
        <v>7427</v>
      </c>
      <c r="M6" s="2">
        <f t="shared" si="4"/>
        <v>4231</v>
      </c>
      <c r="N6" s="2">
        <f t="shared" si="5"/>
        <v>15253</v>
      </c>
      <c r="P6" s="9">
        <f t="shared" si="1"/>
        <v>1985</v>
      </c>
      <c r="Q6" s="7">
        <f t="shared" si="6"/>
        <v>23.56913394086409</v>
      </c>
      <c r="R6" s="7">
        <f t="shared" si="6"/>
        <v>48.6920605782469</v>
      </c>
      <c r="S6" s="7">
        <f t="shared" si="6"/>
        <v>0.1639021831770799</v>
      </c>
      <c r="T6" s="7">
        <f t="shared" si="6"/>
        <v>0.21635088179374548</v>
      </c>
      <c r="U6" s="7">
        <f t="shared" si="6"/>
        <v>27.35855241591818</v>
      </c>
      <c r="V6" s="7">
        <f t="shared" si="6"/>
        <v>0</v>
      </c>
      <c r="W6" s="7">
        <f t="shared" si="6"/>
        <v>100</v>
      </c>
      <c r="Z6" s="9">
        <v>1985</v>
      </c>
      <c r="AA6" s="7">
        <v>12867276</v>
      </c>
      <c r="AB6" s="7">
        <v>2463201</v>
      </c>
      <c r="AC6" s="7">
        <v>44446</v>
      </c>
      <c r="AD6" s="7">
        <v>506601</v>
      </c>
      <c r="AE6" s="7">
        <v>1910176</v>
      </c>
      <c r="AG6">
        <f>SUM(AA6:AE6)</f>
        <v>17791700</v>
      </c>
      <c r="AJ6" s="9">
        <v>1985</v>
      </c>
      <c r="AK6" s="1">
        <f t="shared" si="7"/>
        <v>27.939091381889998</v>
      </c>
      <c r="AL6" s="1">
        <f t="shared" si="7"/>
        <v>301.51822770451946</v>
      </c>
      <c r="AM6" s="1">
        <f t="shared" si="7"/>
        <v>56.248031318903834</v>
      </c>
      <c r="AN6" s="1">
        <f t="shared" si="7"/>
        <v>6.514002143698888</v>
      </c>
      <c r="AO6" s="1">
        <f t="shared" si="7"/>
        <v>218.46154490476272</v>
      </c>
      <c r="AP6" s="1"/>
      <c r="AQ6" s="1">
        <f>(H6/AG6)*100000</f>
        <v>85.7309869208676</v>
      </c>
      <c r="AR6" s="1">
        <f>(SUM(D6:F6)/SUM(AC6:AE6))*100000</f>
        <v>171.9064058803286</v>
      </c>
    </row>
    <row r="7" spans="1:44" ht="12.75">
      <c r="A7" s="9">
        <v>1986</v>
      </c>
      <c r="B7">
        <v>3876</v>
      </c>
      <c r="C7">
        <v>9481</v>
      </c>
      <c r="D7">
        <v>28</v>
      </c>
      <c r="E7">
        <v>50</v>
      </c>
      <c r="F7">
        <v>5644</v>
      </c>
      <c r="H7" s="2">
        <f t="shared" si="2"/>
        <v>19079</v>
      </c>
      <c r="J7" s="9">
        <v>1986</v>
      </c>
      <c r="K7" s="2">
        <f t="shared" si="3"/>
        <v>3876</v>
      </c>
      <c r="L7" s="2">
        <f t="shared" si="3"/>
        <v>9481</v>
      </c>
      <c r="M7" s="2">
        <f t="shared" si="4"/>
        <v>5722</v>
      </c>
      <c r="N7" s="2">
        <f t="shared" si="5"/>
        <v>19079</v>
      </c>
      <c r="P7" s="9">
        <f t="shared" si="1"/>
        <v>1986</v>
      </c>
      <c r="Q7" s="7">
        <f t="shared" si="6"/>
        <v>20.31553016405472</v>
      </c>
      <c r="R7" s="7">
        <f t="shared" si="6"/>
        <v>49.693380156192674</v>
      </c>
      <c r="S7" s="7">
        <f t="shared" si="6"/>
        <v>0.14675821583940457</v>
      </c>
      <c r="T7" s="7">
        <f t="shared" si="6"/>
        <v>0.2620682425703653</v>
      </c>
      <c r="U7" s="7">
        <f t="shared" si="6"/>
        <v>29.582263221342835</v>
      </c>
      <c r="V7" s="7">
        <f t="shared" si="6"/>
        <v>0</v>
      </c>
      <c r="W7" s="7">
        <f t="shared" si="6"/>
        <v>100</v>
      </c>
      <c r="Z7" s="9">
        <v>1986</v>
      </c>
      <c r="AA7" s="7">
        <v>12789326</v>
      </c>
      <c r="AB7" s="7">
        <v>2491302</v>
      </c>
      <c r="AC7" s="7">
        <v>45949</v>
      </c>
      <c r="AD7" s="7">
        <v>541454</v>
      </c>
      <c r="AE7" s="7">
        <v>1965411</v>
      </c>
      <c r="AG7">
        <f>SUM(AA7:AE7)</f>
        <v>17833442</v>
      </c>
      <c r="AJ7" s="9">
        <v>1986</v>
      </c>
      <c r="AK7" s="1">
        <f t="shared" si="7"/>
        <v>30.30652279877767</v>
      </c>
      <c r="AL7" s="1">
        <f t="shared" si="7"/>
        <v>380.5640584722366</v>
      </c>
      <c r="AM7" s="1">
        <f t="shared" si="7"/>
        <v>60.93712594398138</v>
      </c>
      <c r="AN7" s="1">
        <f t="shared" si="7"/>
        <v>9.234394796233845</v>
      </c>
      <c r="AO7" s="1">
        <f t="shared" si="7"/>
        <v>287.16639929256525</v>
      </c>
      <c r="AP7" s="1"/>
      <c r="AQ7" s="1">
        <f>(H7/AG7)*100000</f>
        <v>106.98439482406145</v>
      </c>
      <c r="AR7" s="1">
        <f>(SUM(D7:F7)/SUM(AC7:AE7))*100000</f>
        <v>224.14480647630418</v>
      </c>
    </row>
    <row r="8" spans="1:44" ht="12.75">
      <c r="A8" s="9">
        <v>1987</v>
      </c>
      <c r="B8">
        <v>3705</v>
      </c>
      <c r="C8">
        <v>10156</v>
      </c>
      <c r="D8">
        <v>38</v>
      </c>
      <c r="E8">
        <v>39</v>
      </c>
      <c r="F8">
        <v>6375</v>
      </c>
      <c r="H8" s="2">
        <f t="shared" si="2"/>
        <v>20313</v>
      </c>
      <c r="J8" s="9">
        <v>1987</v>
      </c>
      <c r="K8" s="2">
        <f t="shared" si="3"/>
        <v>3705</v>
      </c>
      <c r="L8" s="2">
        <f t="shared" si="3"/>
        <v>10156</v>
      </c>
      <c r="M8" s="2">
        <f t="shared" si="4"/>
        <v>6452</v>
      </c>
      <c r="N8" s="2">
        <f t="shared" si="5"/>
        <v>20313</v>
      </c>
      <c r="P8" s="9">
        <f t="shared" si="1"/>
        <v>1987</v>
      </c>
      <c r="Q8" s="7">
        <f aca="true" t="shared" si="8" ref="Q8:Q21">(B8/$H8)*100</f>
        <v>18.239551026436274</v>
      </c>
      <c r="R8" s="7">
        <f aca="true" t="shared" si="9" ref="R8:W19">(C8/$H8)*100</f>
        <v>49.997538522128686</v>
      </c>
      <c r="S8" s="7">
        <f t="shared" si="9"/>
        <v>0.1870723182198592</v>
      </c>
      <c r="T8" s="7">
        <f t="shared" si="9"/>
        <v>0.19199527396248708</v>
      </c>
      <c r="U8" s="7">
        <f t="shared" si="9"/>
        <v>31.3838428592527</v>
      </c>
      <c r="V8" s="7">
        <f t="shared" si="9"/>
        <v>0</v>
      </c>
      <c r="W8" s="7">
        <f t="shared" si="9"/>
        <v>100</v>
      </c>
      <c r="Z8" s="9">
        <v>1987</v>
      </c>
      <c r="AA8" s="7">
        <v>12702495</v>
      </c>
      <c r="AB8" s="7">
        <v>2519410</v>
      </c>
      <c r="AC8" s="7">
        <v>47371</v>
      </c>
      <c r="AD8" s="7">
        <v>574364</v>
      </c>
      <c r="AE8" s="7">
        <v>2025216</v>
      </c>
      <c r="AG8">
        <f aca="true" t="shared" si="10" ref="AG8:AG20">SUM(AA8:AE8)</f>
        <v>17868856</v>
      </c>
      <c r="AJ8" s="9">
        <v>1987</v>
      </c>
      <c r="AK8" s="1">
        <f aca="true" t="shared" si="11" ref="AK8:AK20">(B8/AA8)*100000</f>
        <v>29.167498196220507</v>
      </c>
      <c r="AL8" s="1">
        <f aca="true" t="shared" si="12" ref="AL8:AO19">(C8/AB8)*100000</f>
        <v>403.1102520034452</v>
      </c>
      <c r="AM8" s="1">
        <f t="shared" si="12"/>
        <v>80.21785480568279</v>
      </c>
      <c r="AN8" s="1">
        <f t="shared" si="12"/>
        <v>6.79011915788594</v>
      </c>
      <c r="AO8" s="1">
        <f t="shared" si="12"/>
        <v>314.7812381494122</v>
      </c>
      <c r="AP8" s="1"/>
      <c r="AQ8" s="1">
        <f aca="true" t="shared" si="13" ref="AQ8:AQ20">(H8/AG8)*100000</f>
        <v>113.678234353671</v>
      </c>
      <c r="AR8" s="1">
        <f aca="true" t="shared" si="14" ref="AR8:AR20">(SUM(D8:F8)/SUM(AC8:AE8))*100000</f>
        <v>243.75215105984205</v>
      </c>
    </row>
    <row r="9" spans="1:44" ht="12.75">
      <c r="A9" s="9">
        <v>1988</v>
      </c>
      <c r="B9">
        <v>4200</v>
      </c>
      <c r="C9">
        <v>11875</v>
      </c>
      <c r="D9">
        <v>47</v>
      </c>
      <c r="E9">
        <v>38</v>
      </c>
      <c r="F9">
        <v>7465</v>
      </c>
      <c r="H9" s="2">
        <f t="shared" si="2"/>
        <v>23625</v>
      </c>
      <c r="J9" s="9">
        <v>1988</v>
      </c>
      <c r="K9" s="2">
        <f t="shared" si="3"/>
        <v>4200</v>
      </c>
      <c r="L9" s="2">
        <f t="shared" si="3"/>
        <v>11875</v>
      </c>
      <c r="M9" s="2">
        <f t="shared" si="4"/>
        <v>7550</v>
      </c>
      <c r="N9" s="2">
        <f t="shared" si="5"/>
        <v>23625</v>
      </c>
      <c r="P9" s="9">
        <f t="shared" si="1"/>
        <v>1988</v>
      </c>
      <c r="Q9" s="7">
        <f t="shared" si="8"/>
        <v>17.77777777777778</v>
      </c>
      <c r="R9" s="7">
        <f t="shared" si="9"/>
        <v>50.264550264550266</v>
      </c>
      <c r="S9" s="7">
        <f t="shared" si="9"/>
        <v>0.19894179894179892</v>
      </c>
      <c r="T9" s="7">
        <f t="shared" si="9"/>
        <v>0.16084656084656085</v>
      </c>
      <c r="U9" s="7">
        <f t="shared" si="9"/>
        <v>31.597883597883598</v>
      </c>
      <c r="V9" s="7">
        <f t="shared" si="9"/>
        <v>0</v>
      </c>
      <c r="W9" s="7">
        <f t="shared" si="9"/>
        <v>100</v>
      </c>
      <c r="Z9" s="9">
        <v>1988</v>
      </c>
      <c r="AA9" s="7">
        <v>12638437</v>
      </c>
      <c r="AB9" s="7">
        <v>2549172</v>
      </c>
      <c r="AC9" s="7">
        <v>48710</v>
      </c>
      <c r="AD9" s="7">
        <v>608623</v>
      </c>
      <c r="AE9" s="7">
        <v>2096396</v>
      </c>
      <c r="AG9">
        <f t="shared" si="10"/>
        <v>17941338</v>
      </c>
      <c r="AJ9" s="9">
        <v>1988</v>
      </c>
      <c r="AK9" s="1">
        <f t="shared" si="11"/>
        <v>33.231957401061536</v>
      </c>
      <c r="AL9" s="1">
        <f t="shared" si="12"/>
        <v>465.83753469754106</v>
      </c>
      <c r="AM9" s="1">
        <f t="shared" si="12"/>
        <v>96.48942722233627</v>
      </c>
      <c r="AN9" s="1">
        <f t="shared" si="12"/>
        <v>6.243602361396135</v>
      </c>
      <c r="AO9" s="1">
        <f t="shared" si="12"/>
        <v>356.08730411620706</v>
      </c>
      <c r="AP9" s="1"/>
      <c r="AQ9" s="1">
        <f t="shared" si="13"/>
        <v>131.67914232483665</v>
      </c>
      <c r="AR9" s="1">
        <f t="shared" si="14"/>
        <v>274.1736750420975</v>
      </c>
    </row>
    <row r="10" spans="1:44" ht="12.75">
      <c r="A10" s="9">
        <v>1989</v>
      </c>
      <c r="B10">
        <v>4411</v>
      </c>
      <c r="C10">
        <v>14404</v>
      </c>
      <c r="D10">
        <v>104</v>
      </c>
      <c r="E10">
        <v>53</v>
      </c>
      <c r="F10">
        <v>9297</v>
      </c>
      <c r="H10" s="2">
        <f t="shared" si="2"/>
        <v>28269</v>
      </c>
      <c r="J10" s="9">
        <v>1989</v>
      </c>
      <c r="K10" s="2">
        <f t="shared" si="3"/>
        <v>4411</v>
      </c>
      <c r="L10" s="2">
        <f t="shared" si="3"/>
        <v>14404</v>
      </c>
      <c r="M10" s="2">
        <f t="shared" si="4"/>
        <v>9454</v>
      </c>
      <c r="N10" s="2">
        <f t="shared" si="5"/>
        <v>28269</v>
      </c>
      <c r="P10" s="9">
        <f t="shared" si="1"/>
        <v>1989</v>
      </c>
      <c r="Q10" s="7">
        <f t="shared" si="8"/>
        <v>15.603664791821432</v>
      </c>
      <c r="R10" s="7">
        <f t="shared" si="9"/>
        <v>50.95334111570978</v>
      </c>
      <c r="S10" s="7">
        <f t="shared" si="9"/>
        <v>0.3678941596802151</v>
      </c>
      <c r="T10" s="7">
        <f t="shared" si="9"/>
        <v>0.18748452368318652</v>
      </c>
      <c r="U10" s="7">
        <f t="shared" si="9"/>
        <v>32.88761540910538</v>
      </c>
      <c r="V10" s="7">
        <f t="shared" si="9"/>
        <v>0</v>
      </c>
      <c r="W10" s="7">
        <f t="shared" si="9"/>
        <v>100</v>
      </c>
      <c r="Z10" s="9">
        <v>1989</v>
      </c>
      <c r="AA10" s="7">
        <v>12556957</v>
      </c>
      <c r="AB10" s="7">
        <v>2570516</v>
      </c>
      <c r="AC10" s="7">
        <v>49816</v>
      </c>
      <c r="AD10" s="7">
        <v>643478</v>
      </c>
      <c r="AE10" s="7">
        <v>2162333</v>
      </c>
      <c r="AG10">
        <f t="shared" si="10"/>
        <v>17983100</v>
      </c>
      <c r="AJ10" s="9">
        <v>1989</v>
      </c>
      <c r="AK10" s="1">
        <f t="shared" si="11"/>
        <v>35.127937445354</v>
      </c>
      <c r="AL10" s="1">
        <f t="shared" si="12"/>
        <v>560.3544191127384</v>
      </c>
      <c r="AM10" s="1">
        <f t="shared" si="12"/>
        <v>208.76826722338203</v>
      </c>
      <c r="AN10" s="1">
        <f t="shared" si="12"/>
        <v>8.236489825603984</v>
      </c>
      <c r="AO10" s="1">
        <f t="shared" si="12"/>
        <v>429.9522783956033</v>
      </c>
      <c r="AP10" s="1"/>
      <c r="AQ10" s="1">
        <f t="shared" si="13"/>
        <v>157.19759107161724</v>
      </c>
      <c r="AR10" s="1">
        <f t="shared" si="14"/>
        <v>331.0656468789516</v>
      </c>
    </row>
    <row r="11" spans="1:44" ht="12.75">
      <c r="A11" s="9">
        <v>1990</v>
      </c>
      <c r="B11">
        <v>4502</v>
      </c>
      <c r="C11">
        <v>15530</v>
      </c>
      <c r="D11">
        <v>75</v>
      </c>
      <c r="E11">
        <v>52</v>
      </c>
      <c r="F11">
        <v>9697</v>
      </c>
      <c r="H11" s="2">
        <f t="shared" si="2"/>
        <v>29856</v>
      </c>
      <c r="J11" s="9">
        <v>1990</v>
      </c>
      <c r="K11" s="2">
        <f t="shared" si="3"/>
        <v>4502</v>
      </c>
      <c r="L11" s="2">
        <f t="shared" si="3"/>
        <v>15530</v>
      </c>
      <c r="M11" s="2">
        <f t="shared" si="4"/>
        <v>9824</v>
      </c>
      <c r="N11" s="2">
        <f t="shared" si="5"/>
        <v>29856</v>
      </c>
      <c r="P11" s="9">
        <f t="shared" si="1"/>
        <v>1990</v>
      </c>
      <c r="Q11" s="7">
        <f t="shared" si="8"/>
        <v>15.079046087888532</v>
      </c>
      <c r="R11" s="7">
        <f t="shared" si="9"/>
        <v>52.01634512325831</v>
      </c>
      <c r="S11" s="7">
        <f t="shared" si="9"/>
        <v>0.2512057877813505</v>
      </c>
      <c r="T11" s="7">
        <f t="shared" si="9"/>
        <v>0.17416934619506969</v>
      </c>
      <c r="U11" s="7">
        <f t="shared" si="9"/>
        <v>32.479233654876744</v>
      </c>
      <c r="V11" s="7">
        <f t="shared" si="9"/>
        <v>0</v>
      </c>
      <c r="W11" s="7">
        <f t="shared" si="9"/>
        <v>100</v>
      </c>
      <c r="Z11" s="9">
        <v>1990</v>
      </c>
      <c r="AA11" s="7">
        <v>12463650</v>
      </c>
      <c r="AB11" s="7">
        <v>2582381</v>
      </c>
      <c r="AC11" s="7">
        <v>50702</v>
      </c>
      <c r="AD11" s="7">
        <v>677897</v>
      </c>
      <c r="AE11" s="7">
        <v>2228225</v>
      </c>
      <c r="AG11">
        <f t="shared" si="10"/>
        <v>18002855</v>
      </c>
      <c r="AJ11" s="9">
        <v>1990</v>
      </c>
      <c r="AK11" s="1">
        <f t="shared" si="11"/>
        <v>36.12103998427427</v>
      </c>
      <c r="AL11" s="1">
        <f t="shared" si="12"/>
        <v>601.3829872509131</v>
      </c>
      <c r="AM11" s="1">
        <f t="shared" si="12"/>
        <v>147.9231588497495</v>
      </c>
      <c r="AN11" s="1">
        <f t="shared" si="12"/>
        <v>7.670781844439495</v>
      </c>
      <c r="AO11" s="1">
        <f t="shared" si="12"/>
        <v>435.1894445130093</v>
      </c>
      <c r="AP11" s="1"/>
      <c r="AQ11" s="1">
        <f t="shared" si="13"/>
        <v>165.84036254249673</v>
      </c>
      <c r="AR11" s="1">
        <f t="shared" si="14"/>
        <v>332.248385429772</v>
      </c>
    </row>
    <row r="12" spans="1:44" ht="12.75">
      <c r="A12" s="9">
        <v>1991</v>
      </c>
      <c r="B12">
        <v>4521</v>
      </c>
      <c r="C12">
        <v>15099</v>
      </c>
      <c r="D12">
        <v>83</v>
      </c>
      <c r="E12">
        <v>62</v>
      </c>
      <c r="F12">
        <v>9752</v>
      </c>
      <c r="H12" s="2">
        <f t="shared" si="2"/>
        <v>29517</v>
      </c>
      <c r="J12" s="9">
        <v>1991</v>
      </c>
      <c r="K12" s="2">
        <f t="shared" si="3"/>
        <v>4521</v>
      </c>
      <c r="L12" s="2">
        <f t="shared" si="3"/>
        <v>15099</v>
      </c>
      <c r="M12" s="2">
        <f t="shared" si="4"/>
        <v>9897</v>
      </c>
      <c r="N12" s="2">
        <f t="shared" si="5"/>
        <v>29517</v>
      </c>
      <c r="P12" s="9">
        <f t="shared" si="1"/>
        <v>1991</v>
      </c>
      <c r="Q12" s="7">
        <f t="shared" si="8"/>
        <v>15.316597215164144</v>
      </c>
      <c r="R12" s="7">
        <f t="shared" si="9"/>
        <v>51.15357251753226</v>
      </c>
      <c r="S12" s="7">
        <f t="shared" si="9"/>
        <v>0.2811938882677779</v>
      </c>
      <c r="T12" s="7">
        <f t="shared" si="9"/>
        <v>0.21004844665785818</v>
      </c>
      <c r="U12" s="7">
        <f t="shared" si="9"/>
        <v>33.03858793237795</v>
      </c>
      <c r="V12" s="7">
        <f t="shared" si="9"/>
        <v>0</v>
      </c>
      <c r="W12" s="7">
        <f t="shared" si="9"/>
        <v>100</v>
      </c>
      <c r="Z12" s="9">
        <v>1991</v>
      </c>
      <c r="AA12" s="7">
        <v>12397192</v>
      </c>
      <c r="AB12" s="7">
        <v>2594393</v>
      </c>
      <c r="AC12" s="7">
        <v>51017</v>
      </c>
      <c r="AD12" s="7">
        <v>716119</v>
      </c>
      <c r="AE12" s="7">
        <v>2270811</v>
      </c>
      <c r="AG12">
        <f t="shared" si="10"/>
        <v>18029532</v>
      </c>
      <c r="AJ12" s="9">
        <v>1991</v>
      </c>
      <c r="AK12" s="1">
        <f t="shared" si="11"/>
        <v>36.46793564220027</v>
      </c>
      <c r="AL12" s="1">
        <f t="shared" si="12"/>
        <v>581.9858440876152</v>
      </c>
      <c r="AM12" s="1">
        <f t="shared" si="12"/>
        <v>162.6908677499657</v>
      </c>
      <c r="AN12" s="1">
        <f t="shared" si="12"/>
        <v>8.65777894456089</v>
      </c>
      <c r="AO12" s="1">
        <f t="shared" si="12"/>
        <v>429.4500951422201</v>
      </c>
      <c r="AP12" s="1"/>
      <c r="AQ12" s="1">
        <f t="shared" si="13"/>
        <v>163.71473202965004</v>
      </c>
      <c r="AR12" s="1">
        <f t="shared" si="14"/>
        <v>325.77921866313005</v>
      </c>
    </row>
    <row r="13" spans="1:44" ht="12.75">
      <c r="A13" s="9">
        <v>1992</v>
      </c>
      <c r="B13">
        <v>4649</v>
      </c>
      <c r="C13">
        <v>16387</v>
      </c>
      <c r="D13">
        <v>70</v>
      </c>
      <c r="E13">
        <v>89</v>
      </c>
      <c r="F13">
        <v>10613</v>
      </c>
      <c r="H13" s="2">
        <f t="shared" si="2"/>
        <v>31808</v>
      </c>
      <c r="J13" s="9">
        <v>1992</v>
      </c>
      <c r="K13" s="2">
        <f t="shared" si="3"/>
        <v>4649</v>
      </c>
      <c r="L13" s="2">
        <f t="shared" si="3"/>
        <v>16387</v>
      </c>
      <c r="M13" s="2">
        <f t="shared" si="4"/>
        <v>10772</v>
      </c>
      <c r="N13" s="2">
        <f t="shared" si="5"/>
        <v>31808</v>
      </c>
      <c r="P13" s="9">
        <f t="shared" si="1"/>
        <v>1992</v>
      </c>
      <c r="Q13" s="7">
        <f t="shared" si="8"/>
        <v>14.615819919517104</v>
      </c>
      <c r="R13" s="7">
        <f t="shared" si="9"/>
        <v>51.51848591549296</v>
      </c>
      <c r="S13" s="7">
        <f t="shared" si="9"/>
        <v>0.22007042253521128</v>
      </c>
      <c r="T13" s="7">
        <f t="shared" si="9"/>
        <v>0.2798038229376258</v>
      </c>
      <c r="U13" s="7">
        <f t="shared" si="9"/>
        <v>33.3658199195171</v>
      </c>
      <c r="V13" s="7">
        <f t="shared" si="9"/>
        <v>0</v>
      </c>
      <c r="W13" s="7">
        <f t="shared" si="9"/>
        <v>100</v>
      </c>
      <c r="Z13" s="9">
        <v>1992</v>
      </c>
      <c r="AA13" s="7">
        <v>12348929</v>
      </c>
      <c r="AB13" s="7">
        <v>2607672</v>
      </c>
      <c r="AC13" s="7">
        <v>51648</v>
      </c>
      <c r="AD13" s="7">
        <v>754750</v>
      </c>
      <c r="AE13" s="7">
        <v>2319033</v>
      </c>
      <c r="AG13">
        <f t="shared" si="10"/>
        <v>18082032</v>
      </c>
      <c r="AJ13" s="9">
        <v>1992</v>
      </c>
      <c r="AK13" s="1">
        <f t="shared" si="11"/>
        <v>37.64698946766963</v>
      </c>
      <c r="AL13" s="1">
        <f t="shared" si="12"/>
        <v>628.4149233492557</v>
      </c>
      <c r="AM13" s="1">
        <f t="shared" si="12"/>
        <v>135.53283767038414</v>
      </c>
      <c r="AN13" s="1">
        <f t="shared" si="12"/>
        <v>11.791984100695595</v>
      </c>
      <c r="AO13" s="1">
        <f t="shared" si="12"/>
        <v>457.64764882604084</v>
      </c>
      <c r="AP13" s="1"/>
      <c r="AQ13" s="1">
        <f t="shared" si="13"/>
        <v>175.9094331875975</v>
      </c>
      <c r="AR13" s="1">
        <f t="shared" si="14"/>
        <v>344.65646498034994</v>
      </c>
    </row>
    <row r="14" spans="1:44" ht="12.75">
      <c r="A14" s="9">
        <v>1993</v>
      </c>
      <c r="B14">
        <v>5135</v>
      </c>
      <c r="C14">
        <v>18472</v>
      </c>
      <c r="D14">
        <v>80</v>
      </c>
      <c r="E14">
        <v>94</v>
      </c>
      <c r="F14">
        <v>11785</v>
      </c>
      <c r="H14" s="2">
        <f t="shared" si="2"/>
        <v>35566</v>
      </c>
      <c r="J14" s="9">
        <v>1993</v>
      </c>
      <c r="K14" s="2">
        <f t="shared" si="3"/>
        <v>5135</v>
      </c>
      <c r="L14" s="2">
        <f t="shared" si="3"/>
        <v>18472</v>
      </c>
      <c r="M14" s="2">
        <f t="shared" si="4"/>
        <v>11959</v>
      </c>
      <c r="N14" s="2">
        <f t="shared" si="5"/>
        <v>35566</v>
      </c>
      <c r="P14" s="9">
        <f t="shared" si="1"/>
        <v>1993</v>
      </c>
      <c r="Q14" s="7">
        <f t="shared" si="8"/>
        <v>14.437946353258729</v>
      </c>
      <c r="R14" s="7">
        <f t="shared" si="9"/>
        <v>51.93724343474104</v>
      </c>
      <c r="S14" s="7">
        <f t="shared" si="9"/>
        <v>0.2249339256593376</v>
      </c>
      <c r="T14" s="7">
        <f t="shared" si="9"/>
        <v>0.26429736264972165</v>
      </c>
      <c r="U14" s="7">
        <f t="shared" si="9"/>
        <v>33.13557892369117</v>
      </c>
      <c r="V14" s="7">
        <f t="shared" si="9"/>
        <v>0</v>
      </c>
      <c r="W14" s="7">
        <f t="shared" si="9"/>
        <v>100</v>
      </c>
      <c r="Z14" s="9">
        <v>1993</v>
      </c>
      <c r="AA14" s="7">
        <v>12299734</v>
      </c>
      <c r="AB14" s="7">
        <v>2621520</v>
      </c>
      <c r="AC14" s="7">
        <v>52399</v>
      </c>
      <c r="AD14" s="7">
        <v>788549</v>
      </c>
      <c r="AE14" s="7">
        <v>2378692</v>
      </c>
      <c r="AG14">
        <f t="shared" si="10"/>
        <v>18140894</v>
      </c>
      <c r="AJ14" s="9">
        <v>1993</v>
      </c>
      <c r="AK14" s="1">
        <f t="shared" si="11"/>
        <v>41.74887034142365</v>
      </c>
      <c r="AL14" s="1">
        <f t="shared" si="12"/>
        <v>704.6293753242394</v>
      </c>
      <c r="AM14" s="1">
        <f t="shared" si="12"/>
        <v>152.67466936391915</v>
      </c>
      <c r="AN14" s="1">
        <f t="shared" si="12"/>
        <v>11.920628901945218</v>
      </c>
      <c r="AO14" s="1">
        <f t="shared" si="12"/>
        <v>495.44035125186446</v>
      </c>
      <c r="AP14" s="1"/>
      <c r="AQ14" s="1">
        <f t="shared" si="13"/>
        <v>196.05428486600493</v>
      </c>
      <c r="AR14" s="1">
        <f t="shared" si="14"/>
        <v>371.4390428743586</v>
      </c>
    </row>
    <row r="15" spans="1:44" ht="12.75">
      <c r="A15" s="9">
        <v>1994</v>
      </c>
      <c r="B15">
        <v>5050</v>
      </c>
      <c r="C15">
        <v>17677</v>
      </c>
      <c r="D15">
        <v>69</v>
      </c>
      <c r="E15">
        <v>142</v>
      </c>
      <c r="F15">
        <v>11393</v>
      </c>
      <c r="H15" s="2">
        <f t="shared" si="2"/>
        <v>34331</v>
      </c>
      <c r="J15" s="9">
        <v>1994</v>
      </c>
      <c r="K15" s="2">
        <f t="shared" si="3"/>
        <v>5050</v>
      </c>
      <c r="L15" s="2">
        <f t="shared" si="3"/>
        <v>17677</v>
      </c>
      <c r="M15" s="2">
        <f t="shared" si="4"/>
        <v>11604</v>
      </c>
      <c r="N15" s="2">
        <f t="shared" si="5"/>
        <v>34331</v>
      </c>
      <c r="P15" s="9">
        <f t="shared" si="1"/>
        <v>1994</v>
      </c>
      <c r="Q15" s="7">
        <f t="shared" si="8"/>
        <v>14.709737554979466</v>
      </c>
      <c r="R15" s="7">
        <f t="shared" si="9"/>
        <v>51.489907081063755</v>
      </c>
      <c r="S15" s="7">
        <f t="shared" si="9"/>
        <v>0.2009845329294224</v>
      </c>
      <c r="T15" s="7">
        <f t="shared" si="9"/>
        <v>0.4136203431301156</v>
      </c>
      <c r="U15" s="7">
        <f t="shared" si="9"/>
        <v>33.18575048789724</v>
      </c>
      <c r="V15" s="7">
        <f t="shared" si="9"/>
        <v>0</v>
      </c>
      <c r="W15" s="7">
        <f t="shared" si="9"/>
        <v>100</v>
      </c>
      <c r="Z15" s="9">
        <v>1994</v>
      </c>
      <c r="AA15" s="7">
        <v>12222198</v>
      </c>
      <c r="AB15" s="7">
        <v>2631402</v>
      </c>
      <c r="AC15" s="7">
        <v>52891</v>
      </c>
      <c r="AD15" s="7">
        <v>817414</v>
      </c>
      <c r="AE15" s="7">
        <v>2432747</v>
      </c>
      <c r="AG15">
        <f t="shared" si="10"/>
        <v>18156652</v>
      </c>
      <c r="AJ15" s="9">
        <v>1994</v>
      </c>
      <c r="AK15" s="1">
        <f t="shared" si="11"/>
        <v>41.31826370346806</v>
      </c>
      <c r="AL15" s="1">
        <f t="shared" si="12"/>
        <v>671.7711698934636</v>
      </c>
      <c r="AM15" s="1">
        <f t="shared" si="12"/>
        <v>130.4569775576185</v>
      </c>
      <c r="AN15" s="1">
        <f t="shared" si="12"/>
        <v>17.371858079259717</v>
      </c>
      <c r="AO15" s="1">
        <f t="shared" si="12"/>
        <v>468.31832492240255</v>
      </c>
      <c r="AP15" s="1"/>
      <c r="AQ15" s="1">
        <f t="shared" si="13"/>
        <v>189.08221625881248</v>
      </c>
      <c r="AR15" s="1">
        <f t="shared" si="14"/>
        <v>351.31145377063393</v>
      </c>
    </row>
    <row r="16" spans="1:44" ht="12.75">
      <c r="A16" s="9">
        <v>1995</v>
      </c>
      <c r="B16">
        <v>5401</v>
      </c>
      <c r="C16">
        <v>17946</v>
      </c>
      <c r="D16">
        <v>80</v>
      </c>
      <c r="E16">
        <v>105</v>
      </c>
      <c r="F16">
        <v>10877</v>
      </c>
      <c r="H16" s="2">
        <f t="shared" si="2"/>
        <v>34409</v>
      </c>
      <c r="J16" s="9">
        <v>1995</v>
      </c>
      <c r="K16" s="2">
        <f t="shared" si="3"/>
        <v>5401</v>
      </c>
      <c r="L16" s="2">
        <f t="shared" si="3"/>
        <v>17946</v>
      </c>
      <c r="M16" s="2">
        <f t="shared" si="4"/>
        <v>11062</v>
      </c>
      <c r="N16" s="2">
        <f t="shared" si="5"/>
        <v>34409</v>
      </c>
      <c r="P16" s="9">
        <f t="shared" si="1"/>
        <v>1995</v>
      </c>
      <c r="Q16" s="7">
        <f t="shared" si="8"/>
        <v>15.696474759510593</v>
      </c>
      <c r="R16" s="7">
        <f t="shared" si="9"/>
        <v>52.154959458281255</v>
      </c>
      <c r="S16" s="7">
        <f t="shared" si="9"/>
        <v>0.2324973117498329</v>
      </c>
      <c r="T16" s="7">
        <f t="shared" si="9"/>
        <v>0.3051527216716557</v>
      </c>
      <c r="U16" s="7">
        <f t="shared" si="9"/>
        <v>31.610915748786656</v>
      </c>
      <c r="V16" s="7">
        <f t="shared" si="9"/>
        <v>0</v>
      </c>
      <c r="W16" s="7">
        <f t="shared" si="9"/>
        <v>100</v>
      </c>
      <c r="Z16" s="9">
        <v>1995</v>
      </c>
      <c r="AA16" s="7">
        <v>12130872</v>
      </c>
      <c r="AB16" s="7">
        <v>2635058</v>
      </c>
      <c r="AC16" s="7">
        <v>53257</v>
      </c>
      <c r="AD16" s="7">
        <v>846940</v>
      </c>
      <c r="AE16" s="7">
        <v>2484801</v>
      </c>
      <c r="AG16">
        <f t="shared" si="10"/>
        <v>18150928</v>
      </c>
      <c r="AJ16" s="9">
        <v>1995</v>
      </c>
      <c r="AK16" s="1">
        <f t="shared" si="11"/>
        <v>44.52276802524996</v>
      </c>
      <c r="AL16" s="1">
        <f t="shared" si="12"/>
        <v>681.047627794151</v>
      </c>
      <c r="AM16" s="1">
        <f t="shared" si="12"/>
        <v>150.21499521189702</v>
      </c>
      <c r="AN16" s="1">
        <f t="shared" si="12"/>
        <v>12.397572437244671</v>
      </c>
      <c r="AO16" s="1">
        <f t="shared" si="12"/>
        <v>437.74129195859143</v>
      </c>
      <c r="AP16" s="1"/>
      <c r="AQ16" s="1">
        <f t="shared" si="13"/>
        <v>189.5715745222503</v>
      </c>
      <c r="AR16" s="1">
        <f t="shared" si="14"/>
        <v>326.7948755065734</v>
      </c>
    </row>
    <row r="17" spans="1:44" ht="12.75">
      <c r="A17" s="9">
        <v>1996</v>
      </c>
      <c r="B17">
        <v>5042</v>
      </c>
      <c r="C17">
        <v>16588</v>
      </c>
      <c r="D17">
        <v>69</v>
      </c>
      <c r="E17">
        <v>131</v>
      </c>
      <c r="F17">
        <v>10037</v>
      </c>
      <c r="H17" s="2">
        <f t="shared" si="2"/>
        <v>31867</v>
      </c>
      <c r="J17" s="9">
        <v>1996</v>
      </c>
      <c r="K17" s="2">
        <f t="shared" si="3"/>
        <v>5042</v>
      </c>
      <c r="L17" s="2">
        <f t="shared" si="3"/>
        <v>16588</v>
      </c>
      <c r="M17" s="2">
        <f t="shared" si="4"/>
        <v>10237</v>
      </c>
      <c r="N17" s="2">
        <f t="shared" si="5"/>
        <v>31867</v>
      </c>
      <c r="P17" s="9">
        <f t="shared" si="1"/>
        <v>1996</v>
      </c>
      <c r="Q17" s="7">
        <f t="shared" si="8"/>
        <v>15.822010230018515</v>
      </c>
      <c r="R17" s="7">
        <f t="shared" si="9"/>
        <v>52.05384880911288</v>
      </c>
      <c r="S17" s="7">
        <f t="shared" si="9"/>
        <v>0.21652493174757587</v>
      </c>
      <c r="T17" s="7">
        <f t="shared" si="9"/>
        <v>0.4110835660714846</v>
      </c>
      <c r="U17" s="7">
        <f t="shared" si="9"/>
        <v>31.496532463049547</v>
      </c>
      <c r="V17" s="7">
        <f t="shared" si="9"/>
        <v>0</v>
      </c>
      <c r="W17" s="7">
        <f t="shared" si="9"/>
        <v>100</v>
      </c>
      <c r="Z17" s="9">
        <v>1996</v>
      </c>
      <c r="AA17" s="7">
        <v>12042578</v>
      </c>
      <c r="AB17" s="7">
        <v>2636775</v>
      </c>
      <c r="AC17" s="7">
        <v>53448</v>
      </c>
      <c r="AD17" s="7">
        <v>882398</v>
      </c>
      <c r="AE17" s="7">
        <v>2528606</v>
      </c>
      <c r="AG17">
        <f t="shared" si="10"/>
        <v>18143805</v>
      </c>
      <c r="AJ17" s="9">
        <v>1996</v>
      </c>
      <c r="AK17" s="1">
        <f t="shared" si="11"/>
        <v>41.86811162858982</v>
      </c>
      <c r="AL17" s="1">
        <f t="shared" si="12"/>
        <v>629.1018384200396</v>
      </c>
      <c r="AM17" s="1">
        <f t="shared" si="12"/>
        <v>129.09744050291874</v>
      </c>
      <c r="AN17" s="1">
        <f t="shared" si="12"/>
        <v>14.845908535604115</v>
      </c>
      <c r="AO17" s="1">
        <f t="shared" si="12"/>
        <v>396.93807576190204</v>
      </c>
      <c r="AP17" s="1"/>
      <c r="AQ17" s="1">
        <f t="shared" si="13"/>
        <v>175.63570596134602</v>
      </c>
      <c r="AR17" s="1">
        <f t="shared" si="14"/>
        <v>295.48684755915224</v>
      </c>
    </row>
    <row r="18" spans="1:44" ht="12.75">
      <c r="A18" s="9">
        <v>1997</v>
      </c>
      <c r="B18">
        <v>4758</v>
      </c>
      <c r="C18">
        <v>15348</v>
      </c>
      <c r="D18">
        <v>78</v>
      </c>
      <c r="E18">
        <v>107</v>
      </c>
      <c r="F18">
        <v>9166</v>
      </c>
      <c r="H18" s="2">
        <f t="shared" si="2"/>
        <v>29457</v>
      </c>
      <c r="J18" s="9">
        <v>1997</v>
      </c>
      <c r="K18" s="2">
        <f t="shared" si="3"/>
        <v>4758</v>
      </c>
      <c r="L18" s="2">
        <f t="shared" si="3"/>
        <v>15348</v>
      </c>
      <c r="M18" s="2">
        <f t="shared" si="4"/>
        <v>9351</v>
      </c>
      <c r="N18" s="2">
        <f t="shared" si="5"/>
        <v>29457</v>
      </c>
      <c r="P18" s="9">
        <f t="shared" si="1"/>
        <v>1997</v>
      </c>
      <c r="Q18" s="7">
        <f t="shared" si="8"/>
        <v>16.152357673897548</v>
      </c>
      <c r="R18" s="7">
        <f t="shared" si="9"/>
        <v>52.10306548528363</v>
      </c>
      <c r="S18" s="7">
        <f t="shared" si="9"/>
        <v>0.26479274875241876</v>
      </c>
      <c r="T18" s="7">
        <f t="shared" si="9"/>
        <v>0.363241334827036</v>
      </c>
      <c r="U18" s="7">
        <f t="shared" si="9"/>
        <v>31.11654275723937</v>
      </c>
      <c r="V18" s="7">
        <f t="shared" si="9"/>
        <v>0</v>
      </c>
      <c r="W18" s="7">
        <f t="shared" si="9"/>
        <v>100</v>
      </c>
      <c r="Z18" s="9">
        <v>1997</v>
      </c>
      <c r="AA18" s="7">
        <v>11955628</v>
      </c>
      <c r="AB18" s="7">
        <v>2640110</v>
      </c>
      <c r="AC18" s="7">
        <v>54048</v>
      </c>
      <c r="AD18" s="7">
        <v>915469</v>
      </c>
      <c r="AE18" s="7">
        <v>2577929</v>
      </c>
      <c r="AG18">
        <f t="shared" si="10"/>
        <v>18143184</v>
      </c>
      <c r="AJ18" s="9">
        <v>1997</v>
      </c>
      <c r="AK18" s="1">
        <f t="shared" si="11"/>
        <v>39.79715661945989</v>
      </c>
      <c r="AL18" s="1">
        <f t="shared" si="12"/>
        <v>581.3394138880577</v>
      </c>
      <c r="AM18" s="1">
        <f t="shared" si="12"/>
        <v>144.31616341030195</v>
      </c>
      <c r="AN18" s="1">
        <f t="shared" si="12"/>
        <v>11.687998173613742</v>
      </c>
      <c r="AO18" s="1">
        <f t="shared" si="12"/>
        <v>355.55672790057446</v>
      </c>
      <c r="AP18" s="1"/>
      <c r="AQ18" s="1">
        <f t="shared" si="13"/>
        <v>162.35849231314637</v>
      </c>
      <c r="AR18" s="1">
        <f t="shared" si="14"/>
        <v>263.5980928250916</v>
      </c>
    </row>
    <row r="19" spans="1:44" ht="12.75">
      <c r="A19" s="9">
        <v>1998</v>
      </c>
      <c r="B19">
        <v>4481</v>
      </c>
      <c r="C19">
        <v>14637</v>
      </c>
      <c r="D19">
        <v>102</v>
      </c>
      <c r="E19">
        <v>71</v>
      </c>
      <c r="F19">
        <v>8620</v>
      </c>
      <c r="H19" s="2">
        <f t="shared" si="2"/>
        <v>27911</v>
      </c>
      <c r="J19" s="9">
        <v>1998</v>
      </c>
      <c r="K19" s="2">
        <f t="shared" si="3"/>
        <v>4481</v>
      </c>
      <c r="L19" s="2">
        <f t="shared" si="3"/>
        <v>14637</v>
      </c>
      <c r="M19" s="2">
        <f t="shared" si="4"/>
        <v>8793</v>
      </c>
      <c r="N19" s="2">
        <f t="shared" si="5"/>
        <v>27911</v>
      </c>
      <c r="P19" s="9">
        <f t="shared" si="1"/>
        <v>1998</v>
      </c>
      <c r="Q19" s="7">
        <f t="shared" si="8"/>
        <v>16.054602128193185</v>
      </c>
      <c r="R19" s="7">
        <f t="shared" si="9"/>
        <v>52.44168965640787</v>
      </c>
      <c r="S19" s="7">
        <f t="shared" si="9"/>
        <v>0.3654473146788005</v>
      </c>
      <c r="T19" s="7">
        <f t="shared" si="9"/>
        <v>0.2543799935509297</v>
      </c>
      <c r="U19" s="7">
        <f t="shared" si="9"/>
        <v>30.883880907169214</v>
      </c>
      <c r="V19" s="7">
        <f t="shared" si="9"/>
        <v>0</v>
      </c>
      <c r="W19" s="7">
        <f t="shared" si="9"/>
        <v>100</v>
      </c>
      <c r="Z19" s="9">
        <v>1998</v>
      </c>
      <c r="AA19" s="7">
        <v>11894478</v>
      </c>
      <c r="AB19" s="7">
        <v>2645999</v>
      </c>
      <c r="AC19" s="7">
        <v>54678</v>
      </c>
      <c r="AD19" s="7">
        <v>946420</v>
      </c>
      <c r="AE19" s="7">
        <v>2617600</v>
      </c>
      <c r="AG19">
        <f t="shared" si="10"/>
        <v>18159175</v>
      </c>
      <c r="AJ19" s="9">
        <v>1998</v>
      </c>
      <c r="AK19" s="1">
        <f t="shared" si="11"/>
        <v>37.67294369706682</v>
      </c>
      <c r="AL19" s="1">
        <f t="shared" si="12"/>
        <v>553.1748122353788</v>
      </c>
      <c r="AM19" s="1">
        <f t="shared" si="12"/>
        <v>186.54669153955885</v>
      </c>
      <c r="AN19" s="1">
        <f t="shared" si="12"/>
        <v>7.501954734684389</v>
      </c>
      <c r="AO19" s="1">
        <f t="shared" si="12"/>
        <v>329.3092909535452</v>
      </c>
      <c r="AP19" s="1"/>
      <c r="AQ19" s="1">
        <f t="shared" si="13"/>
        <v>153.70191652429142</v>
      </c>
      <c r="AR19" s="1">
        <f t="shared" si="14"/>
        <v>242.9879475988325</v>
      </c>
    </row>
    <row r="20" spans="1:44" ht="12.75">
      <c r="A20" s="9">
        <v>1999</v>
      </c>
      <c r="B20">
        <v>4962</v>
      </c>
      <c r="C20">
        <v>15029</v>
      </c>
      <c r="D20">
        <v>103</v>
      </c>
      <c r="E20">
        <v>83</v>
      </c>
      <c r="F20">
        <v>8195</v>
      </c>
      <c r="H20" s="2">
        <f t="shared" si="2"/>
        <v>28372</v>
      </c>
      <c r="J20" s="9">
        <v>1999</v>
      </c>
      <c r="K20" s="2">
        <f t="shared" si="3"/>
        <v>4962</v>
      </c>
      <c r="L20" s="2">
        <f t="shared" si="3"/>
        <v>15029</v>
      </c>
      <c r="M20" s="2">
        <f t="shared" si="4"/>
        <v>8381</v>
      </c>
      <c r="N20" s="2">
        <f t="shared" si="5"/>
        <v>28372</v>
      </c>
      <c r="P20" s="9">
        <f t="shared" si="1"/>
        <v>1999</v>
      </c>
      <c r="Q20" s="7">
        <f t="shared" si="8"/>
        <v>17.489073734667983</v>
      </c>
      <c r="R20" s="7">
        <f aca="true" t="shared" si="15" ref="R20:W21">(C20/$H20)*100</f>
        <v>52.97123924996475</v>
      </c>
      <c r="S20" s="7">
        <f t="shared" si="15"/>
        <v>0.36303397716058083</v>
      </c>
      <c r="T20" s="7">
        <f t="shared" si="15"/>
        <v>0.2925419427604681</v>
      </c>
      <c r="U20" s="7">
        <f t="shared" si="15"/>
        <v>28.88411109544621</v>
      </c>
      <c r="V20" s="7">
        <f t="shared" si="15"/>
        <v>0</v>
      </c>
      <c r="W20" s="7">
        <f t="shared" si="15"/>
        <v>100</v>
      </c>
      <c r="Z20" s="9">
        <v>1999</v>
      </c>
      <c r="AA20" s="7">
        <v>11851469</v>
      </c>
      <c r="AB20" s="7">
        <v>2651091</v>
      </c>
      <c r="AC20" s="7">
        <v>55074</v>
      </c>
      <c r="AD20" s="7">
        <v>978282</v>
      </c>
      <c r="AE20" s="7">
        <v>2660685</v>
      </c>
      <c r="AG20">
        <f t="shared" si="10"/>
        <v>18196601</v>
      </c>
      <c r="AJ20" s="9">
        <v>1999</v>
      </c>
      <c r="AK20" s="1">
        <f t="shared" si="11"/>
        <v>41.86822747458564</v>
      </c>
      <c r="AL20" s="1">
        <f>(C20/AB20)*100000</f>
        <v>566.8986843529702</v>
      </c>
      <c r="AM20" s="1">
        <f>(D20/AC20)*100000</f>
        <v>187.02109888513635</v>
      </c>
      <c r="AN20" s="1">
        <f>(E20/AD20)*100000</f>
        <v>8.484261184402863</v>
      </c>
      <c r="AO20" s="1">
        <f>(F20/AE20)*100000</f>
        <v>308.003390104428</v>
      </c>
      <c r="AP20" s="1"/>
      <c r="AQ20" s="1">
        <f t="shared" si="13"/>
        <v>155.91922909119126</v>
      </c>
      <c r="AR20" s="1">
        <f t="shared" si="14"/>
        <v>226.87891119779124</v>
      </c>
    </row>
    <row r="21" spans="1:31" s="4" customFormat="1" ht="12.75">
      <c r="A21" s="13" t="s">
        <v>108</v>
      </c>
      <c r="B21" s="21">
        <f aca="true" t="shared" si="16" ref="B21:G21">SUM(B4:B20)</f>
        <v>71600</v>
      </c>
      <c r="C21" s="21">
        <f t="shared" si="16"/>
        <v>223063</v>
      </c>
      <c r="D21" s="21">
        <f t="shared" si="16"/>
        <v>1075</v>
      </c>
      <c r="E21" s="21">
        <f t="shared" si="16"/>
        <v>1191</v>
      </c>
      <c r="F21" s="21">
        <f t="shared" si="16"/>
        <v>135092</v>
      </c>
      <c r="G21" s="21">
        <f t="shared" si="16"/>
        <v>0</v>
      </c>
      <c r="H21" s="21">
        <f t="shared" si="2"/>
        <v>432021</v>
      </c>
      <c r="J21" s="13" t="s">
        <v>108</v>
      </c>
      <c r="K21" s="21">
        <f t="shared" si="3"/>
        <v>71600</v>
      </c>
      <c r="L21" s="21">
        <f t="shared" si="3"/>
        <v>223063</v>
      </c>
      <c r="M21" s="21">
        <f t="shared" si="4"/>
        <v>137358</v>
      </c>
      <c r="N21" s="21">
        <f t="shared" si="5"/>
        <v>432021</v>
      </c>
      <c r="P21" s="13" t="str">
        <f t="shared" si="1"/>
        <v>Total</v>
      </c>
      <c r="Q21" s="22">
        <f t="shared" si="8"/>
        <v>16.573268429080994</v>
      </c>
      <c r="R21" s="22">
        <f t="shared" si="15"/>
        <v>51.632443793241535</v>
      </c>
      <c r="S21" s="22">
        <f t="shared" si="15"/>
        <v>0.24883049666567136</v>
      </c>
      <c r="T21" s="22">
        <f t="shared" si="15"/>
        <v>0.2756810432826182</v>
      </c>
      <c r="U21" s="22">
        <f t="shared" si="15"/>
        <v>31.269776237729186</v>
      </c>
      <c r="V21" s="22">
        <f t="shared" si="15"/>
        <v>0</v>
      </c>
      <c r="W21" s="22">
        <f t="shared" si="15"/>
        <v>100</v>
      </c>
      <c r="AA21" s="7"/>
      <c r="AB21" s="7"/>
      <c r="AC21" s="7"/>
      <c r="AD21" s="7"/>
      <c r="AE21" s="7"/>
    </row>
    <row r="23" spans="1:44" ht="12.75">
      <c r="A23" s="30" t="str">
        <f>CONCATENATE("New Admissions, All Races: ",$A$1)</f>
        <v>New Admissions, All Races: NEW YORK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NEW YORK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NEW YORK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NEW YORK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NEW YORK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120</v>
      </c>
      <c r="B24" s="19" t="s">
        <v>106</v>
      </c>
      <c r="C24" s="19" t="s">
        <v>107</v>
      </c>
      <c r="D24" s="19" t="s">
        <v>123</v>
      </c>
      <c r="E24" s="19" t="s">
        <v>124</v>
      </c>
      <c r="F24" s="19" t="s">
        <v>121</v>
      </c>
      <c r="G24" s="19" t="s">
        <v>122</v>
      </c>
      <c r="H24" s="19" t="s">
        <v>108</v>
      </c>
      <c r="J24" s="20" t="s">
        <v>120</v>
      </c>
      <c r="K24" s="19" t="s">
        <v>106</v>
      </c>
      <c r="L24" s="19" t="s">
        <v>107</v>
      </c>
      <c r="M24" s="19" t="s">
        <v>125</v>
      </c>
      <c r="N24" s="19" t="s">
        <v>108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120</v>
      </c>
      <c r="AA24" s="19" t="s">
        <v>106</v>
      </c>
      <c r="AB24" s="19" t="s">
        <v>107</v>
      </c>
      <c r="AC24" s="19" t="s">
        <v>123</v>
      </c>
      <c r="AD24" s="19" t="s">
        <v>124</v>
      </c>
      <c r="AE24" s="19" t="s">
        <v>121</v>
      </c>
      <c r="AF24" s="19" t="s">
        <v>122</v>
      </c>
      <c r="AG24" s="19" t="s">
        <v>108</v>
      </c>
      <c r="AJ24" s="20" t="s">
        <v>120</v>
      </c>
      <c r="AK24" s="19" t="s">
        <v>106</v>
      </c>
      <c r="AL24" s="19" t="s">
        <v>107</v>
      </c>
      <c r="AM24" s="19" t="s">
        <v>123</v>
      </c>
      <c r="AN24" s="19" t="s">
        <v>124</v>
      </c>
      <c r="AO24" s="19" t="s">
        <v>121</v>
      </c>
      <c r="AP24" s="19" t="s">
        <v>122</v>
      </c>
      <c r="AQ24" s="19" t="s">
        <v>108</v>
      </c>
      <c r="AR24" s="19" t="s">
        <v>125</v>
      </c>
    </row>
    <row r="25" spans="1:44" ht="12.75">
      <c r="A25" s="9">
        <v>1983</v>
      </c>
      <c r="H25" s="2"/>
      <c r="J25" s="9">
        <v>1983</v>
      </c>
      <c r="K25" s="2"/>
      <c r="L25" s="2"/>
      <c r="M25" s="2"/>
      <c r="N25" s="2"/>
      <c r="P25" s="9">
        <f aca="true" t="shared" si="18" ref="P25:P42">A25</f>
        <v>1983</v>
      </c>
      <c r="Q25" s="2"/>
      <c r="R25" s="2"/>
      <c r="S25" s="1"/>
      <c r="T25" s="1"/>
      <c r="U25" s="1"/>
      <c r="V25" s="1"/>
      <c r="W25" s="2"/>
      <c r="Z25" s="9">
        <v>1983</v>
      </c>
      <c r="AA25" s="2">
        <f>AA4</f>
        <v>13002500</v>
      </c>
      <c r="AB25" s="2">
        <f>AB4</f>
        <v>2402024</v>
      </c>
      <c r="AC25" s="1">
        <f>AC4</f>
        <v>41047</v>
      </c>
      <c r="AD25" s="1">
        <f>AD4</f>
        <v>436749</v>
      </c>
      <c r="AE25" s="1">
        <f>AE4</f>
        <v>1804612</v>
      </c>
      <c r="AF25" s="1"/>
      <c r="AG25" s="2">
        <f aca="true" t="shared" si="19" ref="AG25:AG41">AG4</f>
        <v>17686932</v>
      </c>
      <c r="AJ25" s="9">
        <v>1983</v>
      </c>
      <c r="AK25" s="1"/>
      <c r="AL25" s="1"/>
      <c r="AM25" s="1"/>
      <c r="AN25" s="1"/>
      <c r="AO25" s="1"/>
      <c r="AP25" s="1"/>
      <c r="AQ25" s="1"/>
      <c r="AR25" s="1"/>
    </row>
    <row r="26" spans="1:44" ht="12.75">
      <c r="A26" s="9">
        <v>1984</v>
      </c>
      <c r="B26">
        <v>2307</v>
      </c>
      <c r="C26">
        <v>4574</v>
      </c>
      <c r="D26">
        <v>12</v>
      </c>
      <c r="E26">
        <v>36</v>
      </c>
      <c r="F26">
        <v>1637</v>
      </c>
      <c r="G26" s="2"/>
      <c r="H26" s="2">
        <f aca="true" t="shared" si="20" ref="H26:H42">SUM(B26:G26)</f>
        <v>8566</v>
      </c>
      <c r="J26" s="9">
        <v>1984</v>
      </c>
      <c r="K26" s="2">
        <f aca="true" t="shared" si="21" ref="K26:L41">B26</f>
        <v>2307</v>
      </c>
      <c r="L26" s="2">
        <f t="shared" si="21"/>
        <v>4574</v>
      </c>
      <c r="M26" s="2">
        <f aca="true" t="shared" si="22" ref="M26:M42">N26-K26-L26</f>
        <v>1685</v>
      </c>
      <c r="N26" s="2">
        <f aca="true" t="shared" si="23" ref="N26:N41">H26</f>
        <v>8566</v>
      </c>
      <c r="P26" s="9">
        <f t="shared" si="18"/>
        <v>1984</v>
      </c>
      <c r="Q26" s="2">
        <f aca="true" t="shared" si="24" ref="Q26:W28">(B26/$H26)*100</f>
        <v>26.932056969413964</v>
      </c>
      <c r="R26" s="2">
        <f t="shared" si="24"/>
        <v>53.39715152930189</v>
      </c>
      <c r="S26" s="1">
        <f t="shared" si="24"/>
        <v>0.14008872285780996</v>
      </c>
      <c r="T26" s="1">
        <f t="shared" si="24"/>
        <v>0.4202661685734298</v>
      </c>
      <c r="U26" s="1">
        <f t="shared" si="24"/>
        <v>19.110436609852908</v>
      </c>
      <c r="V26" s="1">
        <f t="shared" si="24"/>
        <v>0</v>
      </c>
      <c r="W26" s="2">
        <f t="shared" si="24"/>
        <v>100</v>
      </c>
      <c r="Z26" s="9">
        <v>1984</v>
      </c>
      <c r="AA26" s="2">
        <f aca="true" t="shared" si="25" ref="AA26:AE41">AA5</f>
        <v>12937629</v>
      </c>
      <c r="AB26" s="2">
        <f t="shared" si="25"/>
        <v>2434511</v>
      </c>
      <c r="AC26" s="1">
        <f t="shared" si="25"/>
        <v>42888</v>
      </c>
      <c r="AD26" s="1">
        <f t="shared" si="25"/>
        <v>472179</v>
      </c>
      <c r="AE26" s="1">
        <f t="shared" si="25"/>
        <v>1858527</v>
      </c>
      <c r="AF26" s="1"/>
      <c r="AG26" s="2">
        <f t="shared" si="19"/>
        <v>17745734</v>
      </c>
      <c r="AJ26" s="9">
        <v>1984</v>
      </c>
      <c r="AK26" s="1">
        <f aca="true" t="shared" si="26" ref="AK26:AO28">(B26/AA26)*100000</f>
        <v>17.831706257769486</v>
      </c>
      <c r="AL26" s="1">
        <f t="shared" si="26"/>
        <v>187.88167315736095</v>
      </c>
      <c r="AM26" s="1">
        <f t="shared" si="26"/>
        <v>27.979854504756577</v>
      </c>
      <c r="AN26" s="1">
        <f t="shared" si="26"/>
        <v>7.624227252800315</v>
      </c>
      <c r="AO26" s="1">
        <f t="shared" si="26"/>
        <v>88.0805067669181</v>
      </c>
      <c r="AP26" s="1"/>
      <c r="AQ26" s="1">
        <f>(H26/AG26)*100000</f>
        <v>48.270756227947516</v>
      </c>
      <c r="AR26" s="1">
        <f>(SUM(D26:F26)/SUM(AC26:AE26))*100000</f>
        <v>70.98939414238492</v>
      </c>
    </row>
    <row r="27" spans="1:44" ht="12.75">
      <c r="A27" s="9">
        <v>1985</v>
      </c>
      <c r="B27">
        <v>2755</v>
      </c>
      <c r="C27">
        <v>5543</v>
      </c>
      <c r="D27">
        <v>16</v>
      </c>
      <c r="E27">
        <v>29</v>
      </c>
      <c r="F27">
        <v>3262</v>
      </c>
      <c r="H27" s="2">
        <f t="shared" si="20"/>
        <v>11605</v>
      </c>
      <c r="J27" s="9">
        <v>1985</v>
      </c>
      <c r="K27" s="2">
        <f t="shared" si="21"/>
        <v>2755</v>
      </c>
      <c r="L27" s="2">
        <f t="shared" si="21"/>
        <v>5543</v>
      </c>
      <c r="M27" s="2">
        <f t="shared" si="22"/>
        <v>3307</v>
      </c>
      <c r="N27" s="2">
        <f t="shared" si="23"/>
        <v>11605</v>
      </c>
      <c r="P27" s="9">
        <f t="shared" si="18"/>
        <v>1985</v>
      </c>
      <c r="Q27" s="2">
        <f t="shared" si="24"/>
        <v>23.739767341663075</v>
      </c>
      <c r="R27" s="2">
        <f t="shared" si="24"/>
        <v>47.76389487289961</v>
      </c>
      <c r="S27" s="1">
        <f t="shared" si="24"/>
        <v>0.13787160706591986</v>
      </c>
      <c r="T27" s="1">
        <f t="shared" si="24"/>
        <v>0.24989228780697975</v>
      </c>
      <c r="U27" s="1">
        <f t="shared" si="24"/>
        <v>28.108573890564415</v>
      </c>
      <c r="V27" s="1">
        <f t="shared" si="24"/>
        <v>0</v>
      </c>
      <c r="W27" s="2">
        <f t="shared" si="24"/>
        <v>100</v>
      </c>
      <c r="Z27" s="9">
        <v>1985</v>
      </c>
      <c r="AA27" s="2">
        <f t="shared" si="25"/>
        <v>12867276</v>
      </c>
      <c r="AB27" s="2">
        <f t="shared" si="25"/>
        <v>2463201</v>
      </c>
      <c r="AC27" s="1">
        <f t="shared" si="25"/>
        <v>44446</v>
      </c>
      <c r="AD27" s="1">
        <f t="shared" si="25"/>
        <v>506601</v>
      </c>
      <c r="AE27" s="1">
        <f t="shared" si="25"/>
        <v>1910176</v>
      </c>
      <c r="AF27" s="1"/>
      <c r="AG27" s="2">
        <f t="shared" si="19"/>
        <v>17791700</v>
      </c>
      <c r="AJ27" s="9">
        <v>1985</v>
      </c>
      <c r="AK27" s="1">
        <f t="shared" si="26"/>
        <v>21.41090313132321</v>
      </c>
      <c r="AL27" s="1">
        <f t="shared" si="26"/>
        <v>225.03238671955722</v>
      </c>
      <c r="AM27" s="1">
        <f t="shared" si="26"/>
        <v>35.998740044098454</v>
      </c>
      <c r="AN27" s="1">
        <f t="shared" si="26"/>
        <v>5.72442612628084</v>
      </c>
      <c r="AO27" s="1">
        <f t="shared" si="26"/>
        <v>170.76960447623676</v>
      </c>
      <c r="AP27" s="1"/>
      <c r="AQ27" s="1">
        <f>(H27/AG27)*100000</f>
        <v>65.22704407111182</v>
      </c>
      <c r="AR27" s="1">
        <f>(SUM(D27:F27)/SUM(AC27:AE27))*100000</f>
        <v>134.36409459849838</v>
      </c>
    </row>
    <row r="28" spans="1:44" ht="12.75">
      <c r="A28" s="9">
        <v>1986</v>
      </c>
      <c r="B28">
        <v>2812</v>
      </c>
      <c r="C28">
        <v>6246</v>
      </c>
      <c r="D28">
        <v>16</v>
      </c>
      <c r="E28">
        <v>43</v>
      </c>
      <c r="F28">
        <v>4042</v>
      </c>
      <c r="H28" s="2">
        <f t="shared" si="20"/>
        <v>13159</v>
      </c>
      <c r="J28" s="9">
        <v>1986</v>
      </c>
      <c r="K28" s="2">
        <f t="shared" si="21"/>
        <v>2812</v>
      </c>
      <c r="L28" s="2">
        <f t="shared" si="21"/>
        <v>6246</v>
      </c>
      <c r="M28" s="2">
        <f t="shared" si="22"/>
        <v>4101</v>
      </c>
      <c r="N28" s="2">
        <f t="shared" si="23"/>
        <v>13159</v>
      </c>
      <c r="P28" s="9">
        <f t="shared" si="18"/>
        <v>1986</v>
      </c>
      <c r="Q28" s="2">
        <f t="shared" si="24"/>
        <v>21.369404969982522</v>
      </c>
      <c r="R28" s="2">
        <f t="shared" si="24"/>
        <v>47.46561288851737</v>
      </c>
      <c r="S28" s="1">
        <f t="shared" si="24"/>
        <v>0.12158978645793754</v>
      </c>
      <c r="T28" s="1">
        <f t="shared" si="24"/>
        <v>0.32677255110570713</v>
      </c>
      <c r="U28" s="1">
        <f t="shared" si="24"/>
        <v>30.716619803936467</v>
      </c>
      <c r="V28" s="1">
        <f t="shared" si="24"/>
        <v>0</v>
      </c>
      <c r="W28" s="2">
        <f t="shared" si="24"/>
        <v>100</v>
      </c>
      <c r="Z28" s="9">
        <v>1986</v>
      </c>
      <c r="AA28" s="2">
        <f t="shared" si="25"/>
        <v>12789326</v>
      </c>
      <c r="AB28" s="2">
        <f t="shared" si="25"/>
        <v>2491302</v>
      </c>
      <c r="AC28" s="1">
        <f t="shared" si="25"/>
        <v>45949</v>
      </c>
      <c r="AD28" s="1">
        <f t="shared" si="25"/>
        <v>541454</v>
      </c>
      <c r="AE28" s="1">
        <f t="shared" si="25"/>
        <v>1965411</v>
      </c>
      <c r="AF28" s="1"/>
      <c r="AG28" s="2">
        <f t="shared" si="19"/>
        <v>17833442</v>
      </c>
      <c r="AJ28" s="9">
        <v>1986</v>
      </c>
      <c r="AK28" s="1">
        <f t="shared" si="26"/>
        <v>21.987085167740663</v>
      </c>
      <c r="AL28" s="1">
        <f t="shared" si="26"/>
        <v>250.7122781581679</v>
      </c>
      <c r="AM28" s="1">
        <f t="shared" si="26"/>
        <v>34.82121482513221</v>
      </c>
      <c r="AN28" s="1">
        <f t="shared" si="26"/>
        <v>7.941579524761106</v>
      </c>
      <c r="AO28" s="1">
        <f t="shared" si="26"/>
        <v>205.65673032256356</v>
      </c>
      <c r="AP28" s="1"/>
      <c r="AQ28" s="1">
        <f>(H28/AG28)*100000</f>
        <v>73.78833542061032</v>
      </c>
      <c r="AR28" s="1">
        <f>(SUM(D28:F28)/SUM(AC28:AE28))*100000</f>
        <v>160.64625154829142</v>
      </c>
    </row>
    <row r="29" spans="1:44" ht="12.75">
      <c r="A29" s="9">
        <v>1987</v>
      </c>
      <c r="B29">
        <v>2650</v>
      </c>
      <c r="C29">
        <v>6621</v>
      </c>
      <c r="D29">
        <v>26</v>
      </c>
      <c r="E29">
        <v>30</v>
      </c>
      <c r="F29">
        <v>4567</v>
      </c>
      <c r="H29" s="2">
        <f t="shared" si="20"/>
        <v>13894</v>
      </c>
      <c r="J29" s="9">
        <v>1987</v>
      </c>
      <c r="K29" s="2">
        <f t="shared" si="21"/>
        <v>2650</v>
      </c>
      <c r="L29" s="2">
        <f t="shared" si="21"/>
        <v>6621</v>
      </c>
      <c r="M29" s="2">
        <f t="shared" si="22"/>
        <v>4623</v>
      </c>
      <c r="N29" s="2">
        <f t="shared" si="23"/>
        <v>13894</v>
      </c>
      <c r="P29" s="9">
        <f t="shared" si="18"/>
        <v>1987</v>
      </c>
      <c r="Q29" s="2">
        <f aca="true" t="shared" si="27" ref="Q29:Q42">(B29/$H29)*100</f>
        <v>19.072981142939398</v>
      </c>
      <c r="R29" s="2">
        <f aca="true" t="shared" si="28" ref="R29:W40">(C29/$H29)*100</f>
        <v>47.653663451849724</v>
      </c>
      <c r="S29" s="1">
        <f t="shared" si="28"/>
        <v>0.18713113574204693</v>
      </c>
      <c r="T29" s="1">
        <f t="shared" si="28"/>
        <v>0.21592054124082338</v>
      </c>
      <c r="U29" s="1">
        <f t="shared" si="28"/>
        <v>32.87030372822801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5"/>
        <v>12702495</v>
      </c>
      <c r="AB29" s="2">
        <f t="shared" si="25"/>
        <v>2519410</v>
      </c>
      <c r="AC29" s="1">
        <f t="shared" si="25"/>
        <v>47371</v>
      </c>
      <c r="AD29" s="1">
        <f t="shared" si="25"/>
        <v>574364</v>
      </c>
      <c r="AE29" s="1">
        <f t="shared" si="25"/>
        <v>2025216</v>
      </c>
      <c r="AF29" s="1"/>
      <c r="AG29" s="2">
        <f t="shared" si="19"/>
        <v>17868856</v>
      </c>
      <c r="AJ29" s="9">
        <v>1987</v>
      </c>
      <c r="AK29" s="1">
        <f aca="true" t="shared" si="29" ref="AK29:AK41">(B29/AA29)*100000</f>
        <v>20.86204324426028</v>
      </c>
      <c r="AL29" s="1">
        <f aca="true" t="shared" si="30" ref="AL29:AL40">(C29/AB29)*100000</f>
        <v>262.7996237214268</v>
      </c>
      <c r="AM29" s="1">
        <f aca="true" t="shared" si="31" ref="AM29:AM40">(D29/AC29)*100000</f>
        <v>54.88590065651981</v>
      </c>
      <c r="AN29" s="1">
        <f aca="true" t="shared" si="32" ref="AN29:AN40">(E29/AD29)*100000</f>
        <v>5.223168582989185</v>
      </c>
      <c r="AO29" s="1">
        <f aca="true" t="shared" si="33" ref="AO29:AO40">(F29/AE29)*100000</f>
        <v>225.50681013778282</v>
      </c>
      <c r="AP29" s="1"/>
      <c r="AQ29" s="1">
        <f aca="true" t="shared" si="34" ref="AQ29:AQ41">(H29/AG29)*100000</f>
        <v>77.75539743562766</v>
      </c>
      <c r="AR29" s="1">
        <f aca="true" t="shared" si="35" ref="AR29:AR41">(SUM(D29:F29)/SUM(AC29:AE29))*100000</f>
        <v>174.6537808973419</v>
      </c>
    </row>
    <row r="30" spans="1:44" ht="12.75">
      <c r="A30" s="9">
        <v>1988</v>
      </c>
      <c r="B30">
        <v>2902</v>
      </c>
      <c r="C30">
        <v>7234</v>
      </c>
      <c r="D30">
        <v>33</v>
      </c>
      <c r="E30">
        <v>30</v>
      </c>
      <c r="F30">
        <v>5094</v>
      </c>
      <c r="H30" s="2">
        <f t="shared" si="20"/>
        <v>15293</v>
      </c>
      <c r="J30" s="9">
        <v>1988</v>
      </c>
      <c r="K30" s="2">
        <f t="shared" si="21"/>
        <v>2902</v>
      </c>
      <c r="L30" s="2">
        <f t="shared" si="21"/>
        <v>7234</v>
      </c>
      <c r="M30" s="2">
        <f t="shared" si="22"/>
        <v>5157</v>
      </c>
      <c r="N30" s="2">
        <f t="shared" si="23"/>
        <v>15293</v>
      </c>
      <c r="P30" s="9">
        <f t="shared" si="18"/>
        <v>1988</v>
      </c>
      <c r="Q30" s="2">
        <f t="shared" si="27"/>
        <v>18.976002092460604</v>
      </c>
      <c r="R30" s="2">
        <f t="shared" si="28"/>
        <v>47.30268750408684</v>
      </c>
      <c r="S30" s="1">
        <f t="shared" si="28"/>
        <v>0.21578499967305304</v>
      </c>
      <c r="T30" s="1">
        <f t="shared" si="28"/>
        <v>0.19616818152095727</v>
      </c>
      <c r="U30" s="1">
        <f t="shared" si="28"/>
        <v>33.30935722225855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5"/>
        <v>12638437</v>
      </c>
      <c r="AB30" s="2">
        <f t="shared" si="25"/>
        <v>2549172</v>
      </c>
      <c r="AC30" s="1">
        <f t="shared" si="25"/>
        <v>48710</v>
      </c>
      <c r="AD30" s="1">
        <f t="shared" si="25"/>
        <v>608623</v>
      </c>
      <c r="AE30" s="1">
        <f t="shared" si="25"/>
        <v>2096396</v>
      </c>
      <c r="AF30" s="1"/>
      <c r="AG30" s="2">
        <f t="shared" si="19"/>
        <v>17941338</v>
      </c>
      <c r="AJ30" s="9">
        <v>1988</v>
      </c>
      <c r="AK30" s="1">
        <f t="shared" si="29"/>
        <v>22.96170008997157</v>
      </c>
      <c r="AL30" s="1">
        <f t="shared" si="30"/>
        <v>283.77841903174834</v>
      </c>
      <c r="AM30" s="1">
        <f t="shared" si="31"/>
        <v>67.74789570929994</v>
      </c>
      <c r="AN30" s="1">
        <f t="shared" si="32"/>
        <v>4.929159758996948</v>
      </c>
      <c r="AO30" s="1">
        <f t="shared" si="33"/>
        <v>242.98844302316928</v>
      </c>
      <c r="AP30" s="1"/>
      <c r="AQ30" s="1">
        <f t="shared" si="34"/>
        <v>85.2389047015334</v>
      </c>
      <c r="AR30" s="1">
        <f t="shared" si="35"/>
        <v>187.27333009166844</v>
      </c>
    </row>
    <row r="31" spans="1:44" ht="12.75">
      <c r="A31" s="9">
        <v>1989</v>
      </c>
      <c r="B31">
        <v>3039</v>
      </c>
      <c r="C31">
        <v>9728</v>
      </c>
      <c r="D31">
        <v>82</v>
      </c>
      <c r="E31">
        <v>49</v>
      </c>
      <c r="F31">
        <v>7006</v>
      </c>
      <c r="H31" s="2">
        <f t="shared" si="20"/>
        <v>19904</v>
      </c>
      <c r="J31" s="9">
        <v>1989</v>
      </c>
      <c r="K31" s="2">
        <f t="shared" si="21"/>
        <v>3039</v>
      </c>
      <c r="L31" s="2">
        <f t="shared" si="21"/>
        <v>9728</v>
      </c>
      <c r="M31" s="2">
        <f t="shared" si="22"/>
        <v>7137</v>
      </c>
      <c r="N31" s="2">
        <f t="shared" si="23"/>
        <v>19904</v>
      </c>
      <c r="P31" s="9">
        <f t="shared" si="18"/>
        <v>1989</v>
      </c>
      <c r="Q31" s="2">
        <f t="shared" si="27"/>
        <v>15.268287781350482</v>
      </c>
      <c r="R31" s="2">
        <f t="shared" si="28"/>
        <v>48.87459807073955</v>
      </c>
      <c r="S31" s="1">
        <f t="shared" si="28"/>
        <v>0.41197749196141475</v>
      </c>
      <c r="T31" s="1">
        <f t="shared" si="28"/>
        <v>0.2461816720257235</v>
      </c>
      <c r="U31" s="1">
        <f t="shared" si="28"/>
        <v>35.19895498392283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5"/>
        <v>12556957</v>
      </c>
      <c r="AB31" s="2">
        <f t="shared" si="25"/>
        <v>2570516</v>
      </c>
      <c r="AC31" s="1">
        <f t="shared" si="25"/>
        <v>49816</v>
      </c>
      <c r="AD31" s="1">
        <f t="shared" si="25"/>
        <v>643478</v>
      </c>
      <c r="AE31" s="1">
        <f t="shared" si="25"/>
        <v>2162333</v>
      </c>
      <c r="AF31" s="1"/>
      <c r="AG31" s="2">
        <f t="shared" si="19"/>
        <v>17983100</v>
      </c>
      <c r="AJ31" s="9">
        <v>1989</v>
      </c>
      <c r="AK31" s="1">
        <f t="shared" si="29"/>
        <v>24.201723395246155</v>
      </c>
      <c r="AL31" s="1">
        <f t="shared" si="30"/>
        <v>378.4454171847209</v>
      </c>
      <c r="AM31" s="1">
        <f t="shared" si="31"/>
        <v>164.6057491568974</v>
      </c>
      <c r="AN31" s="1">
        <f t="shared" si="32"/>
        <v>7.614867951973494</v>
      </c>
      <c r="AO31" s="1">
        <f t="shared" si="33"/>
        <v>324.0018997998921</v>
      </c>
      <c r="AP31" s="1"/>
      <c r="AQ31" s="1">
        <f t="shared" si="34"/>
        <v>110.68169559197247</v>
      </c>
      <c r="AR31" s="1">
        <f t="shared" si="35"/>
        <v>249.927599087696</v>
      </c>
    </row>
    <row r="32" spans="1:44" ht="12.75">
      <c r="A32" s="9">
        <v>1990</v>
      </c>
      <c r="B32">
        <v>3164</v>
      </c>
      <c r="C32">
        <v>11453</v>
      </c>
      <c r="D32">
        <v>47</v>
      </c>
      <c r="E32">
        <v>41</v>
      </c>
      <c r="F32">
        <v>7673</v>
      </c>
      <c r="H32" s="2">
        <f t="shared" si="20"/>
        <v>22378</v>
      </c>
      <c r="J32" s="9">
        <v>1990</v>
      </c>
      <c r="K32" s="2">
        <f t="shared" si="21"/>
        <v>3164</v>
      </c>
      <c r="L32" s="2">
        <f t="shared" si="21"/>
        <v>11453</v>
      </c>
      <c r="M32" s="2">
        <f t="shared" si="22"/>
        <v>7761</v>
      </c>
      <c r="N32" s="2">
        <f t="shared" si="23"/>
        <v>22378</v>
      </c>
      <c r="P32" s="9">
        <f t="shared" si="18"/>
        <v>1990</v>
      </c>
      <c r="Q32" s="2">
        <f t="shared" si="27"/>
        <v>14.138886406291896</v>
      </c>
      <c r="R32" s="2">
        <f t="shared" si="28"/>
        <v>51.1797300920547</v>
      </c>
      <c r="S32" s="1">
        <f t="shared" si="28"/>
        <v>0.21002770578246494</v>
      </c>
      <c r="T32" s="1">
        <f t="shared" si="28"/>
        <v>0.18321565823576727</v>
      </c>
      <c r="U32" s="1">
        <f t="shared" si="28"/>
        <v>34.288140137635175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5"/>
        <v>12463650</v>
      </c>
      <c r="AB32" s="2">
        <f t="shared" si="25"/>
        <v>2582381</v>
      </c>
      <c r="AC32" s="1">
        <f t="shared" si="25"/>
        <v>50702</v>
      </c>
      <c r="AD32" s="1">
        <f t="shared" si="25"/>
        <v>677897</v>
      </c>
      <c r="AE32" s="1">
        <f t="shared" si="25"/>
        <v>2228225</v>
      </c>
      <c r="AF32" s="1"/>
      <c r="AG32" s="2">
        <f t="shared" si="19"/>
        <v>18002855</v>
      </c>
      <c r="AJ32" s="9">
        <v>1990</v>
      </c>
      <c r="AK32" s="1">
        <f t="shared" si="29"/>
        <v>25.385821970289605</v>
      </c>
      <c r="AL32" s="1">
        <f t="shared" si="30"/>
        <v>443.50543161524195</v>
      </c>
      <c r="AM32" s="1">
        <f t="shared" si="31"/>
        <v>92.69851287917636</v>
      </c>
      <c r="AN32" s="1">
        <f t="shared" si="32"/>
        <v>6.048116454269602</v>
      </c>
      <c r="AO32" s="1">
        <f t="shared" si="33"/>
        <v>344.3548115652593</v>
      </c>
      <c r="AP32" s="1"/>
      <c r="AQ32" s="1">
        <f t="shared" si="34"/>
        <v>124.30250646355815</v>
      </c>
      <c r="AR32" s="1">
        <f t="shared" si="35"/>
        <v>262.47757729239214</v>
      </c>
    </row>
    <row r="33" spans="1:44" ht="12.75">
      <c r="A33" s="9">
        <v>1991</v>
      </c>
      <c r="B33">
        <v>3267</v>
      </c>
      <c r="C33">
        <v>11411</v>
      </c>
      <c r="D33">
        <v>55</v>
      </c>
      <c r="E33">
        <v>58</v>
      </c>
      <c r="F33">
        <v>7936</v>
      </c>
      <c r="H33" s="2">
        <f t="shared" si="20"/>
        <v>22727</v>
      </c>
      <c r="J33" s="9">
        <v>1991</v>
      </c>
      <c r="K33" s="2">
        <f t="shared" si="21"/>
        <v>3267</v>
      </c>
      <c r="L33" s="2">
        <f t="shared" si="21"/>
        <v>11411</v>
      </c>
      <c r="M33" s="2">
        <f t="shared" si="22"/>
        <v>8049</v>
      </c>
      <c r="N33" s="2">
        <f t="shared" si="23"/>
        <v>22727</v>
      </c>
      <c r="P33" s="9">
        <f t="shared" si="18"/>
        <v>1991</v>
      </c>
      <c r="Q33" s="2">
        <f t="shared" si="27"/>
        <v>14.374972499669997</v>
      </c>
      <c r="R33" s="2">
        <f t="shared" si="28"/>
        <v>50.209002508030096</v>
      </c>
      <c r="S33" s="1">
        <f t="shared" si="28"/>
        <v>0.24200290403484842</v>
      </c>
      <c r="T33" s="1">
        <f t="shared" si="28"/>
        <v>0.25520306243674923</v>
      </c>
      <c r="U33" s="1">
        <f t="shared" si="28"/>
        <v>34.91881902582831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5"/>
        <v>12397192</v>
      </c>
      <c r="AB33" s="2">
        <f t="shared" si="25"/>
        <v>2594393</v>
      </c>
      <c r="AC33" s="1">
        <f t="shared" si="25"/>
        <v>51017</v>
      </c>
      <c r="AD33" s="1">
        <f t="shared" si="25"/>
        <v>716119</v>
      </c>
      <c r="AE33" s="1">
        <f t="shared" si="25"/>
        <v>2270811</v>
      </c>
      <c r="AF33" s="1"/>
      <c r="AG33" s="2">
        <f t="shared" si="19"/>
        <v>18029532</v>
      </c>
      <c r="AJ33" s="9">
        <v>1991</v>
      </c>
      <c r="AK33" s="1">
        <f t="shared" si="29"/>
        <v>26.35274181443669</v>
      </c>
      <c r="AL33" s="1">
        <f t="shared" si="30"/>
        <v>439.8331324514058</v>
      </c>
      <c r="AM33" s="1">
        <f t="shared" si="31"/>
        <v>107.8072015210616</v>
      </c>
      <c r="AN33" s="1">
        <f t="shared" si="32"/>
        <v>8.099212561040833</v>
      </c>
      <c r="AO33" s="1">
        <f t="shared" si="33"/>
        <v>349.4786664323891</v>
      </c>
      <c r="AP33" s="1"/>
      <c r="AQ33" s="1">
        <f t="shared" si="34"/>
        <v>126.05429802614954</v>
      </c>
      <c r="AR33" s="1">
        <f t="shared" si="35"/>
        <v>264.94866434470384</v>
      </c>
    </row>
    <row r="34" spans="1:44" ht="12.75">
      <c r="A34" s="9">
        <v>1992</v>
      </c>
      <c r="B34">
        <v>3122</v>
      </c>
      <c r="C34">
        <v>11316</v>
      </c>
      <c r="D34">
        <v>41</v>
      </c>
      <c r="E34">
        <v>78</v>
      </c>
      <c r="F34">
        <v>7964</v>
      </c>
      <c r="H34" s="2">
        <f t="shared" si="20"/>
        <v>22521</v>
      </c>
      <c r="J34" s="9">
        <v>1992</v>
      </c>
      <c r="K34" s="2">
        <f t="shared" si="21"/>
        <v>3122</v>
      </c>
      <c r="L34" s="2">
        <f t="shared" si="21"/>
        <v>11316</v>
      </c>
      <c r="M34" s="2">
        <f t="shared" si="22"/>
        <v>8083</v>
      </c>
      <c r="N34" s="2">
        <f t="shared" si="23"/>
        <v>22521</v>
      </c>
      <c r="P34" s="9">
        <f t="shared" si="18"/>
        <v>1992</v>
      </c>
      <c r="Q34" s="2">
        <f t="shared" si="27"/>
        <v>13.862617112916833</v>
      </c>
      <c r="R34" s="2">
        <f t="shared" si="28"/>
        <v>50.24643665911815</v>
      </c>
      <c r="S34" s="1">
        <f t="shared" si="28"/>
        <v>0.18205230673593534</v>
      </c>
      <c r="T34" s="1">
        <f t="shared" si="28"/>
        <v>0.34634341281470626</v>
      </c>
      <c r="U34" s="1">
        <f t="shared" si="28"/>
        <v>35.36255050841437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5"/>
        <v>12348929</v>
      </c>
      <c r="AB34" s="2">
        <f t="shared" si="25"/>
        <v>2607672</v>
      </c>
      <c r="AC34" s="1">
        <f t="shared" si="25"/>
        <v>51648</v>
      </c>
      <c r="AD34" s="1">
        <f t="shared" si="25"/>
        <v>754750</v>
      </c>
      <c r="AE34" s="1">
        <f t="shared" si="25"/>
        <v>2319033</v>
      </c>
      <c r="AF34" s="1"/>
      <c r="AG34" s="2">
        <f t="shared" si="19"/>
        <v>18082032</v>
      </c>
      <c r="AJ34" s="9">
        <v>1992</v>
      </c>
      <c r="AK34" s="1">
        <f t="shared" si="29"/>
        <v>25.281544658650155</v>
      </c>
      <c r="AL34" s="1">
        <f t="shared" si="30"/>
        <v>433.9502820906923</v>
      </c>
      <c r="AM34" s="1">
        <f t="shared" si="31"/>
        <v>79.38351920693928</v>
      </c>
      <c r="AN34" s="1">
        <f t="shared" si="32"/>
        <v>10.334547863530972</v>
      </c>
      <c r="AO34" s="1">
        <f t="shared" si="33"/>
        <v>343.4190026618854</v>
      </c>
      <c r="AP34" s="1"/>
      <c r="AQ34" s="1">
        <f t="shared" si="34"/>
        <v>124.54905510619604</v>
      </c>
      <c r="AR34" s="1">
        <f t="shared" si="35"/>
        <v>258.6203310839369</v>
      </c>
    </row>
    <row r="35" spans="1:44" ht="12.75">
      <c r="A35" s="9">
        <v>1993</v>
      </c>
      <c r="B35">
        <v>3113</v>
      </c>
      <c r="C35">
        <v>9605</v>
      </c>
      <c r="D35">
        <v>39</v>
      </c>
      <c r="E35">
        <v>72</v>
      </c>
      <c r="F35">
        <v>6693</v>
      </c>
      <c r="H35" s="2">
        <f t="shared" si="20"/>
        <v>19522</v>
      </c>
      <c r="J35" s="9">
        <v>1993</v>
      </c>
      <c r="K35" s="2">
        <f t="shared" si="21"/>
        <v>3113</v>
      </c>
      <c r="L35" s="2">
        <f t="shared" si="21"/>
        <v>9605</v>
      </c>
      <c r="M35" s="2">
        <f t="shared" si="22"/>
        <v>6804</v>
      </c>
      <c r="N35" s="2">
        <f t="shared" si="23"/>
        <v>19522</v>
      </c>
      <c r="P35" s="9">
        <f t="shared" si="18"/>
        <v>1993</v>
      </c>
      <c r="Q35" s="2">
        <f t="shared" si="27"/>
        <v>15.946112078680464</v>
      </c>
      <c r="R35" s="2">
        <f t="shared" si="28"/>
        <v>49.200901546972645</v>
      </c>
      <c r="S35" s="1">
        <f t="shared" si="28"/>
        <v>0.19977461325683846</v>
      </c>
      <c r="T35" s="1">
        <f t="shared" si="28"/>
        <v>0.36881467062800943</v>
      </c>
      <c r="U35" s="1">
        <f t="shared" si="28"/>
        <v>34.28439709046204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5"/>
        <v>12299734</v>
      </c>
      <c r="AB35" s="2">
        <f t="shared" si="25"/>
        <v>2621520</v>
      </c>
      <c r="AC35" s="1">
        <f t="shared" si="25"/>
        <v>52399</v>
      </c>
      <c r="AD35" s="1">
        <f t="shared" si="25"/>
        <v>788549</v>
      </c>
      <c r="AE35" s="1">
        <f t="shared" si="25"/>
        <v>2378692</v>
      </c>
      <c r="AF35" s="1"/>
      <c r="AG35" s="2">
        <f t="shared" si="19"/>
        <v>18140894</v>
      </c>
      <c r="AJ35" s="9">
        <v>1993</v>
      </c>
      <c r="AK35" s="1">
        <f t="shared" si="29"/>
        <v>25.30949043288253</v>
      </c>
      <c r="AL35" s="1">
        <f t="shared" si="30"/>
        <v>366.3904910128475</v>
      </c>
      <c r="AM35" s="1">
        <f t="shared" si="31"/>
        <v>74.42890131491059</v>
      </c>
      <c r="AN35" s="1">
        <f t="shared" si="32"/>
        <v>9.1306944780857</v>
      </c>
      <c r="AO35" s="1">
        <f t="shared" si="33"/>
        <v>281.3731243893703</v>
      </c>
      <c r="AP35" s="1"/>
      <c r="AQ35" s="1">
        <f t="shared" si="34"/>
        <v>107.61321906186102</v>
      </c>
      <c r="AR35" s="1">
        <f t="shared" si="35"/>
        <v>211.32797455616156</v>
      </c>
    </row>
    <row r="36" spans="1:44" ht="12.75">
      <c r="A36" s="9">
        <v>1994</v>
      </c>
      <c r="B36">
        <v>3045</v>
      </c>
      <c r="C36">
        <v>8826</v>
      </c>
      <c r="D36">
        <v>32</v>
      </c>
      <c r="E36">
        <v>124</v>
      </c>
      <c r="F36">
        <v>6476</v>
      </c>
      <c r="H36" s="2">
        <f t="shared" si="20"/>
        <v>18503</v>
      </c>
      <c r="J36" s="9">
        <v>1994</v>
      </c>
      <c r="K36" s="2">
        <f t="shared" si="21"/>
        <v>3045</v>
      </c>
      <c r="L36" s="2">
        <f t="shared" si="21"/>
        <v>8826</v>
      </c>
      <c r="M36" s="2">
        <f t="shared" si="22"/>
        <v>6632</v>
      </c>
      <c r="N36" s="2">
        <f t="shared" si="23"/>
        <v>18503</v>
      </c>
      <c r="P36" s="9">
        <f t="shared" si="18"/>
        <v>1994</v>
      </c>
      <c r="Q36" s="2">
        <f t="shared" si="27"/>
        <v>16.456790790682593</v>
      </c>
      <c r="R36" s="2">
        <f t="shared" si="28"/>
        <v>47.700372912500676</v>
      </c>
      <c r="S36" s="1">
        <f t="shared" si="28"/>
        <v>0.1729449278495379</v>
      </c>
      <c r="T36" s="1">
        <f t="shared" si="28"/>
        <v>0.6701615954169594</v>
      </c>
      <c r="U36" s="1">
        <f t="shared" si="28"/>
        <v>34.999729773550236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5"/>
        <v>12222198</v>
      </c>
      <c r="AB36" s="2">
        <f t="shared" si="25"/>
        <v>2631402</v>
      </c>
      <c r="AC36" s="1">
        <f t="shared" si="25"/>
        <v>52891</v>
      </c>
      <c r="AD36" s="1">
        <f t="shared" si="25"/>
        <v>817414</v>
      </c>
      <c r="AE36" s="1">
        <f t="shared" si="25"/>
        <v>2432747</v>
      </c>
      <c r="AF36" s="1"/>
      <c r="AG36" s="2">
        <f t="shared" si="19"/>
        <v>18156652</v>
      </c>
      <c r="AJ36" s="9">
        <v>1994</v>
      </c>
      <c r="AK36" s="1">
        <f t="shared" si="29"/>
        <v>24.913685738031734</v>
      </c>
      <c r="AL36" s="1">
        <f t="shared" si="30"/>
        <v>335.41055300558406</v>
      </c>
      <c r="AM36" s="1">
        <f t="shared" si="31"/>
        <v>60.50178669338829</v>
      </c>
      <c r="AN36" s="1">
        <f t="shared" si="32"/>
        <v>15.169791562170454</v>
      </c>
      <c r="AO36" s="1">
        <f t="shared" si="33"/>
        <v>266.20112983388736</v>
      </c>
      <c r="AP36" s="1"/>
      <c r="AQ36" s="1">
        <f t="shared" si="34"/>
        <v>101.90755432223958</v>
      </c>
      <c r="AR36" s="1">
        <f t="shared" si="35"/>
        <v>200.7840021894902</v>
      </c>
    </row>
    <row r="37" spans="1:44" ht="12.75">
      <c r="A37" s="9">
        <v>1995</v>
      </c>
      <c r="B37">
        <v>3184</v>
      </c>
      <c r="C37">
        <v>8956</v>
      </c>
      <c r="D37">
        <v>40</v>
      </c>
      <c r="E37">
        <v>86</v>
      </c>
      <c r="F37">
        <v>6234</v>
      </c>
      <c r="H37" s="2">
        <f t="shared" si="20"/>
        <v>18500</v>
      </c>
      <c r="J37" s="9">
        <v>1995</v>
      </c>
      <c r="K37" s="2">
        <f t="shared" si="21"/>
        <v>3184</v>
      </c>
      <c r="L37" s="2">
        <f t="shared" si="21"/>
        <v>8956</v>
      </c>
      <c r="M37" s="2">
        <f t="shared" si="22"/>
        <v>6360</v>
      </c>
      <c r="N37" s="2">
        <f t="shared" si="23"/>
        <v>18500</v>
      </c>
      <c r="P37" s="9">
        <f t="shared" si="18"/>
        <v>1995</v>
      </c>
      <c r="Q37" s="2">
        <f t="shared" si="27"/>
        <v>17.210810810810813</v>
      </c>
      <c r="R37" s="2">
        <f t="shared" si="28"/>
        <v>48.41081081081081</v>
      </c>
      <c r="S37" s="1">
        <f t="shared" si="28"/>
        <v>0.21621621621621623</v>
      </c>
      <c r="T37" s="1">
        <f t="shared" si="28"/>
        <v>0.4648648648648649</v>
      </c>
      <c r="U37" s="1">
        <f t="shared" si="28"/>
        <v>33.6972972972973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5"/>
        <v>12130872</v>
      </c>
      <c r="AB37" s="2">
        <f t="shared" si="25"/>
        <v>2635058</v>
      </c>
      <c r="AC37" s="1">
        <f t="shared" si="25"/>
        <v>53257</v>
      </c>
      <c r="AD37" s="1">
        <f t="shared" si="25"/>
        <v>846940</v>
      </c>
      <c r="AE37" s="1">
        <f t="shared" si="25"/>
        <v>2484801</v>
      </c>
      <c r="AF37" s="1"/>
      <c r="AG37" s="2">
        <f t="shared" si="19"/>
        <v>18150928</v>
      </c>
      <c r="AJ37" s="9">
        <v>1995</v>
      </c>
      <c r="AK37" s="1">
        <f t="shared" si="29"/>
        <v>26.247082649952947</v>
      </c>
      <c r="AL37" s="1">
        <f t="shared" si="30"/>
        <v>339.878666807334</v>
      </c>
      <c r="AM37" s="1">
        <f t="shared" si="31"/>
        <v>75.10749760594851</v>
      </c>
      <c r="AN37" s="1">
        <f t="shared" si="32"/>
        <v>10.154202186695633</v>
      </c>
      <c r="AO37" s="1">
        <f t="shared" si="33"/>
        <v>250.88528216142865</v>
      </c>
      <c r="AP37" s="1"/>
      <c r="AQ37" s="1">
        <f t="shared" si="34"/>
        <v>101.9231633776521</v>
      </c>
      <c r="AR37" s="1">
        <f t="shared" si="35"/>
        <v>187.88785104156636</v>
      </c>
    </row>
    <row r="38" spans="1:44" ht="12.75">
      <c r="A38" s="9">
        <v>1996</v>
      </c>
      <c r="B38">
        <v>3004</v>
      </c>
      <c r="C38">
        <v>8329</v>
      </c>
      <c r="D38">
        <v>39</v>
      </c>
      <c r="E38">
        <v>114</v>
      </c>
      <c r="F38">
        <v>5699</v>
      </c>
      <c r="H38" s="2">
        <f t="shared" si="20"/>
        <v>17185</v>
      </c>
      <c r="J38" s="9">
        <v>1996</v>
      </c>
      <c r="K38" s="2">
        <f t="shared" si="21"/>
        <v>3004</v>
      </c>
      <c r="L38" s="2">
        <f t="shared" si="21"/>
        <v>8329</v>
      </c>
      <c r="M38" s="2">
        <f t="shared" si="22"/>
        <v>5852</v>
      </c>
      <c r="N38" s="2">
        <f t="shared" si="23"/>
        <v>17185</v>
      </c>
      <c r="P38" s="9">
        <f t="shared" si="18"/>
        <v>1996</v>
      </c>
      <c r="Q38" s="2">
        <f t="shared" si="27"/>
        <v>17.48036077974978</v>
      </c>
      <c r="R38" s="2">
        <f t="shared" si="28"/>
        <v>48.4666860634274</v>
      </c>
      <c r="S38" s="1">
        <f t="shared" si="28"/>
        <v>0.22694210066918824</v>
      </c>
      <c r="T38" s="1">
        <f t="shared" si="28"/>
        <v>0.6633692173407041</v>
      </c>
      <c r="U38" s="1">
        <f t="shared" si="28"/>
        <v>33.16264183881292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5"/>
        <v>12042578</v>
      </c>
      <c r="AB38" s="2">
        <f t="shared" si="25"/>
        <v>2636775</v>
      </c>
      <c r="AC38" s="1">
        <f t="shared" si="25"/>
        <v>53448</v>
      </c>
      <c r="AD38" s="1">
        <f t="shared" si="25"/>
        <v>882398</v>
      </c>
      <c r="AE38" s="1">
        <f t="shared" si="25"/>
        <v>2528606</v>
      </c>
      <c r="AF38" s="1"/>
      <c r="AG38" s="2">
        <f t="shared" si="19"/>
        <v>18143805</v>
      </c>
      <c r="AJ38" s="9">
        <v>1996</v>
      </c>
      <c r="AK38" s="1">
        <f t="shared" si="29"/>
        <v>24.944824936986084</v>
      </c>
      <c r="AL38" s="1">
        <f t="shared" si="30"/>
        <v>315.87829830000663</v>
      </c>
      <c r="AM38" s="1">
        <f t="shared" si="31"/>
        <v>72.96811854512796</v>
      </c>
      <c r="AN38" s="1">
        <f t="shared" si="32"/>
        <v>12.919340252357781</v>
      </c>
      <c r="AO38" s="1">
        <f t="shared" si="33"/>
        <v>225.3810993092637</v>
      </c>
      <c r="AP38" s="1"/>
      <c r="AQ38" s="1">
        <f t="shared" si="34"/>
        <v>94.71552411415357</v>
      </c>
      <c r="AR38" s="1">
        <f t="shared" si="35"/>
        <v>168.91560339124342</v>
      </c>
    </row>
    <row r="39" spans="1:44" ht="12.75">
      <c r="A39" s="9">
        <v>1997</v>
      </c>
      <c r="B39">
        <v>3044</v>
      </c>
      <c r="C39">
        <v>8299</v>
      </c>
      <c r="D39">
        <v>41</v>
      </c>
      <c r="E39">
        <v>89</v>
      </c>
      <c r="F39">
        <v>5495</v>
      </c>
      <c r="H39" s="2">
        <f t="shared" si="20"/>
        <v>16968</v>
      </c>
      <c r="J39" s="9">
        <v>1997</v>
      </c>
      <c r="K39" s="2">
        <f t="shared" si="21"/>
        <v>3044</v>
      </c>
      <c r="L39" s="2">
        <f t="shared" si="21"/>
        <v>8299</v>
      </c>
      <c r="M39" s="2">
        <f t="shared" si="22"/>
        <v>5625</v>
      </c>
      <c r="N39" s="2">
        <f t="shared" si="23"/>
        <v>16968</v>
      </c>
      <c r="P39" s="9">
        <f t="shared" si="18"/>
        <v>1997</v>
      </c>
      <c r="Q39" s="2">
        <f t="shared" si="27"/>
        <v>17.93965110796794</v>
      </c>
      <c r="R39" s="2">
        <f t="shared" si="28"/>
        <v>48.90971239981141</v>
      </c>
      <c r="S39" s="1">
        <f t="shared" si="28"/>
        <v>0.24163130598774163</v>
      </c>
      <c r="T39" s="1">
        <f t="shared" si="28"/>
        <v>0.5245167373880245</v>
      </c>
      <c r="U39" s="1">
        <f t="shared" si="28"/>
        <v>32.384488448844884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5"/>
        <v>11955628</v>
      </c>
      <c r="AB39" s="2">
        <f t="shared" si="25"/>
        <v>2640110</v>
      </c>
      <c r="AC39" s="1">
        <f t="shared" si="25"/>
        <v>54048</v>
      </c>
      <c r="AD39" s="1">
        <f t="shared" si="25"/>
        <v>915469</v>
      </c>
      <c r="AE39" s="1">
        <f t="shared" si="25"/>
        <v>2577929</v>
      </c>
      <c r="AF39" s="1"/>
      <c r="AG39" s="2">
        <f t="shared" si="19"/>
        <v>18143184</v>
      </c>
      <c r="AJ39" s="9">
        <v>1997</v>
      </c>
      <c r="AK39" s="1">
        <f t="shared" si="29"/>
        <v>25.460812263479596</v>
      </c>
      <c r="AL39" s="1">
        <f t="shared" si="30"/>
        <v>314.342962982603</v>
      </c>
      <c r="AM39" s="1">
        <f t="shared" si="31"/>
        <v>75.85849615156897</v>
      </c>
      <c r="AN39" s="1">
        <f t="shared" si="32"/>
        <v>9.721792873379655</v>
      </c>
      <c r="AO39" s="1">
        <f t="shared" si="33"/>
        <v>213.15559893232125</v>
      </c>
      <c r="AP39" s="1"/>
      <c r="AQ39" s="1">
        <f t="shared" si="34"/>
        <v>93.52272456697787</v>
      </c>
      <c r="AR39" s="1">
        <f t="shared" si="35"/>
        <v>158.5647815357866</v>
      </c>
    </row>
    <row r="40" spans="1:44" ht="12.75">
      <c r="A40" s="9">
        <v>1998</v>
      </c>
      <c r="B40">
        <v>2703</v>
      </c>
      <c r="C40">
        <v>7724</v>
      </c>
      <c r="D40">
        <v>61</v>
      </c>
      <c r="E40">
        <v>61</v>
      </c>
      <c r="F40">
        <v>4976</v>
      </c>
      <c r="H40" s="2">
        <f t="shared" si="20"/>
        <v>15525</v>
      </c>
      <c r="J40" s="9">
        <v>1998</v>
      </c>
      <c r="K40" s="2">
        <f t="shared" si="21"/>
        <v>2703</v>
      </c>
      <c r="L40" s="2">
        <f t="shared" si="21"/>
        <v>7724</v>
      </c>
      <c r="M40" s="2">
        <f t="shared" si="22"/>
        <v>5098</v>
      </c>
      <c r="N40" s="2">
        <f t="shared" si="23"/>
        <v>15525</v>
      </c>
      <c r="P40" s="9">
        <f t="shared" si="18"/>
        <v>1998</v>
      </c>
      <c r="Q40" s="2">
        <f t="shared" si="27"/>
        <v>17.41062801932367</v>
      </c>
      <c r="R40" s="2">
        <f t="shared" si="28"/>
        <v>49.752012882447666</v>
      </c>
      <c r="S40" s="1">
        <f t="shared" si="28"/>
        <v>0.39291465378421897</v>
      </c>
      <c r="T40" s="1">
        <f t="shared" si="28"/>
        <v>0.39291465378421897</v>
      </c>
      <c r="U40" s="1">
        <f t="shared" si="28"/>
        <v>32.051529790660226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5"/>
        <v>11894478</v>
      </c>
      <c r="AB40" s="2">
        <f t="shared" si="25"/>
        <v>2645999</v>
      </c>
      <c r="AC40" s="1">
        <f t="shared" si="25"/>
        <v>54678</v>
      </c>
      <c r="AD40" s="1">
        <f t="shared" si="25"/>
        <v>946420</v>
      </c>
      <c r="AE40" s="1">
        <f t="shared" si="25"/>
        <v>2617600</v>
      </c>
      <c r="AF40" s="1"/>
      <c r="AG40" s="2">
        <f t="shared" si="19"/>
        <v>18159175</v>
      </c>
      <c r="AJ40" s="9">
        <v>1998</v>
      </c>
      <c r="AK40" s="1">
        <f t="shared" si="29"/>
        <v>22.724830799636603</v>
      </c>
      <c r="AL40" s="1">
        <f t="shared" si="30"/>
        <v>291.9124308059073</v>
      </c>
      <c r="AM40" s="1">
        <f t="shared" si="31"/>
        <v>111.56223709718716</v>
      </c>
      <c r="AN40" s="1">
        <f t="shared" si="32"/>
        <v>6.4453413917710956</v>
      </c>
      <c r="AO40" s="1">
        <f t="shared" si="33"/>
        <v>190.09779951100245</v>
      </c>
      <c r="AP40" s="1"/>
      <c r="AQ40" s="1">
        <f t="shared" si="34"/>
        <v>85.49397205544855</v>
      </c>
      <c r="AR40" s="1">
        <f t="shared" si="35"/>
        <v>140.87939916511408</v>
      </c>
    </row>
    <row r="41" spans="1:44" ht="12.75">
      <c r="A41" s="9">
        <v>1999</v>
      </c>
      <c r="B41">
        <v>3152</v>
      </c>
      <c r="C41">
        <v>7766</v>
      </c>
      <c r="D41">
        <v>64</v>
      </c>
      <c r="E41">
        <v>61</v>
      </c>
      <c r="F41">
        <v>4592</v>
      </c>
      <c r="H41" s="2">
        <f t="shared" si="20"/>
        <v>15635</v>
      </c>
      <c r="J41" s="9">
        <v>1999</v>
      </c>
      <c r="K41" s="2">
        <f t="shared" si="21"/>
        <v>3152</v>
      </c>
      <c r="L41" s="2">
        <f t="shared" si="21"/>
        <v>7766</v>
      </c>
      <c r="M41" s="2">
        <f t="shared" si="22"/>
        <v>4717</v>
      </c>
      <c r="N41" s="2">
        <f t="shared" si="23"/>
        <v>15635</v>
      </c>
      <c r="P41" s="9">
        <f t="shared" si="18"/>
        <v>1999</v>
      </c>
      <c r="Q41" s="2">
        <f t="shared" si="27"/>
        <v>20.159897665494082</v>
      </c>
      <c r="R41" s="2">
        <f aca="true" t="shared" si="36" ref="R41:W42">(C41/$H41)*100</f>
        <v>49.67061080908219</v>
      </c>
      <c r="S41" s="1">
        <f t="shared" si="36"/>
        <v>0.4093380236648545</v>
      </c>
      <c r="T41" s="1">
        <f t="shared" si="36"/>
        <v>0.3901503038055644</v>
      </c>
      <c r="U41" s="1">
        <f t="shared" si="36"/>
        <v>29.37000319795331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5"/>
        <v>11851469</v>
      </c>
      <c r="AB41" s="2">
        <f t="shared" si="25"/>
        <v>2651091</v>
      </c>
      <c r="AC41" s="1">
        <f t="shared" si="25"/>
        <v>55074</v>
      </c>
      <c r="AD41" s="1">
        <f t="shared" si="25"/>
        <v>978282</v>
      </c>
      <c r="AE41" s="1">
        <f t="shared" si="25"/>
        <v>2660685</v>
      </c>
      <c r="AF41" s="1"/>
      <c r="AG41" s="2">
        <f t="shared" si="19"/>
        <v>18196601</v>
      </c>
      <c r="AJ41" s="9">
        <v>1999</v>
      </c>
      <c r="AK41" s="1">
        <f t="shared" si="29"/>
        <v>26.595859129361937</v>
      </c>
      <c r="AL41" s="1">
        <f>(C41/AB41)*100000</f>
        <v>292.9360025740346</v>
      </c>
      <c r="AM41" s="1">
        <f>(D41/AC41)*100000</f>
        <v>116.2072847441624</v>
      </c>
      <c r="AN41" s="1">
        <f>(E41/AD41)*100000</f>
        <v>6.235420870464754</v>
      </c>
      <c r="AO41" s="1">
        <f>(F41/AE41)*100000</f>
        <v>172.58713451611143</v>
      </c>
      <c r="AP41" s="1"/>
      <c r="AQ41" s="1">
        <f t="shared" si="34"/>
        <v>85.92264016779836</v>
      </c>
      <c r="AR41" s="1">
        <f t="shared" si="35"/>
        <v>127.69213985443042</v>
      </c>
    </row>
    <row r="42" spans="1:23" s="4" customFormat="1" ht="12.75">
      <c r="A42" s="13" t="s">
        <v>108</v>
      </c>
      <c r="B42" s="21">
        <f aca="true" t="shared" si="37" ref="B42:G42">SUM(B25:B41)</f>
        <v>47263</v>
      </c>
      <c r="C42" s="21">
        <f t="shared" si="37"/>
        <v>133631</v>
      </c>
      <c r="D42" s="21">
        <f t="shared" si="37"/>
        <v>644</v>
      </c>
      <c r="E42" s="21">
        <f t="shared" si="37"/>
        <v>1001</v>
      </c>
      <c r="F42" s="21">
        <f t="shared" si="37"/>
        <v>89346</v>
      </c>
      <c r="G42" s="21">
        <f t="shared" si="37"/>
        <v>0</v>
      </c>
      <c r="H42" s="21">
        <f t="shared" si="20"/>
        <v>271885</v>
      </c>
      <c r="J42" s="13" t="s">
        <v>108</v>
      </c>
      <c r="K42" s="21">
        <f>B42</f>
        <v>47263</v>
      </c>
      <c r="L42" s="21">
        <f>C42</f>
        <v>133631</v>
      </c>
      <c r="M42" s="21">
        <f t="shared" si="22"/>
        <v>90991</v>
      </c>
      <c r="N42" s="21">
        <f>H42</f>
        <v>271885</v>
      </c>
      <c r="P42" s="13" t="str">
        <f t="shared" si="18"/>
        <v>Total</v>
      </c>
      <c r="Q42" s="21">
        <f t="shared" si="27"/>
        <v>17.383452562664363</v>
      </c>
      <c r="R42" s="21">
        <f t="shared" si="36"/>
        <v>49.149824374275894</v>
      </c>
      <c r="S42" s="23">
        <f t="shared" si="36"/>
        <v>0.2368648509480111</v>
      </c>
      <c r="T42" s="23">
        <f t="shared" si="36"/>
        <v>0.368170366147452</v>
      </c>
      <c r="U42" s="23">
        <f t="shared" si="36"/>
        <v>32.86168784596429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NEW YORK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NEW YORK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NEW YORK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NEW YORK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NEW YORK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120</v>
      </c>
      <c r="B46" s="19" t="s">
        <v>106</v>
      </c>
      <c r="C46" s="19" t="s">
        <v>107</v>
      </c>
      <c r="D46" s="19" t="s">
        <v>123</v>
      </c>
      <c r="E46" s="19" t="s">
        <v>124</v>
      </c>
      <c r="F46" s="19" t="s">
        <v>121</v>
      </c>
      <c r="G46" s="19" t="s">
        <v>122</v>
      </c>
      <c r="H46" s="19" t="s">
        <v>108</v>
      </c>
      <c r="J46" s="20" t="s">
        <v>120</v>
      </c>
      <c r="K46" s="19" t="s">
        <v>106</v>
      </c>
      <c r="L46" s="19" t="s">
        <v>107</v>
      </c>
      <c r="M46" s="19" t="s">
        <v>125</v>
      </c>
      <c r="N46" s="19" t="s">
        <v>108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120</v>
      </c>
      <c r="AA46" s="19" t="s">
        <v>106</v>
      </c>
      <c r="AB46" s="19" t="s">
        <v>107</v>
      </c>
      <c r="AC46" s="19" t="s">
        <v>123</v>
      </c>
      <c r="AD46" s="19" t="s">
        <v>124</v>
      </c>
      <c r="AE46" s="19" t="s">
        <v>121</v>
      </c>
      <c r="AF46" s="19" t="s">
        <v>122</v>
      </c>
      <c r="AG46" s="19" t="s">
        <v>108</v>
      </c>
      <c r="AJ46" s="20" t="s">
        <v>120</v>
      </c>
      <c r="AK46" s="19" t="s">
        <v>106</v>
      </c>
      <c r="AL46" s="19" t="s">
        <v>107</v>
      </c>
      <c r="AM46" s="19" t="s">
        <v>123</v>
      </c>
      <c r="AN46" s="19" t="s">
        <v>124</v>
      </c>
      <c r="AO46" s="19" t="s">
        <v>121</v>
      </c>
      <c r="AP46" s="19" t="s">
        <v>122</v>
      </c>
      <c r="AQ46" s="19" t="s">
        <v>108</v>
      </c>
      <c r="AR46" s="19" t="s">
        <v>125</v>
      </c>
    </row>
    <row r="47" spans="1:44" ht="12.75">
      <c r="A47" s="9">
        <v>1983</v>
      </c>
      <c r="B47" s="2"/>
      <c r="C47" s="2"/>
      <c r="H47" s="2"/>
      <c r="J47" s="9">
        <v>1983</v>
      </c>
      <c r="K47" s="2"/>
      <c r="L47" s="2"/>
      <c r="M47" s="2"/>
      <c r="N47" s="2"/>
      <c r="P47" s="9">
        <f>A47</f>
        <v>1983</v>
      </c>
      <c r="Q47" s="2"/>
      <c r="R47" s="2"/>
      <c r="S47" s="1"/>
      <c r="T47" s="1"/>
      <c r="U47" s="1"/>
      <c r="V47" s="1"/>
      <c r="W47" s="2"/>
      <c r="Z47" s="9">
        <v>1983</v>
      </c>
      <c r="AA47" s="2">
        <f>AA25</f>
        <v>13002500</v>
      </c>
      <c r="AB47" s="2">
        <f aca="true" t="shared" si="39" ref="AB47:AG47">AB25</f>
        <v>2402024</v>
      </c>
      <c r="AC47" s="1">
        <f t="shared" si="39"/>
        <v>41047</v>
      </c>
      <c r="AD47" s="1">
        <f t="shared" si="39"/>
        <v>436749</v>
      </c>
      <c r="AE47" s="1">
        <f t="shared" si="39"/>
        <v>1804612</v>
      </c>
      <c r="AF47" s="1"/>
      <c r="AG47" s="2">
        <f t="shared" si="39"/>
        <v>17686932</v>
      </c>
      <c r="AJ47" s="9">
        <v>1983</v>
      </c>
      <c r="AK47" s="1"/>
      <c r="AL47" s="1"/>
      <c r="AM47" s="1"/>
      <c r="AN47" s="1"/>
      <c r="AO47" s="1"/>
      <c r="AP47" s="1"/>
      <c r="AQ47" s="1"/>
      <c r="AR47" s="1"/>
    </row>
    <row r="48" spans="1:44" ht="12.75">
      <c r="A48" s="9">
        <v>1984</v>
      </c>
      <c r="B48">
        <v>935</v>
      </c>
      <c r="C48">
        <v>2301</v>
      </c>
      <c r="D48">
        <v>12</v>
      </c>
      <c r="E48">
        <v>5</v>
      </c>
      <c r="F48">
        <v>351</v>
      </c>
      <c r="G48" s="2"/>
      <c r="H48" s="2">
        <f aca="true" t="shared" si="40" ref="H48:H56">H5-H26</f>
        <v>3822</v>
      </c>
      <c r="J48" s="9">
        <v>1984</v>
      </c>
      <c r="K48" s="2">
        <f aca="true" t="shared" si="41" ref="K48:N64">K5-K26</f>
        <v>1005</v>
      </c>
      <c r="L48" s="2">
        <f t="shared" si="41"/>
        <v>2433</v>
      </c>
      <c r="M48" s="2">
        <f t="shared" si="41"/>
        <v>384</v>
      </c>
      <c r="N48" s="2">
        <f t="shared" si="41"/>
        <v>3822</v>
      </c>
      <c r="P48" s="9">
        <f aca="true" t="shared" si="42" ref="P48:P64">A48</f>
        <v>1984</v>
      </c>
      <c r="Q48" s="2">
        <f aca="true" t="shared" si="43" ref="Q48:W50">(B48/$H48)*100</f>
        <v>24.46363160648875</v>
      </c>
      <c r="R48" s="2">
        <f t="shared" si="43"/>
        <v>60.204081632653065</v>
      </c>
      <c r="S48" s="1">
        <f t="shared" si="43"/>
        <v>0.3139717425431711</v>
      </c>
      <c r="T48" s="1">
        <f t="shared" si="43"/>
        <v>0.13082155939298795</v>
      </c>
      <c r="U48" s="1">
        <f t="shared" si="43"/>
        <v>9.183673469387756</v>
      </c>
      <c r="V48" s="1">
        <f t="shared" si="43"/>
        <v>0</v>
      </c>
      <c r="W48" s="2">
        <f t="shared" si="43"/>
        <v>100</v>
      </c>
      <c r="Z48" s="9">
        <v>1984</v>
      </c>
      <c r="AA48" s="2">
        <f aca="true" t="shared" si="44" ref="AA48:AG63">AA26</f>
        <v>12937629</v>
      </c>
      <c r="AB48" s="2">
        <f t="shared" si="44"/>
        <v>2434511</v>
      </c>
      <c r="AC48" s="1">
        <f t="shared" si="44"/>
        <v>42888</v>
      </c>
      <c r="AD48" s="1">
        <f t="shared" si="44"/>
        <v>472179</v>
      </c>
      <c r="AE48" s="1">
        <f t="shared" si="44"/>
        <v>1858527</v>
      </c>
      <c r="AF48" s="1"/>
      <c r="AG48" s="2">
        <f t="shared" si="44"/>
        <v>17745734</v>
      </c>
      <c r="AJ48" s="9">
        <v>1984</v>
      </c>
      <c r="AK48" s="1">
        <f aca="true" t="shared" si="45" ref="AK48:AO50">(B48/AA48)*100000</f>
        <v>7.226981079763532</v>
      </c>
      <c r="AL48" s="1">
        <f t="shared" si="45"/>
        <v>94.51590072914027</v>
      </c>
      <c r="AM48" s="1">
        <f t="shared" si="45"/>
        <v>27.979854504756577</v>
      </c>
      <c r="AN48" s="1">
        <f t="shared" si="45"/>
        <v>1.0589204517778217</v>
      </c>
      <c r="AO48" s="1">
        <f t="shared" si="45"/>
        <v>18.885924175435708</v>
      </c>
      <c r="AP48" s="1"/>
      <c r="AQ48" s="1">
        <f>(H48/AG48)*100000</f>
        <v>21.537570663461988</v>
      </c>
      <c r="AR48" s="1">
        <f>(SUM(D48:F48)/SUM(AC48:AE48))*100000</f>
        <v>15.503915159879913</v>
      </c>
    </row>
    <row r="49" spans="1:44" ht="12.75">
      <c r="A49" s="9">
        <v>1985</v>
      </c>
      <c r="B49">
        <v>590</v>
      </c>
      <c r="C49">
        <v>1368</v>
      </c>
      <c r="D49">
        <v>8</v>
      </c>
      <c r="E49">
        <v>2</v>
      </c>
      <c r="F49">
        <v>683</v>
      </c>
      <c r="H49" s="2">
        <f t="shared" si="40"/>
        <v>3648</v>
      </c>
      <c r="J49" s="9">
        <v>1985</v>
      </c>
      <c r="K49" s="2">
        <f t="shared" si="41"/>
        <v>840</v>
      </c>
      <c r="L49" s="2">
        <f t="shared" si="41"/>
        <v>1884</v>
      </c>
      <c r="M49" s="2">
        <f t="shared" si="41"/>
        <v>924</v>
      </c>
      <c r="N49" s="2">
        <f t="shared" si="41"/>
        <v>3648</v>
      </c>
      <c r="O49" s="2"/>
      <c r="P49" s="9">
        <f t="shared" si="42"/>
        <v>1985</v>
      </c>
      <c r="Q49" s="2">
        <f t="shared" si="43"/>
        <v>16.173245614035086</v>
      </c>
      <c r="R49" s="2">
        <f t="shared" si="43"/>
        <v>37.5</v>
      </c>
      <c r="S49" s="1">
        <f t="shared" si="43"/>
        <v>0.21929824561403508</v>
      </c>
      <c r="T49" s="1">
        <f t="shared" si="43"/>
        <v>0.05482456140350877</v>
      </c>
      <c r="U49" s="1">
        <f t="shared" si="43"/>
        <v>18.722587719298247</v>
      </c>
      <c r="V49" s="1">
        <f t="shared" si="43"/>
        <v>0</v>
      </c>
      <c r="W49" s="2">
        <f t="shared" si="43"/>
        <v>100</v>
      </c>
      <c r="Z49" s="9">
        <v>1985</v>
      </c>
      <c r="AA49" s="2">
        <f t="shared" si="44"/>
        <v>12867276</v>
      </c>
      <c r="AB49" s="2">
        <f t="shared" si="44"/>
        <v>2463201</v>
      </c>
      <c r="AC49" s="1">
        <f t="shared" si="44"/>
        <v>44446</v>
      </c>
      <c r="AD49" s="1">
        <f t="shared" si="44"/>
        <v>506601</v>
      </c>
      <c r="AE49" s="1">
        <f t="shared" si="44"/>
        <v>1910176</v>
      </c>
      <c r="AF49" s="1"/>
      <c r="AG49" s="2">
        <f t="shared" si="44"/>
        <v>17791700</v>
      </c>
      <c r="AJ49" s="9">
        <v>1985</v>
      </c>
      <c r="AK49" s="1">
        <f t="shared" si="45"/>
        <v>4.585275080755243</v>
      </c>
      <c r="AL49" s="1">
        <f t="shared" si="45"/>
        <v>55.537489632392976</v>
      </c>
      <c r="AM49" s="1">
        <f t="shared" si="45"/>
        <v>17.999370022049227</v>
      </c>
      <c r="AN49" s="1">
        <f t="shared" si="45"/>
        <v>0.3947880087090235</v>
      </c>
      <c r="AO49" s="1">
        <f t="shared" si="45"/>
        <v>35.75586752215503</v>
      </c>
      <c r="AP49" s="1"/>
      <c r="AQ49" s="1">
        <f>(H49/AG49)*100000</f>
        <v>20.503942849755784</v>
      </c>
      <c r="AR49" s="1">
        <f>(SUM(D49:F49)/SUM(AC49:AE49))*100000</f>
        <v>28.156733461372657</v>
      </c>
    </row>
    <row r="50" spans="1:44" ht="12.75">
      <c r="A50" s="9">
        <v>1986</v>
      </c>
      <c r="B50">
        <v>817</v>
      </c>
      <c r="C50">
        <v>2725</v>
      </c>
      <c r="D50">
        <v>10</v>
      </c>
      <c r="E50">
        <v>6</v>
      </c>
      <c r="F50">
        <v>1362</v>
      </c>
      <c r="H50" s="2">
        <f t="shared" si="40"/>
        <v>5920</v>
      </c>
      <c r="J50" s="9">
        <v>1986</v>
      </c>
      <c r="K50" s="2">
        <f t="shared" si="41"/>
        <v>1064</v>
      </c>
      <c r="L50" s="2">
        <f t="shared" si="41"/>
        <v>3235</v>
      </c>
      <c r="M50" s="2">
        <f t="shared" si="41"/>
        <v>1621</v>
      </c>
      <c r="N50" s="2">
        <f t="shared" si="41"/>
        <v>5920</v>
      </c>
      <c r="O50" s="2"/>
      <c r="P50" s="9">
        <f t="shared" si="42"/>
        <v>1986</v>
      </c>
      <c r="Q50" s="2">
        <f t="shared" si="43"/>
        <v>13.800675675675675</v>
      </c>
      <c r="R50" s="2">
        <f t="shared" si="43"/>
        <v>46.0304054054054</v>
      </c>
      <c r="S50" s="1">
        <f t="shared" si="43"/>
        <v>0.16891891891891891</v>
      </c>
      <c r="T50" s="1">
        <f t="shared" si="43"/>
        <v>0.10135135135135136</v>
      </c>
      <c r="U50" s="1">
        <f t="shared" si="43"/>
        <v>23.006756756756758</v>
      </c>
      <c r="V50" s="1">
        <f t="shared" si="43"/>
        <v>0</v>
      </c>
      <c r="W50" s="2">
        <f t="shared" si="43"/>
        <v>100</v>
      </c>
      <c r="Z50" s="9">
        <v>1986</v>
      </c>
      <c r="AA50" s="2">
        <f t="shared" si="44"/>
        <v>12789326</v>
      </c>
      <c r="AB50" s="2">
        <f t="shared" si="44"/>
        <v>2491302</v>
      </c>
      <c r="AC50" s="1">
        <f t="shared" si="44"/>
        <v>45949</v>
      </c>
      <c r="AD50" s="1">
        <f t="shared" si="44"/>
        <v>541454</v>
      </c>
      <c r="AE50" s="1">
        <f t="shared" si="44"/>
        <v>1965411</v>
      </c>
      <c r="AF50" s="1"/>
      <c r="AG50" s="2">
        <f t="shared" si="44"/>
        <v>17833442</v>
      </c>
      <c r="AJ50" s="9">
        <v>1986</v>
      </c>
      <c r="AK50" s="1">
        <f t="shared" si="45"/>
        <v>6.388139609546274</v>
      </c>
      <c r="AL50" s="1">
        <f t="shared" si="45"/>
        <v>109.38055683333454</v>
      </c>
      <c r="AM50" s="1">
        <f t="shared" si="45"/>
        <v>21.76325926570763</v>
      </c>
      <c r="AN50" s="1">
        <f t="shared" si="45"/>
        <v>1.1081273755480614</v>
      </c>
      <c r="AO50" s="1">
        <f t="shared" si="45"/>
        <v>69.29848260745462</v>
      </c>
      <c r="AP50" s="1"/>
      <c r="AQ50" s="1">
        <f>(H50/AG50)*100000</f>
        <v>33.19605940345111</v>
      </c>
      <c r="AR50" s="1">
        <f>(SUM(D50:F50)/SUM(AC50:AE50))*100000</f>
        <v>53.979647557558046</v>
      </c>
    </row>
    <row r="51" spans="1:44" ht="12.75">
      <c r="A51" s="9">
        <v>1987</v>
      </c>
      <c r="B51">
        <v>783</v>
      </c>
      <c r="C51">
        <v>2889</v>
      </c>
      <c r="D51">
        <v>11</v>
      </c>
      <c r="E51">
        <v>7</v>
      </c>
      <c r="F51">
        <v>1491</v>
      </c>
      <c r="H51" s="2">
        <f t="shared" si="40"/>
        <v>6419</v>
      </c>
      <c r="J51" s="9">
        <v>1987</v>
      </c>
      <c r="K51" s="2">
        <f t="shared" si="41"/>
        <v>1055</v>
      </c>
      <c r="L51" s="2">
        <f t="shared" si="41"/>
        <v>3535</v>
      </c>
      <c r="M51" s="2">
        <f t="shared" si="41"/>
        <v>1829</v>
      </c>
      <c r="N51" s="2">
        <f t="shared" si="41"/>
        <v>6419</v>
      </c>
      <c r="O51" s="2"/>
      <c r="P51" s="9">
        <f t="shared" si="42"/>
        <v>1987</v>
      </c>
      <c r="Q51" s="2">
        <f aca="true" t="shared" si="46" ref="Q51:Q64">(B51/$H51)*100</f>
        <v>12.198161707431064</v>
      </c>
      <c r="R51" s="2">
        <f aca="true" t="shared" si="47" ref="R51:R64">(C51/$H51)*100</f>
        <v>45.00701043776289</v>
      </c>
      <c r="S51" s="1">
        <f aca="true" t="shared" si="48" ref="S51:S64">(D51/$H51)*100</f>
        <v>0.17136625642623463</v>
      </c>
      <c r="T51" s="1">
        <f aca="true" t="shared" si="49" ref="T51:T64">(E51/$H51)*100</f>
        <v>0.10905125408942204</v>
      </c>
      <c r="U51" s="1">
        <f aca="true" t="shared" si="50" ref="U51:U64">(F51/$H51)*100</f>
        <v>23.227917121046893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4"/>
        <v>12702495</v>
      </c>
      <c r="AB51" s="2">
        <f t="shared" si="44"/>
        <v>2519410</v>
      </c>
      <c r="AC51" s="1">
        <f t="shared" si="44"/>
        <v>47371</v>
      </c>
      <c r="AD51" s="1">
        <f t="shared" si="44"/>
        <v>574364</v>
      </c>
      <c r="AE51" s="1">
        <f t="shared" si="44"/>
        <v>2025216</v>
      </c>
      <c r="AF51" s="1"/>
      <c r="AG51" s="2">
        <f t="shared" si="44"/>
        <v>17868856</v>
      </c>
      <c r="AJ51" s="9">
        <v>1987</v>
      </c>
      <c r="AK51" s="1">
        <f aca="true" t="shared" si="53" ref="AK51:AK63">(B51/AA51)*100000</f>
        <v>6.164143343492754</v>
      </c>
      <c r="AL51" s="1">
        <f aca="true" t="shared" si="54" ref="AL51:AL62">(C51/AB51)*100000</f>
        <v>114.66970441492253</v>
      </c>
      <c r="AM51" s="1">
        <f aca="true" t="shared" si="55" ref="AM51:AM62">(D51/AC51)*100000</f>
        <v>23.220957970066074</v>
      </c>
      <c r="AN51" s="1">
        <f aca="true" t="shared" si="56" ref="AN51:AN62">(E51/AD51)*100000</f>
        <v>1.2187393360308096</v>
      </c>
      <c r="AO51" s="1">
        <f aca="true" t="shared" si="57" ref="AO51:AO62">(F51/AE51)*100000</f>
        <v>73.62177664012135</v>
      </c>
      <c r="AP51" s="1"/>
      <c r="AQ51" s="1">
        <f aca="true" t="shared" si="58" ref="AQ51:AQ63">(H51/AG51)*100000</f>
        <v>35.92283691804332</v>
      </c>
      <c r="AR51" s="1">
        <f aca="true" t="shared" si="59" ref="AR51:AR63">(SUM(D51:F51)/SUM(AC51:AE51))*100000</f>
        <v>57.00898883281179</v>
      </c>
    </row>
    <row r="52" spans="1:44" ht="12.75">
      <c r="A52" s="9">
        <v>1988</v>
      </c>
      <c r="B52">
        <v>1006</v>
      </c>
      <c r="C52">
        <v>3859</v>
      </c>
      <c r="D52">
        <v>12</v>
      </c>
      <c r="E52">
        <v>4</v>
      </c>
      <c r="F52">
        <v>1933</v>
      </c>
      <c r="H52" s="2">
        <f t="shared" si="40"/>
        <v>8332</v>
      </c>
      <c r="J52" s="9">
        <v>1988</v>
      </c>
      <c r="K52" s="2">
        <f t="shared" si="41"/>
        <v>1298</v>
      </c>
      <c r="L52" s="2">
        <f t="shared" si="41"/>
        <v>4641</v>
      </c>
      <c r="M52" s="2">
        <f t="shared" si="41"/>
        <v>2393</v>
      </c>
      <c r="N52" s="2">
        <f t="shared" si="41"/>
        <v>8332</v>
      </c>
      <c r="O52" s="2"/>
      <c r="P52" s="9">
        <f t="shared" si="42"/>
        <v>1988</v>
      </c>
      <c r="Q52" s="2">
        <f t="shared" si="46"/>
        <v>12.073931829092654</v>
      </c>
      <c r="R52" s="2">
        <f t="shared" si="47"/>
        <v>46.3154104656745</v>
      </c>
      <c r="S52" s="1">
        <f t="shared" si="48"/>
        <v>0.14402304368698993</v>
      </c>
      <c r="T52" s="1">
        <f t="shared" si="49"/>
        <v>0.04800768122899664</v>
      </c>
      <c r="U52" s="1">
        <f t="shared" si="50"/>
        <v>23.199711953912626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4"/>
        <v>12638437</v>
      </c>
      <c r="AB52" s="2">
        <f t="shared" si="44"/>
        <v>2549172</v>
      </c>
      <c r="AC52" s="1">
        <f t="shared" si="44"/>
        <v>48710</v>
      </c>
      <c r="AD52" s="1">
        <f t="shared" si="44"/>
        <v>608623</v>
      </c>
      <c r="AE52" s="1">
        <f t="shared" si="44"/>
        <v>2096396</v>
      </c>
      <c r="AF52" s="1"/>
      <c r="AG52" s="2">
        <f t="shared" si="44"/>
        <v>17941338</v>
      </c>
      <c r="AJ52" s="9">
        <v>1988</v>
      </c>
      <c r="AK52" s="1">
        <f t="shared" si="53"/>
        <v>7.959845034635216</v>
      </c>
      <c r="AL52" s="1">
        <f t="shared" si="54"/>
        <v>151.38248811771038</v>
      </c>
      <c r="AM52" s="1">
        <f t="shared" si="55"/>
        <v>24.63559843974543</v>
      </c>
      <c r="AN52" s="1">
        <f t="shared" si="56"/>
        <v>0.6572213011995931</v>
      </c>
      <c r="AO52" s="1">
        <f t="shared" si="57"/>
        <v>92.2058618696086</v>
      </c>
      <c r="AP52" s="1"/>
      <c r="AQ52" s="1">
        <f t="shared" si="58"/>
        <v>46.44023762330323</v>
      </c>
      <c r="AR52" s="1">
        <f t="shared" si="59"/>
        <v>70.77675399431098</v>
      </c>
    </row>
    <row r="53" spans="1:44" ht="12.75">
      <c r="A53" s="9">
        <v>1989</v>
      </c>
      <c r="B53">
        <v>1096</v>
      </c>
      <c r="C53">
        <v>3832</v>
      </c>
      <c r="D53">
        <v>11</v>
      </c>
      <c r="E53">
        <v>2</v>
      </c>
      <c r="F53">
        <v>1757</v>
      </c>
      <c r="H53" s="2">
        <f t="shared" si="40"/>
        <v>8365</v>
      </c>
      <c r="J53" s="9">
        <v>1989</v>
      </c>
      <c r="K53" s="2">
        <f t="shared" si="41"/>
        <v>1372</v>
      </c>
      <c r="L53" s="2">
        <f t="shared" si="41"/>
        <v>4676</v>
      </c>
      <c r="M53" s="2">
        <f t="shared" si="41"/>
        <v>2317</v>
      </c>
      <c r="N53" s="2">
        <f t="shared" si="41"/>
        <v>8365</v>
      </c>
      <c r="O53" s="2"/>
      <c r="P53" s="9">
        <f t="shared" si="42"/>
        <v>1989</v>
      </c>
      <c r="Q53" s="2">
        <f t="shared" si="46"/>
        <v>13.102211595935445</v>
      </c>
      <c r="R53" s="2">
        <f t="shared" si="47"/>
        <v>45.80992229527794</v>
      </c>
      <c r="S53" s="1">
        <f t="shared" si="48"/>
        <v>0.1315002988643156</v>
      </c>
      <c r="T53" s="1">
        <f t="shared" si="49"/>
        <v>0.023909145248057383</v>
      </c>
      <c r="U53" s="1">
        <f t="shared" si="50"/>
        <v>21.00418410041841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4"/>
        <v>12556957</v>
      </c>
      <c r="AB53" s="2">
        <f t="shared" si="44"/>
        <v>2570516</v>
      </c>
      <c r="AC53" s="1">
        <f t="shared" si="44"/>
        <v>49816</v>
      </c>
      <c r="AD53" s="1">
        <f t="shared" si="44"/>
        <v>643478</v>
      </c>
      <c r="AE53" s="1">
        <f t="shared" si="44"/>
        <v>2162333</v>
      </c>
      <c r="AF53" s="1"/>
      <c r="AG53" s="2">
        <f t="shared" si="44"/>
        <v>17983100</v>
      </c>
      <c r="AJ53" s="9">
        <v>1989</v>
      </c>
      <c r="AK53" s="1">
        <f t="shared" si="53"/>
        <v>8.728229299503056</v>
      </c>
      <c r="AL53" s="1">
        <f t="shared" si="54"/>
        <v>149.0751273285208</v>
      </c>
      <c r="AM53" s="1">
        <f t="shared" si="55"/>
        <v>22.081259033242333</v>
      </c>
      <c r="AN53" s="1">
        <f t="shared" si="56"/>
        <v>0.31081093681524463</v>
      </c>
      <c r="AO53" s="1">
        <f t="shared" si="57"/>
        <v>81.25482985275626</v>
      </c>
      <c r="AP53" s="1"/>
      <c r="AQ53" s="1">
        <f t="shared" si="58"/>
        <v>46.515895479644776</v>
      </c>
      <c r="AR53" s="1">
        <f t="shared" si="59"/>
        <v>61.98288501964717</v>
      </c>
    </row>
    <row r="54" spans="1:44" ht="12.75">
      <c r="A54" s="9">
        <v>1990</v>
      </c>
      <c r="B54">
        <v>1019</v>
      </c>
      <c r="C54">
        <v>3101</v>
      </c>
      <c r="D54">
        <v>20</v>
      </c>
      <c r="E54">
        <v>6</v>
      </c>
      <c r="F54">
        <v>1354</v>
      </c>
      <c r="H54" s="2">
        <f t="shared" si="40"/>
        <v>7478</v>
      </c>
      <c r="J54" s="9">
        <v>1990</v>
      </c>
      <c r="K54" s="2">
        <f t="shared" si="41"/>
        <v>1338</v>
      </c>
      <c r="L54" s="2">
        <f t="shared" si="41"/>
        <v>4077</v>
      </c>
      <c r="M54" s="2">
        <f t="shared" si="41"/>
        <v>2063</v>
      </c>
      <c r="N54" s="2">
        <f t="shared" si="41"/>
        <v>7478</v>
      </c>
      <c r="O54" s="2"/>
      <c r="P54" s="9">
        <f t="shared" si="42"/>
        <v>1990</v>
      </c>
      <c r="Q54" s="2">
        <f t="shared" si="46"/>
        <v>13.626638138539718</v>
      </c>
      <c r="R54" s="2">
        <f t="shared" si="47"/>
        <v>41.4683070339663</v>
      </c>
      <c r="S54" s="1">
        <f t="shared" si="48"/>
        <v>0.2674511901577962</v>
      </c>
      <c r="T54" s="1">
        <f t="shared" si="49"/>
        <v>0.08023535704733886</v>
      </c>
      <c r="U54" s="1">
        <f t="shared" si="50"/>
        <v>18.1064455736828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4"/>
        <v>12463650</v>
      </c>
      <c r="AB54" s="2">
        <f t="shared" si="44"/>
        <v>2582381</v>
      </c>
      <c r="AC54" s="1">
        <f t="shared" si="44"/>
        <v>50702</v>
      </c>
      <c r="AD54" s="1">
        <f t="shared" si="44"/>
        <v>677897</v>
      </c>
      <c r="AE54" s="1">
        <f t="shared" si="44"/>
        <v>2228225</v>
      </c>
      <c r="AF54" s="1"/>
      <c r="AG54" s="2">
        <f t="shared" si="44"/>
        <v>18002855</v>
      </c>
      <c r="AJ54" s="9">
        <v>1990</v>
      </c>
      <c r="AK54" s="1">
        <f t="shared" si="53"/>
        <v>8.175775154148264</v>
      </c>
      <c r="AL54" s="1">
        <f t="shared" si="54"/>
        <v>120.08297768609667</v>
      </c>
      <c r="AM54" s="1">
        <f t="shared" si="55"/>
        <v>39.44617569326654</v>
      </c>
      <c r="AN54" s="1">
        <f t="shared" si="56"/>
        <v>0.8850902128199416</v>
      </c>
      <c r="AO54" s="1">
        <f t="shared" si="57"/>
        <v>60.76585623085641</v>
      </c>
      <c r="AP54" s="1"/>
      <c r="AQ54" s="1">
        <f t="shared" si="58"/>
        <v>41.53785607893859</v>
      </c>
      <c r="AR54" s="1">
        <f t="shared" si="59"/>
        <v>46.67169909335151</v>
      </c>
    </row>
    <row r="55" spans="1:44" ht="12.75">
      <c r="A55" s="9">
        <v>1991</v>
      </c>
      <c r="B55">
        <v>926</v>
      </c>
      <c r="C55">
        <v>2447</v>
      </c>
      <c r="D55">
        <v>19</v>
      </c>
      <c r="E55">
        <v>3</v>
      </c>
      <c r="F55">
        <v>1062</v>
      </c>
      <c r="H55" s="2">
        <f t="shared" si="40"/>
        <v>6790</v>
      </c>
      <c r="J55" s="9">
        <v>1991</v>
      </c>
      <c r="K55" s="2">
        <f t="shared" si="41"/>
        <v>1254</v>
      </c>
      <c r="L55" s="2">
        <f t="shared" si="41"/>
        <v>3688</v>
      </c>
      <c r="M55" s="2">
        <f t="shared" si="41"/>
        <v>1848</v>
      </c>
      <c r="N55" s="2">
        <f t="shared" si="41"/>
        <v>6790</v>
      </c>
      <c r="O55" s="2"/>
      <c r="P55" s="9">
        <f t="shared" si="42"/>
        <v>1991</v>
      </c>
      <c r="Q55" s="2">
        <f t="shared" si="46"/>
        <v>13.637702503681885</v>
      </c>
      <c r="R55" s="2">
        <f t="shared" si="47"/>
        <v>36.038291605301914</v>
      </c>
      <c r="S55" s="1">
        <f t="shared" si="48"/>
        <v>0.27982326951399117</v>
      </c>
      <c r="T55" s="1">
        <f t="shared" si="49"/>
        <v>0.044182621502209134</v>
      </c>
      <c r="U55" s="1">
        <f t="shared" si="50"/>
        <v>15.640648011782032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4"/>
        <v>12397192</v>
      </c>
      <c r="AB55" s="2">
        <f t="shared" si="44"/>
        <v>2594393</v>
      </c>
      <c r="AC55" s="1">
        <f t="shared" si="44"/>
        <v>51017</v>
      </c>
      <c r="AD55" s="1">
        <f t="shared" si="44"/>
        <v>716119</v>
      </c>
      <c r="AE55" s="1">
        <f t="shared" si="44"/>
        <v>2270811</v>
      </c>
      <c r="AF55" s="1"/>
      <c r="AG55" s="2">
        <f t="shared" si="44"/>
        <v>18029532</v>
      </c>
      <c r="AJ55" s="9">
        <v>1991</v>
      </c>
      <c r="AK55" s="1">
        <f t="shared" si="53"/>
        <v>7.469433400724939</v>
      </c>
      <c r="AL55" s="1">
        <f t="shared" si="54"/>
        <v>94.31878670656296</v>
      </c>
      <c r="AM55" s="1">
        <f t="shared" si="55"/>
        <v>37.24248779818492</v>
      </c>
      <c r="AN55" s="1">
        <f t="shared" si="56"/>
        <v>0.4189247876400431</v>
      </c>
      <c r="AO55" s="1">
        <f t="shared" si="57"/>
        <v>46.767432428326266</v>
      </c>
      <c r="AP55" s="1"/>
      <c r="AQ55" s="1">
        <f t="shared" si="58"/>
        <v>37.66043400350048</v>
      </c>
      <c r="AR55" s="1">
        <f t="shared" si="59"/>
        <v>35.68199181881712</v>
      </c>
    </row>
    <row r="56" spans="1:44" ht="12.75">
      <c r="A56" s="9">
        <v>1992</v>
      </c>
      <c r="B56">
        <v>1192</v>
      </c>
      <c r="C56">
        <v>3809</v>
      </c>
      <c r="D56">
        <v>19</v>
      </c>
      <c r="E56">
        <v>6</v>
      </c>
      <c r="F56">
        <v>1787</v>
      </c>
      <c r="H56" s="2">
        <f t="shared" si="40"/>
        <v>9287</v>
      </c>
      <c r="J56" s="9">
        <v>1992</v>
      </c>
      <c r="K56" s="2">
        <f t="shared" si="41"/>
        <v>1527</v>
      </c>
      <c r="L56" s="2">
        <f t="shared" si="41"/>
        <v>5071</v>
      </c>
      <c r="M56" s="2">
        <f t="shared" si="41"/>
        <v>2689</v>
      </c>
      <c r="N56" s="2">
        <f t="shared" si="41"/>
        <v>9287</v>
      </c>
      <c r="O56" s="2"/>
      <c r="P56" s="9">
        <f t="shared" si="42"/>
        <v>1992</v>
      </c>
      <c r="Q56" s="2">
        <f t="shared" si="46"/>
        <v>12.835145902874986</v>
      </c>
      <c r="R56" s="2">
        <f t="shared" si="47"/>
        <v>41.01432109400237</v>
      </c>
      <c r="S56" s="1">
        <f t="shared" si="48"/>
        <v>0.20458705717669862</v>
      </c>
      <c r="T56" s="1">
        <f t="shared" si="49"/>
        <v>0.06460643910843114</v>
      </c>
      <c r="U56" s="1">
        <f t="shared" si="50"/>
        <v>19.241951114461074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4"/>
        <v>12348929</v>
      </c>
      <c r="AB56" s="2">
        <f t="shared" si="44"/>
        <v>2607672</v>
      </c>
      <c r="AC56" s="1">
        <f t="shared" si="44"/>
        <v>51648</v>
      </c>
      <c r="AD56" s="1">
        <f t="shared" si="44"/>
        <v>754750</v>
      </c>
      <c r="AE56" s="1">
        <f t="shared" si="44"/>
        <v>2319033</v>
      </c>
      <c r="AF56" s="1"/>
      <c r="AG56" s="2">
        <f t="shared" si="44"/>
        <v>18082032</v>
      </c>
      <c r="AJ56" s="9">
        <v>1992</v>
      </c>
      <c r="AK56" s="1">
        <f t="shared" si="53"/>
        <v>9.652658947184813</v>
      </c>
      <c r="AL56" s="1">
        <f t="shared" si="54"/>
        <v>146.06898413604165</v>
      </c>
      <c r="AM56" s="1">
        <f t="shared" si="55"/>
        <v>36.787484510532835</v>
      </c>
      <c r="AN56" s="1">
        <f t="shared" si="56"/>
        <v>0.7949652202716131</v>
      </c>
      <c r="AO56" s="1">
        <f t="shared" si="57"/>
        <v>77.05798063244464</v>
      </c>
      <c r="AP56" s="1"/>
      <c r="AQ56" s="1">
        <f t="shared" si="58"/>
        <v>51.36037808140147</v>
      </c>
      <c r="AR56" s="1">
        <f t="shared" si="59"/>
        <v>57.976003949535276</v>
      </c>
    </row>
    <row r="57" spans="1:44" ht="12.75">
      <c r="A57" s="9">
        <v>1993</v>
      </c>
      <c r="B57">
        <v>1590</v>
      </c>
      <c r="C57">
        <v>6376</v>
      </c>
      <c r="D57">
        <v>30</v>
      </c>
      <c r="E57">
        <v>9</v>
      </c>
      <c r="F57">
        <v>3397</v>
      </c>
      <c r="H57" s="2">
        <f>H14-H35</f>
        <v>16044</v>
      </c>
      <c r="J57" s="9">
        <v>1993</v>
      </c>
      <c r="K57" s="2">
        <f t="shared" si="41"/>
        <v>2022</v>
      </c>
      <c r="L57" s="2">
        <f t="shared" si="41"/>
        <v>8867</v>
      </c>
      <c r="M57" s="2">
        <f t="shared" si="41"/>
        <v>5155</v>
      </c>
      <c r="N57" s="2">
        <f t="shared" si="41"/>
        <v>16044</v>
      </c>
      <c r="O57" s="2"/>
      <c r="P57" s="9">
        <f t="shared" si="42"/>
        <v>1993</v>
      </c>
      <c r="Q57" s="2">
        <f t="shared" si="46"/>
        <v>9.910246821241586</v>
      </c>
      <c r="R57" s="2">
        <f t="shared" si="47"/>
        <v>39.740713039142356</v>
      </c>
      <c r="S57" s="1">
        <f t="shared" si="48"/>
        <v>0.1869857890800299</v>
      </c>
      <c r="T57" s="1">
        <f t="shared" si="49"/>
        <v>0.05609573672400897</v>
      </c>
      <c r="U57" s="1">
        <f t="shared" si="50"/>
        <v>21.173024183495386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4"/>
        <v>12299734</v>
      </c>
      <c r="AB57" s="2">
        <f t="shared" si="44"/>
        <v>2621520</v>
      </c>
      <c r="AC57" s="1">
        <f t="shared" si="44"/>
        <v>52399</v>
      </c>
      <c r="AD57" s="1">
        <f t="shared" si="44"/>
        <v>788549</v>
      </c>
      <c r="AE57" s="1">
        <f t="shared" si="44"/>
        <v>2378692</v>
      </c>
      <c r="AF57" s="1"/>
      <c r="AG57" s="2">
        <f t="shared" si="44"/>
        <v>18140894</v>
      </c>
      <c r="AJ57" s="9">
        <v>1993</v>
      </c>
      <c r="AK57" s="1">
        <f t="shared" si="53"/>
        <v>12.927108830158442</v>
      </c>
      <c r="AL57" s="1">
        <f t="shared" si="54"/>
        <v>243.21767524184443</v>
      </c>
      <c r="AM57" s="1">
        <f t="shared" si="55"/>
        <v>57.253001011469685</v>
      </c>
      <c r="AN57" s="1">
        <f t="shared" si="56"/>
        <v>1.1413368097607124</v>
      </c>
      <c r="AO57" s="1">
        <f t="shared" si="57"/>
        <v>142.8095777006859</v>
      </c>
      <c r="AP57" s="1"/>
      <c r="AQ57" s="1">
        <f t="shared" si="58"/>
        <v>88.44106580414395</v>
      </c>
      <c r="AR57" s="1">
        <f t="shared" si="59"/>
        <v>106.72000596339964</v>
      </c>
    </row>
    <row r="58" spans="1:44" ht="12.75">
      <c r="A58" s="9">
        <v>1994</v>
      </c>
      <c r="B58">
        <v>1506</v>
      </c>
      <c r="C58">
        <v>6123</v>
      </c>
      <c r="D58">
        <v>26</v>
      </c>
      <c r="E58">
        <v>8</v>
      </c>
      <c r="F58">
        <v>3196</v>
      </c>
      <c r="H58" s="2">
        <f>H15-H36</f>
        <v>15828</v>
      </c>
      <c r="J58" s="9">
        <v>1994</v>
      </c>
      <c r="K58" s="2">
        <f t="shared" si="41"/>
        <v>2005</v>
      </c>
      <c r="L58" s="2">
        <f t="shared" si="41"/>
        <v>8851</v>
      </c>
      <c r="M58" s="2">
        <f t="shared" si="41"/>
        <v>4972</v>
      </c>
      <c r="N58" s="2">
        <f t="shared" si="41"/>
        <v>15828</v>
      </c>
      <c r="O58" s="2"/>
      <c r="P58" s="9">
        <f t="shared" si="42"/>
        <v>1994</v>
      </c>
      <c r="Q58" s="2">
        <f t="shared" si="46"/>
        <v>9.51478392721759</v>
      </c>
      <c r="R58" s="2">
        <f t="shared" si="47"/>
        <v>38.684609552691434</v>
      </c>
      <c r="S58" s="1">
        <f t="shared" si="48"/>
        <v>0.16426585797321203</v>
      </c>
      <c r="T58" s="1">
        <f t="shared" si="49"/>
        <v>0.050543340914834464</v>
      </c>
      <c r="U58" s="1">
        <f t="shared" si="50"/>
        <v>20.192064695476372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4"/>
        <v>12222198</v>
      </c>
      <c r="AB58" s="2">
        <f t="shared" si="44"/>
        <v>2631402</v>
      </c>
      <c r="AC58" s="1">
        <f t="shared" si="44"/>
        <v>52891</v>
      </c>
      <c r="AD58" s="1">
        <f t="shared" si="44"/>
        <v>817414</v>
      </c>
      <c r="AE58" s="1">
        <f t="shared" si="44"/>
        <v>2432747</v>
      </c>
      <c r="AF58" s="1"/>
      <c r="AG58" s="2">
        <f t="shared" si="44"/>
        <v>18156652</v>
      </c>
      <c r="AJ58" s="9">
        <v>1994</v>
      </c>
      <c r="AK58" s="1">
        <f t="shared" si="53"/>
        <v>12.321842601469884</v>
      </c>
      <c r="AL58" s="1">
        <f t="shared" si="54"/>
        <v>232.68964605180054</v>
      </c>
      <c r="AM58" s="1">
        <f t="shared" si="55"/>
        <v>49.15770168837798</v>
      </c>
      <c r="AN58" s="1">
        <f t="shared" si="56"/>
        <v>0.9786962298174487</v>
      </c>
      <c r="AO58" s="1">
        <f t="shared" si="57"/>
        <v>131.37412151777394</v>
      </c>
      <c r="AP58" s="1"/>
      <c r="AQ58" s="1">
        <f t="shared" si="58"/>
        <v>87.17466193657289</v>
      </c>
      <c r="AR58" s="1">
        <f t="shared" si="59"/>
        <v>97.7883484728669</v>
      </c>
    </row>
    <row r="59" spans="1:44" ht="12.75">
      <c r="A59" s="9">
        <v>1995</v>
      </c>
      <c r="B59">
        <v>1777</v>
      </c>
      <c r="C59">
        <v>6696</v>
      </c>
      <c r="D59">
        <v>27</v>
      </c>
      <c r="E59">
        <v>8</v>
      </c>
      <c r="F59">
        <v>3283</v>
      </c>
      <c r="H59" s="2">
        <f>H16-H37</f>
        <v>15909</v>
      </c>
      <c r="J59" s="9">
        <v>1995</v>
      </c>
      <c r="K59" s="2">
        <f t="shared" si="41"/>
        <v>2217</v>
      </c>
      <c r="L59" s="2">
        <f t="shared" si="41"/>
        <v>8990</v>
      </c>
      <c r="M59" s="2">
        <f t="shared" si="41"/>
        <v>4702</v>
      </c>
      <c r="N59" s="2">
        <f t="shared" si="41"/>
        <v>15909</v>
      </c>
      <c r="O59" s="2"/>
      <c r="P59" s="9">
        <f t="shared" si="42"/>
        <v>1995</v>
      </c>
      <c r="Q59" s="2">
        <f t="shared" si="46"/>
        <v>11.16977811301779</v>
      </c>
      <c r="R59" s="2">
        <f t="shared" si="47"/>
        <v>42.08938336790496</v>
      </c>
      <c r="S59" s="1">
        <f t="shared" si="48"/>
        <v>0.16971525551574582</v>
      </c>
      <c r="T59" s="1">
        <f t="shared" si="49"/>
        <v>0.05028600163429505</v>
      </c>
      <c r="U59" s="1">
        <f t="shared" si="50"/>
        <v>20.636117920673833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4"/>
        <v>12130872</v>
      </c>
      <c r="AB59" s="2">
        <f t="shared" si="44"/>
        <v>2635058</v>
      </c>
      <c r="AC59" s="1">
        <f t="shared" si="44"/>
        <v>53257</v>
      </c>
      <c r="AD59" s="1">
        <f t="shared" si="44"/>
        <v>846940</v>
      </c>
      <c r="AE59" s="1">
        <f t="shared" si="44"/>
        <v>2484801</v>
      </c>
      <c r="AF59" s="1"/>
      <c r="AG59" s="2">
        <f t="shared" si="44"/>
        <v>18150928</v>
      </c>
      <c r="AJ59" s="9">
        <v>1995</v>
      </c>
      <c r="AK59" s="1">
        <f t="shared" si="53"/>
        <v>14.648575963871352</v>
      </c>
      <c r="AL59" s="1">
        <f t="shared" si="54"/>
        <v>254.11205370052576</v>
      </c>
      <c r="AM59" s="1">
        <f t="shared" si="55"/>
        <v>50.697560884015246</v>
      </c>
      <c r="AN59" s="1">
        <f t="shared" si="56"/>
        <v>0.9445769475995939</v>
      </c>
      <c r="AO59" s="1">
        <f t="shared" si="57"/>
        <v>132.12325655052456</v>
      </c>
      <c r="AP59" s="1"/>
      <c r="AQ59" s="1">
        <f t="shared" si="58"/>
        <v>87.64841114459823</v>
      </c>
      <c r="AR59" s="1">
        <f t="shared" si="59"/>
        <v>98.02073738300584</v>
      </c>
    </row>
    <row r="60" spans="1:44" ht="12.75">
      <c r="A60" s="9">
        <v>1996</v>
      </c>
      <c r="B60">
        <v>1689</v>
      </c>
      <c r="C60">
        <v>6696</v>
      </c>
      <c r="D60">
        <v>25</v>
      </c>
      <c r="E60">
        <v>10</v>
      </c>
      <c r="F60">
        <v>3376</v>
      </c>
      <c r="H60" s="2">
        <f>H17-H38</f>
        <v>14682</v>
      </c>
      <c r="J60" s="9">
        <v>1996</v>
      </c>
      <c r="K60" s="2">
        <f t="shared" si="41"/>
        <v>2038</v>
      </c>
      <c r="L60" s="2">
        <f t="shared" si="41"/>
        <v>8259</v>
      </c>
      <c r="M60" s="2">
        <f t="shared" si="41"/>
        <v>4385</v>
      </c>
      <c r="N60" s="2">
        <f t="shared" si="41"/>
        <v>14682</v>
      </c>
      <c r="O60" s="2"/>
      <c r="P60" s="9">
        <f t="shared" si="42"/>
        <v>1996</v>
      </c>
      <c r="Q60" s="2">
        <f t="shared" si="46"/>
        <v>11.503882304863097</v>
      </c>
      <c r="R60" s="2">
        <f t="shared" si="47"/>
        <v>45.60686554965264</v>
      </c>
      <c r="S60" s="1">
        <f t="shared" si="48"/>
        <v>0.17027652908323118</v>
      </c>
      <c r="T60" s="1">
        <f t="shared" si="49"/>
        <v>0.06811061163329246</v>
      </c>
      <c r="U60" s="1">
        <f t="shared" si="50"/>
        <v>22.99414248739954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4"/>
        <v>12042578</v>
      </c>
      <c r="AB60" s="2">
        <f t="shared" si="44"/>
        <v>2636775</v>
      </c>
      <c r="AC60" s="1">
        <f t="shared" si="44"/>
        <v>53448</v>
      </c>
      <c r="AD60" s="1">
        <f t="shared" si="44"/>
        <v>882398</v>
      </c>
      <c r="AE60" s="1">
        <f t="shared" si="44"/>
        <v>2528606</v>
      </c>
      <c r="AF60" s="1"/>
      <c r="AG60" s="2">
        <f t="shared" si="44"/>
        <v>18143805</v>
      </c>
      <c r="AJ60" s="9">
        <v>1996</v>
      </c>
      <c r="AK60" s="1">
        <f t="shared" si="53"/>
        <v>14.025236124690245</v>
      </c>
      <c r="AL60" s="1">
        <f t="shared" si="54"/>
        <v>253.94658247290727</v>
      </c>
      <c r="AM60" s="1">
        <f t="shared" si="55"/>
        <v>46.77443496482562</v>
      </c>
      <c r="AN60" s="1">
        <f t="shared" si="56"/>
        <v>1.1332754607331386</v>
      </c>
      <c r="AO60" s="1">
        <f t="shared" si="57"/>
        <v>133.51229887139397</v>
      </c>
      <c r="AP60" s="1"/>
      <c r="AQ60" s="1">
        <f t="shared" si="58"/>
        <v>80.92018184719247</v>
      </c>
      <c r="AR60" s="1">
        <f t="shared" si="59"/>
        <v>98.45712972787615</v>
      </c>
    </row>
    <row r="61" spans="1:44" ht="12.75">
      <c r="A61" s="9">
        <v>1997</v>
      </c>
      <c r="B61">
        <v>1435</v>
      </c>
      <c r="C61">
        <v>5913</v>
      </c>
      <c r="D61">
        <v>34</v>
      </c>
      <c r="E61">
        <v>12</v>
      </c>
      <c r="F61">
        <v>2930</v>
      </c>
      <c r="H61" s="2">
        <f>H18-H39</f>
        <v>12489</v>
      </c>
      <c r="J61" s="9">
        <v>1997</v>
      </c>
      <c r="K61" s="2">
        <f t="shared" si="41"/>
        <v>1714</v>
      </c>
      <c r="L61" s="2">
        <f t="shared" si="41"/>
        <v>7049</v>
      </c>
      <c r="M61" s="2">
        <f t="shared" si="41"/>
        <v>3726</v>
      </c>
      <c r="N61" s="2">
        <f t="shared" si="41"/>
        <v>12489</v>
      </c>
      <c r="O61" s="2"/>
      <c r="P61" s="9">
        <f t="shared" si="42"/>
        <v>1997</v>
      </c>
      <c r="Q61" s="2">
        <f t="shared" si="46"/>
        <v>11.490111297942189</v>
      </c>
      <c r="R61" s="2">
        <f t="shared" si="47"/>
        <v>47.345664184482345</v>
      </c>
      <c r="S61" s="1">
        <f t="shared" si="48"/>
        <v>0.27223957082232364</v>
      </c>
      <c r="T61" s="1">
        <f t="shared" si="49"/>
        <v>0.09608455440787893</v>
      </c>
      <c r="U61" s="1">
        <f t="shared" si="50"/>
        <v>23.460645367923775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4"/>
        <v>11955628</v>
      </c>
      <c r="AB61" s="2">
        <f t="shared" si="44"/>
        <v>2640110</v>
      </c>
      <c r="AC61" s="1">
        <f t="shared" si="44"/>
        <v>54048</v>
      </c>
      <c r="AD61" s="1">
        <f t="shared" si="44"/>
        <v>915469</v>
      </c>
      <c r="AE61" s="1">
        <f t="shared" si="44"/>
        <v>2577929</v>
      </c>
      <c r="AF61" s="1"/>
      <c r="AG61" s="2">
        <f t="shared" si="44"/>
        <v>18143184</v>
      </c>
      <c r="AJ61" s="9">
        <v>1997</v>
      </c>
      <c r="AK61" s="1">
        <f t="shared" si="53"/>
        <v>12.00271537388082</v>
      </c>
      <c r="AL61" s="1">
        <f t="shared" si="54"/>
        <v>223.96794072974234</v>
      </c>
      <c r="AM61" s="1">
        <f t="shared" si="55"/>
        <v>62.907045589105984</v>
      </c>
      <c r="AN61" s="1">
        <f t="shared" si="56"/>
        <v>1.3108035334893917</v>
      </c>
      <c r="AO61" s="1">
        <f t="shared" si="57"/>
        <v>113.65712554535054</v>
      </c>
      <c r="AP61" s="1"/>
      <c r="AQ61" s="1">
        <f t="shared" si="58"/>
        <v>68.83576774616847</v>
      </c>
      <c r="AR61" s="1">
        <f t="shared" si="59"/>
        <v>83.89134041786683</v>
      </c>
    </row>
    <row r="62" spans="1:44" ht="12.75">
      <c r="A62" s="9">
        <v>1998</v>
      </c>
      <c r="B62">
        <v>1503</v>
      </c>
      <c r="C62">
        <v>5930</v>
      </c>
      <c r="D62">
        <v>38</v>
      </c>
      <c r="E62">
        <v>5</v>
      </c>
      <c r="F62">
        <v>3020</v>
      </c>
      <c r="H62" s="2">
        <f>H19-H40</f>
        <v>12386</v>
      </c>
      <c r="J62" s="9">
        <v>1998</v>
      </c>
      <c r="K62" s="2">
        <f t="shared" si="41"/>
        <v>1778</v>
      </c>
      <c r="L62" s="2">
        <f t="shared" si="41"/>
        <v>6913</v>
      </c>
      <c r="M62" s="2">
        <f t="shared" si="41"/>
        <v>3695</v>
      </c>
      <c r="N62" s="2">
        <f t="shared" si="41"/>
        <v>12386</v>
      </c>
      <c r="O62" s="2"/>
      <c r="P62" s="9">
        <f t="shared" si="42"/>
        <v>1998</v>
      </c>
      <c r="Q62" s="2">
        <f t="shared" si="46"/>
        <v>12.13466817374455</v>
      </c>
      <c r="R62" s="2">
        <f t="shared" si="47"/>
        <v>47.87663491038269</v>
      </c>
      <c r="S62" s="1">
        <f t="shared" si="48"/>
        <v>0.3067979977393832</v>
      </c>
      <c r="T62" s="1">
        <f t="shared" si="49"/>
        <v>0.04036815759728726</v>
      </c>
      <c r="U62" s="1">
        <f t="shared" si="50"/>
        <v>24.382367188761506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4"/>
        <v>11894478</v>
      </c>
      <c r="AB62" s="2">
        <f t="shared" si="44"/>
        <v>2645999</v>
      </c>
      <c r="AC62" s="1">
        <f t="shared" si="44"/>
        <v>54678</v>
      </c>
      <c r="AD62" s="1">
        <f t="shared" si="44"/>
        <v>946420</v>
      </c>
      <c r="AE62" s="1">
        <f t="shared" si="44"/>
        <v>2617600</v>
      </c>
      <c r="AF62" s="1"/>
      <c r="AG62" s="2">
        <f t="shared" si="44"/>
        <v>18159175</v>
      </c>
      <c r="AJ62" s="9">
        <v>1998</v>
      </c>
      <c r="AK62" s="1">
        <f t="shared" si="53"/>
        <v>12.636115683260755</v>
      </c>
      <c r="AL62" s="1">
        <f t="shared" si="54"/>
        <v>224.11195166740427</v>
      </c>
      <c r="AM62" s="1">
        <f t="shared" si="55"/>
        <v>69.49778704414938</v>
      </c>
      <c r="AN62" s="1">
        <f t="shared" si="56"/>
        <v>0.5283066714566471</v>
      </c>
      <c r="AO62" s="1">
        <f t="shared" si="57"/>
        <v>115.37286063569682</v>
      </c>
      <c r="AP62" s="1"/>
      <c r="AQ62" s="1">
        <f t="shared" si="58"/>
        <v>68.20794446884288</v>
      </c>
      <c r="AR62" s="1">
        <f t="shared" si="59"/>
        <v>84.64370334302559</v>
      </c>
    </row>
    <row r="63" spans="1:44" ht="12.75">
      <c r="A63" s="9">
        <v>1999</v>
      </c>
      <c r="B63">
        <v>1600</v>
      </c>
      <c r="C63">
        <v>6477</v>
      </c>
      <c r="D63">
        <v>30</v>
      </c>
      <c r="E63">
        <v>15</v>
      </c>
      <c r="F63">
        <v>3156</v>
      </c>
      <c r="H63" s="2">
        <f>H20-H41</f>
        <v>12737</v>
      </c>
      <c r="J63" s="9">
        <v>1999</v>
      </c>
      <c r="K63" s="2">
        <f t="shared" si="41"/>
        <v>1810</v>
      </c>
      <c r="L63" s="2">
        <f t="shared" si="41"/>
        <v>7263</v>
      </c>
      <c r="M63" s="2">
        <f t="shared" si="41"/>
        <v>3664</v>
      </c>
      <c r="N63" s="2">
        <f t="shared" si="41"/>
        <v>12737</v>
      </c>
      <c r="O63" s="2"/>
      <c r="P63" s="9">
        <f t="shared" si="42"/>
        <v>1999</v>
      </c>
      <c r="Q63" s="2">
        <f t="shared" si="46"/>
        <v>12.561827745937034</v>
      </c>
      <c r="R63" s="2">
        <f t="shared" si="47"/>
        <v>50.85184894402136</v>
      </c>
      <c r="S63" s="1">
        <f t="shared" si="48"/>
        <v>0.2355342702363194</v>
      </c>
      <c r="T63" s="1">
        <f t="shared" si="49"/>
        <v>0.1177671351181597</v>
      </c>
      <c r="U63" s="1">
        <f t="shared" si="50"/>
        <v>24.7782052288608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4"/>
        <v>11851469</v>
      </c>
      <c r="AB63" s="2">
        <f t="shared" si="44"/>
        <v>2651091</v>
      </c>
      <c r="AC63" s="1">
        <f t="shared" si="44"/>
        <v>55074</v>
      </c>
      <c r="AD63" s="1">
        <f t="shared" si="44"/>
        <v>978282</v>
      </c>
      <c r="AE63" s="1">
        <f t="shared" si="44"/>
        <v>2660685</v>
      </c>
      <c r="AF63" s="1"/>
      <c r="AG63" s="2">
        <f t="shared" si="44"/>
        <v>18196601</v>
      </c>
      <c r="AJ63" s="9">
        <v>1999</v>
      </c>
      <c r="AK63" s="1">
        <f t="shared" si="53"/>
        <v>13.500436106275094</v>
      </c>
      <c r="AL63" s="1">
        <f>(C63/AB63)*100000</f>
        <v>244.31451051661375</v>
      </c>
      <c r="AM63" s="1">
        <f>(D63/AC63)*100000</f>
        <v>54.47216472382612</v>
      </c>
      <c r="AN63" s="1">
        <f>(E63/AD63)*100000</f>
        <v>1.5333002140487098</v>
      </c>
      <c r="AO63" s="1">
        <f>(F63/AE63)*100000</f>
        <v>118.61607067352956</v>
      </c>
      <c r="AP63" s="1"/>
      <c r="AQ63" s="1">
        <f t="shared" si="58"/>
        <v>69.99658892339289</v>
      </c>
      <c r="AR63" s="1">
        <f t="shared" si="59"/>
        <v>86.65307179860754</v>
      </c>
    </row>
    <row r="64" spans="1:23" s="4" customFormat="1" ht="12.75">
      <c r="A64" s="13" t="s">
        <v>108</v>
      </c>
      <c r="B64" s="21">
        <f>B21-B42</f>
        <v>24337</v>
      </c>
      <c r="C64" s="21">
        <f>C21-C42</f>
        <v>89432</v>
      </c>
      <c r="D64" s="4">
        <f>D21-D42</f>
        <v>431</v>
      </c>
      <c r="E64" s="4">
        <f>E21-E42</f>
        <v>190</v>
      </c>
      <c r="F64" s="4">
        <f>F21-F42</f>
        <v>45746</v>
      </c>
      <c r="G64" s="4">
        <f>G21-G42</f>
        <v>0</v>
      </c>
      <c r="H64" s="21">
        <f>H21-H42</f>
        <v>160136</v>
      </c>
      <c r="J64" s="13" t="s">
        <v>108</v>
      </c>
      <c r="K64" s="21">
        <f t="shared" si="41"/>
        <v>24337</v>
      </c>
      <c r="L64" s="21">
        <f t="shared" si="41"/>
        <v>89432</v>
      </c>
      <c r="M64" s="21">
        <f t="shared" si="41"/>
        <v>46367</v>
      </c>
      <c r="N64" s="21">
        <f t="shared" si="41"/>
        <v>160136</v>
      </c>
      <c r="O64" s="21"/>
      <c r="P64" s="13" t="str">
        <f t="shared" si="42"/>
        <v>Total</v>
      </c>
      <c r="Q64" s="21">
        <f t="shared" si="46"/>
        <v>15.19770694909327</v>
      </c>
      <c r="R64" s="21">
        <f t="shared" si="47"/>
        <v>55.84752959984014</v>
      </c>
      <c r="S64" s="23">
        <f t="shared" si="48"/>
        <v>0.26914622570814806</v>
      </c>
      <c r="T64" s="23">
        <f t="shared" si="49"/>
        <v>0.1186491482240096</v>
      </c>
      <c r="U64" s="23">
        <f t="shared" si="50"/>
        <v>28.566968077134437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NEW YORK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NEW YORK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NEW YORK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NEW YORK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120</v>
      </c>
      <c r="B68" s="19" t="s">
        <v>106</v>
      </c>
      <c r="C68" s="19" t="s">
        <v>107</v>
      </c>
      <c r="D68" s="19" t="s">
        <v>123</v>
      </c>
      <c r="E68" s="19" t="s">
        <v>124</v>
      </c>
      <c r="F68" s="19" t="s">
        <v>121</v>
      </c>
      <c r="G68" s="19" t="s">
        <v>122</v>
      </c>
      <c r="H68" s="19" t="s">
        <v>108</v>
      </c>
      <c r="J68" s="20" t="s">
        <v>120</v>
      </c>
      <c r="K68" s="19" t="s">
        <v>106</v>
      </c>
      <c r="L68" s="19" t="s">
        <v>107</v>
      </c>
      <c r="M68" s="19" t="s">
        <v>125</v>
      </c>
      <c r="N68" s="19" t="s">
        <v>108</v>
      </c>
      <c r="O68" s="2"/>
      <c r="Z68" s="20" t="s">
        <v>120</v>
      </c>
      <c r="AA68" s="19" t="s">
        <v>106</v>
      </c>
      <c r="AB68" s="19" t="s">
        <v>107</v>
      </c>
      <c r="AC68" s="19" t="s">
        <v>123</v>
      </c>
      <c r="AD68" s="19" t="s">
        <v>124</v>
      </c>
      <c r="AE68" s="19" t="s">
        <v>121</v>
      </c>
      <c r="AF68" s="19" t="s">
        <v>122</v>
      </c>
      <c r="AG68" s="19" t="s">
        <v>108</v>
      </c>
      <c r="AJ68" s="20" t="s">
        <v>120</v>
      </c>
      <c r="AK68" s="19" t="s">
        <v>106</v>
      </c>
      <c r="AL68" s="19" t="s">
        <v>107</v>
      </c>
      <c r="AM68" s="19" t="s">
        <v>123</v>
      </c>
      <c r="AN68" s="19" t="s">
        <v>124</v>
      </c>
      <c r="AO68" s="19" t="s">
        <v>121</v>
      </c>
      <c r="AP68" s="19" t="s">
        <v>122</v>
      </c>
      <c r="AQ68" s="19" t="s">
        <v>108</v>
      </c>
      <c r="AR68" s="19" t="s">
        <v>125</v>
      </c>
    </row>
    <row r="69" spans="1:44" ht="12.75">
      <c r="A69" s="9">
        <v>1983</v>
      </c>
      <c r="H69" s="2"/>
      <c r="J69" s="9">
        <v>1983</v>
      </c>
      <c r="K69" s="2"/>
      <c r="L69" s="2"/>
      <c r="M69" s="2"/>
      <c r="N69" s="2"/>
      <c r="O69" s="2"/>
      <c r="Z69" s="9">
        <v>1983</v>
      </c>
      <c r="AA69" s="2">
        <f>AA47</f>
        <v>13002500</v>
      </c>
      <c r="AB69" s="2">
        <f aca="true" t="shared" si="60" ref="AB69:AG69">AB47</f>
        <v>2402024</v>
      </c>
      <c r="AC69" s="1">
        <f t="shared" si="60"/>
        <v>41047</v>
      </c>
      <c r="AD69" s="1">
        <f t="shared" si="60"/>
        <v>436749</v>
      </c>
      <c r="AE69" s="1">
        <f t="shared" si="60"/>
        <v>1804612</v>
      </c>
      <c r="AF69" s="1"/>
      <c r="AG69" s="2">
        <f t="shared" si="60"/>
        <v>17686932</v>
      </c>
      <c r="AJ69" s="9">
        <v>1983</v>
      </c>
      <c r="AK69" s="1"/>
      <c r="AL69" s="1"/>
      <c r="AM69" s="1"/>
      <c r="AN69" s="1"/>
      <c r="AO69" s="1"/>
      <c r="AP69" s="1"/>
      <c r="AQ69" s="1"/>
      <c r="AR69" s="1"/>
    </row>
    <row r="70" spans="1:44" ht="12.75">
      <c r="A70" s="9">
        <v>1984</v>
      </c>
      <c r="B70">
        <v>935</v>
      </c>
      <c r="C70" s="2">
        <v>2301</v>
      </c>
      <c r="D70">
        <v>12</v>
      </c>
      <c r="E70">
        <v>5</v>
      </c>
      <c r="F70">
        <v>351</v>
      </c>
      <c r="G70" s="2"/>
      <c r="H70" s="2">
        <f>SUM(B70:G70)</f>
        <v>3604</v>
      </c>
      <c r="J70" s="9">
        <v>1984</v>
      </c>
      <c r="K70" s="2">
        <f aca="true" t="shared" si="61" ref="K70:K85">B70</f>
        <v>935</v>
      </c>
      <c r="L70" s="2">
        <f aca="true" t="shared" si="62" ref="L70:L85">C70</f>
        <v>2301</v>
      </c>
      <c r="M70" s="2">
        <f>N70-K70-L70</f>
        <v>368</v>
      </c>
      <c r="N70" s="2">
        <f>H70</f>
        <v>3604</v>
      </c>
      <c r="O70" s="2"/>
      <c r="Z70" s="9">
        <v>1984</v>
      </c>
      <c r="AA70" s="2">
        <f aca="true" t="shared" si="63" ref="AA70:AG85">AA48</f>
        <v>12937629</v>
      </c>
      <c r="AB70" s="2">
        <f t="shared" si="63"/>
        <v>2434511</v>
      </c>
      <c r="AC70" s="1">
        <f t="shared" si="63"/>
        <v>42888</v>
      </c>
      <c r="AD70" s="1">
        <f t="shared" si="63"/>
        <v>472179</v>
      </c>
      <c r="AE70" s="1">
        <f t="shared" si="63"/>
        <v>1858527</v>
      </c>
      <c r="AF70" s="1"/>
      <c r="AG70" s="2">
        <f t="shared" si="63"/>
        <v>17745734</v>
      </c>
      <c r="AJ70" s="9">
        <v>1984</v>
      </c>
      <c r="AK70" s="1">
        <f aca="true" t="shared" si="64" ref="AK70:AO72">(B70/AA70)*100000</f>
        <v>7.226981079763532</v>
      </c>
      <c r="AL70" s="1">
        <f t="shared" si="64"/>
        <v>94.51590072914027</v>
      </c>
      <c r="AM70" s="1">
        <f t="shared" si="64"/>
        <v>27.979854504756577</v>
      </c>
      <c r="AN70" s="1">
        <f t="shared" si="64"/>
        <v>1.0589204517778217</v>
      </c>
      <c r="AO70" s="1">
        <f t="shared" si="64"/>
        <v>18.885924175435708</v>
      </c>
      <c r="AP70" s="1"/>
      <c r="AQ70" s="1">
        <f>(H70/AG70)*100000</f>
        <v>20.309106402699374</v>
      </c>
      <c r="AR70" s="1">
        <f>(SUM(D70:F70)/SUM(AC70:AE70))*100000</f>
        <v>15.503915159879913</v>
      </c>
    </row>
    <row r="71" spans="1:44" ht="12.75">
      <c r="A71" s="9">
        <v>1985</v>
      </c>
      <c r="B71">
        <v>590</v>
      </c>
      <c r="C71" s="2">
        <v>1368</v>
      </c>
      <c r="D71">
        <v>8</v>
      </c>
      <c r="E71">
        <v>2</v>
      </c>
      <c r="F71">
        <v>683</v>
      </c>
      <c r="H71" s="2">
        <f>SUM(B71:G71)</f>
        <v>2651</v>
      </c>
      <c r="J71" s="9">
        <v>1985</v>
      </c>
      <c r="K71" s="2">
        <f t="shared" si="61"/>
        <v>590</v>
      </c>
      <c r="L71" s="2">
        <f t="shared" si="62"/>
        <v>1368</v>
      </c>
      <c r="M71" s="2">
        <f>N71-K71-L71</f>
        <v>693</v>
      </c>
      <c r="N71" s="2">
        <f>H71</f>
        <v>2651</v>
      </c>
      <c r="Z71" s="9">
        <v>1985</v>
      </c>
      <c r="AA71" s="2">
        <f t="shared" si="63"/>
        <v>12867276</v>
      </c>
      <c r="AB71" s="2">
        <f t="shared" si="63"/>
        <v>2463201</v>
      </c>
      <c r="AC71" s="1">
        <f t="shared" si="63"/>
        <v>44446</v>
      </c>
      <c r="AD71" s="1">
        <f t="shared" si="63"/>
        <v>506601</v>
      </c>
      <c r="AE71" s="1">
        <f t="shared" si="63"/>
        <v>1910176</v>
      </c>
      <c r="AF71" s="1"/>
      <c r="AG71" s="2">
        <f t="shared" si="63"/>
        <v>17791700</v>
      </c>
      <c r="AJ71" s="9">
        <v>1985</v>
      </c>
      <c r="AK71" s="1">
        <f t="shared" si="64"/>
        <v>4.585275080755243</v>
      </c>
      <c r="AL71" s="1">
        <f t="shared" si="64"/>
        <v>55.537489632392976</v>
      </c>
      <c r="AM71" s="1">
        <f t="shared" si="64"/>
        <v>17.999370022049227</v>
      </c>
      <c r="AN71" s="1">
        <f t="shared" si="64"/>
        <v>0.3947880087090235</v>
      </c>
      <c r="AO71" s="1">
        <f t="shared" si="64"/>
        <v>35.75586752215503</v>
      </c>
      <c r="AP71" s="1"/>
      <c r="AQ71" s="1">
        <f>(H71/AG71)*100000</f>
        <v>14.900206275960139</v>
      </c>
      <c r="AR71" s="1">
        <f>(SUM(D71:F71)/SUM(AC71:AE71))*100000</f>
        <v>28.156733461372657</v>
      </c>
    </row>
    <row r="72" spans="1:44" ht="12.75">
      <c r="A72" s="9">
        <v>1986</v>
      </c>
      <c r="B72">
        <v>817</v>
      </c>
      <c r="C72" s="2">
        <v>2725</v>
      </c>
      <c r="D72">
        <v>10</v>
      </c>
      <c r="E72">
        <v>6</v>
      </c>
      <c r="F72" s="2">
        <v>1362</v>
      </c>
      <c r="H72" s="2">
        <f>SUM(B72:G72)</f>
        <v>4920</v>
      </c>
      <c r="J72" s="9">
        <v>1986</v>
      </c>
      <c r="K72" s="2">
        <f t="shared" si="61"/>
        <v>817</v>
      </c>
      <c r="L72" s="2">
        <f t="shared" si="62"/>
        <v>2725</v>
      </c>
      <c r="M72" s="2">
        <f aca="true" t="shared" si="65" ref="M72:M86">N72-K72-L72</f>
        <v>1378</v>
      </c>
      <c r="N72" s="2">
        <f aca="true" t="shared" si="66" ref="N72:N85">H72</f>
        <v>4920</v>
      </c>
      <c r="Z72" s="9">
        <v>1986</v>
      </c>
      <c r="AA72" s="2">
        <f t="shared" si="63"/>
        <v>12789326</v>
      </c>
      <c r="AB72" s="2">
        <f t="shared" si="63"/>
        <v>2491302</v>
      </c>
      <c r="AC72" s="1">
        <f t="shared" si="63"/>
        <v>45949</v>
      </c>
      <c r="AD72" s="1">
        <f t="shared" si="63"/>
        <v>541454</v>
      </c>
      <c r="AE72" s="1">
        <f t="shared" si="63"/>
        <v>1965411</v>
      </c>
      <c r="AF72" s="1"/>
      <c r="AG72" s="2">
        <f t="shared" si="63"/>
        <v>17833442</v>
      </c>
      <c r="AJ72" s="9">
        <v>1986</v>
      </c>
      <c r="AK72" s="1">
        <f t="shared" si="64"/>
        <v>6.388139609546274</v>
      </c>
      <c r="AL72" s="1">
        <f t="shared" si="64"/>
        <v>109.38055683333454</v>
      </c>
      <c r="AM72" s="1">
        <f t="shared" si="64"/>
        <v>21.76325926570763</v>
      </c>
      <c r="AN72" s="1">
        <f t="shared" si="64"/>
        <v>1.1081273755480614</v>
      </c>
      <c r="AO72" s="1">
        <f t="shared" si="64"/>
        <v>69.29848260745462</v>
      </c>
      <c r="AP72" s="1"/>
      <c r="AQ72" s="1">
        <f>(H72/AG72)*100000</f>
        <v>27.58861693665194</v>
      </c>
      <c r="AR72" s="1">
        <f>(SUM(D72:F72)/SUM(AC72:AE72))*100000</f>
        <v>53.979647557558046</v>
      </c>
    </row>
    <row r="73" spans="1:44" ht="12.75">
      <c r="A73" s="9">
        <v>1987</v>
      </c>
      <c r="B73">
        <v>783</v>
      </c>
      <c r="C73" s="2">
        <v>2889</v>
      </c>
      <c r="D73">
        <v>11</v>
      </c>
      <c r="E73">
        <v>7</v>
      </c>
      <c r="F73" s="2">
        <v>1491</v>
      </c>
      <c r="H73" s="2">
        <f aca="true" t="shared" si="67" ref="H73:H86">SUM(B73:G73)</f>
        <v>5181</v>
      </c>
      <c r="J73" s="9">
        <v>1987</v>
      </c>
      <c r="K73" s="2">
        <f t="shared" si="61"/>
        <v>783</v>
      </c>
      <c r="L73" s="2">
        <f t="shared" si="62"/>
        <v>2889</v>
      </c>
      <c r="M73" s="2">
        <f t="shared" si="65"/>
        <v>1509</v>
      </c>
      <c r="N73" s="2">
        <f t="shared" si="66"/>
        <v>5181</v>
      </c>
      <c r="Z73" s="9">
        <v>1987</v>
      </c>
      <c r="AA73" s="2">
        <f t="shared" si="63"/>
        <v>12702495</v>
      </c>
      <c r="AB73" s="2">
        <f t="shared" si="63"/>
        <v>2519410</v>
      </c>
      <c r="AC73" s="1">
        <f t="shared" si="63"/>
        <v>47371</v>
      </c>
      <c r="AD73" s="1">
        <f t="shared" si="63"/>
        <v>574364</v>
      </c>
      <c r="AE73" s="1">
        <f t="shared" si="63"/>
        <v>2025216</v>
      </c>
      <c r="AF73" s="1"/>
      <c r="AG73" s="2">
        <f t="shared" si="63"/>
        <v>17868856</v>
      </c>
      <c r="AJ73" s="9">
        <v>1987</v>
      </c>
      <c r="AK73" s="1">
        <f aca="true" t="shared" si="68" ref="AK73:AK85">(B73/AA73)*100000</f>
        <v>6.164143343492754</v>
      </c>
      <c r="AL73" s="1">
        <f aca="true" t="shared" si="69" ref="AL73:AL84">(C73/AB73)*100000</f>
        <v>114.66970441492253</v>
      </c>
      <c r="AM73" s="1">
        <f aca="true" t="shared" si="70" ref="AM73:AM84">(D73/AC73)*100000</f>
        <v>23.220957970066074</v>
      </c>
      <c r="AN73" s="1">
        <f aca="true" t="shared" si="71" ref="AN73:AN84">(E73/AD73)*100000</f>
        <v>1.2187393360308096</v>
      </c>
      <c r="AO73" s="1">
        <f aca="true" t="shared" si="72" ref="AO73:AO84">(F73/AE73)*100000</f>
        <v>73.62177664012135</v>
      </c>
      <c r="AP73" s="1"/>
      <c r="AQ73" s="1">
        <f aca="true" t="shared" si="73" ref="AQ73:AQ85">(H73/AG73)*100000</f>
        <v>28.994581410248085</v>
      </c>
      <c r="AR73" s="1">
        <f aca="true" t="shared" si="74" ref="AR73:AR85">(SUM(D73:F73)/SUM(AC73:AE73))*100000</f>
        <v>57.00898883281179</v>
      </c>
    </row>
    <row r="74" spans="1:44" ht="12.75">
      <c r="A74" s="9">
        <v>1988</v>
      </c>
      <c r="B74" s="2">
        <v>1006</v>
      </c>
      <c r="C74" s="2">
        <v>3859</v>
      </c>
      <c r="D74">
        <v>12</v>
      </c>
      <c r="E74">
        <v>4</v>
      </c>
      <c r="F74" s="2">
        <v>1933</v>
      </c>
      <c r="H74" s="2">
        <f t="shared" si="67"/>
        <v>6814</v>
      </c>
      <c r="J74" s="9">
        <v>1988</v>
      </c>
      <c r="K74" s="2">
        <f t="shared" si="61"/>
        <v>1006</v>
      </c>
      <c r="L74" s="2">
        <f t="shared" si="62"/>
        <v>3859</v>
      </c>
      <c r="M74" s="2">
        <f t="shared" si="65"/>
        <v>1949</v>
      </c>
      <c r="N74" s="2">
        <f t="shared" si="66"/>
        <v>6814</v>
      </c>
      <c r="Z74" s="9">
        <v>1988</v>
      </c>
      <c r="AA74" s="2">
        <f t="shared" si="63"/>
        <v>12638437</v>
      </c>
      <c r="AB74" s="2">
        <f t="shared" si="63"/>
        <v>2549172</v>
      </c>
      <c r="AC74" s="1">
        <f t="shared" si="63"/>
        <v>48710</v>
      </c>
      <c r="AD74" s="1">
        <f t="shared" si="63"/>
        <v>608623</v>
      </c>
      <c r="AE74" s="1">
        <f t="shared" si="63"/>
        <v>2096396</v>
      </c>
      <c r="AF74" s="1"/>
      <c r="AG74" s="2">
        <f t="shared" si="63"/>
        <v>17941338</v>
      </c>
      <c r="AJ74" s="9">
        <v>1988</v>
      </c>
      <c r="AK74" s="1">
        <f t="shared" si="68"/>
        <v>7.959845034635216</v>
      </c>
      <c r="AL74" s="1">
        <f t="shared" si="69"/>
        <v>151.38248811771038</v>
      </c>
      <c r="AM74" s="1">
        <f t="shared" si="70"/>
        <v>24.63559843974543</v>
      </c>
      <c r="AN74" s="1">
        <f t="shared" si="71"/>
        <v>0.6572213011995931</v>
      </c>
      <c r="AO74" s="1">
        <f t="shared" si="72"/>
        <v>92.2058618696086</v>
      </c>
      <c r="AP74" s="1"/>
      <c r="AQ74" s="1">
        <f t="shared" si="73"/>
        <v>37.979330192653414</v>
      </c>
      <c r="AR74" s="1">
        <f t="shared" si="74"/>
        <v>70.77675399431098</v>
      </c>
    </row>
    <row r="75" spans="1:44" ht="12.75">
      <c r="A75" s="9">
        <v>1989</v>
      </c>
      <c r="B75" s="2">
        <v>1096</v>
      </c>
      <c r="C75" s="2">
        <v>3833</v>
      </c>
      <c r="D75">
        <v>11</v>
      </c>
      <c r="E75">
        <v>2</v>
      </c>
      <c r="F75" s="2">
        <v>1757</v>
      </c>
      <c r="H75" s="2">
        <f t="shared" si="67"/>
        <v>6699</v>
      </c>
      <c r="J75" s="9">
        <v>1989</v>
      </c>
      <c r="K75" s="2">
        <f t="shared" si="61"/>
        <v>1096</v>
      </c>
      <c r="L75" s="2">
        <f t="shared" si="62"/>
        <v>3833</v>
      </c>
      <c r="M75" s="2">
        <f t="shared" si="65"/>
        <v>1770</v>
      </c>
      <c r="N75" s="2">
        <f t="shared" si="66"/>
        <v>6699</v>
      </c>
      <c r="Z75" s="9">
        <v>1989</v>
      </c>
      <c r="AA75" s="2">
        <f t="shared" si="63"/>
        <v>12556957</v>
      </c>
      <c r="AB75" s="2">
        <f t="shared" si="63"/>
        <v>2570516</v>
      </c>
      <c r="AC75" s="1">
        <f t="shared" si="63"/>
        <v>49816</v>
      </c>
      <c r="AD75" s="1">
        <f t="shared" si="63"/>
        <v>643478</v>
      </c>
      <c r="AE75" s="1">
        <f t="shared" si="63"/>
        <v>2162333</v>
      </c>
      <c r="AF75" s="1"/>
      <c r="AG75" s="2">
        <f t="shared" si="63"/>
        <v>17983100</v>
      </c>
      <c r="AJ75" s="9">
        <v>1989</v>
      </c>
      <c r="AK75" s="1">
        <f t="shared" si="68"/>
        <v>8.728229299503056</v>
      </c>
      <c r="AL75" s="1">
        <f t="shared" si="69"/>
        <v>149.1140300235439</v>
      </c>
      <c r="AM75" s="1">
        <f t="shared" si="70"/>
        <v>22.081259033242333</v>
      </c>
      <c r="AN75" s="1">
        <f t="shared" si="71"/>
        <v>0.31081093681524463</v>
      </c>
      <c r="AO75" s="1">
        <f t="shared" si="72"/>
        <v>81.25482985275626</v>
      </c>
      <c r="AP75" s="1"/>
      <c r="AQ75" s="1">
        <f t="shared" si="73"/>
        <v>37.25164181926364</v>
      </c>
      <c r="AR75" s="1">
        <f t="shared" si="74"/>
        <v>61.98288501964717</v>
      </c>
    </row>
    <row r="76" spans="1:44" ht="12.75">
      <c r="A76" s="9">
        <v>1990</v>
      </c>
      <c r="B76" s="2">
        <v>1019</v>
      </c>
      <c r="C76" s="2">
        <v>3101</v>
      </c>
      <c r="D76">
        <v>20</v>
      </c>
      <c r="E76">
        <v>6</v>
      </c>
      <c r="F76" s="2">
        <v>1354</v>
      </c>
      <c r="H76" s="2">
        <f t="shared" si="67"/>
        <v>5500</v>
      </c>
      <c r="J76" s="9">
        <v>1990</v>
      </c>
      <c r="K76" s="2">
        <f t="shared" si="61"/>
        <v>1019</v>
      </c>
      <c r="L76" s="2">
        <f t="shared" si="62"/>
        <v>3101</v>
      </c>
      <c r="M76" s="2">
        <f t="shared" si="65"/>
        <v>1380</v>
      </c>
      <c r="N76" s="2">
        <f t="shared" si="66"/>
        <v>5500</v>
      </c>
      <c r="Z76" s="9">
        <v>1990</v>
      </c>
      <c r="AA76" s="2">
        <f t="shared" si="63"/>
        <v>12463650</v>
      </c>
      <c r="AB76" s="2">
        <f t="shared" si="63"/>
        <v>2582381</v>
      </c>
      <c r="AC76" s="1">
        <f t="shared" si="63"/>
        <v>50702</v>
      </c>
      <c r="AD76" s="1">
        <f t="shared" si="63"/>
        <v>677897</v>
      </c>
      <c r="AE76" s="1">
        <f t="shared" si="63"/>
        <v>2228225</v>
      </c>
      <c r="AF76" s="1"/>
      <c r="AG76" s="2">
        <f t="shared" si="63"/>
        <v>18002855</v>
      </c>
      <c r="AJ76" s="9">
        <v>1990</v>
      </c>
      <c r="AK76" s="1">
        <f t="shared" si="68"/>
        <v>8.175775154148264</v>
      </c>
      <c r="AL76" s="1">
        <f t="shared" si="69"/>
        <v>120.08297768609667</v>
      </c>
      <c r="AM76" s="1">
        <f t="shared" si="70"/>
        <v>39.44617569326654</v>
      </c>
      <c r="AN76" s="1">
        <f t="shared" si="71"/>
        <v>0.8850902128199416</v>
      </c>
      <c r="AO76" s="1">
        <f t="shared" si="72"/>
        <v>60.76585623085641</v>
      </c>
      <c r="AP76" s="1"/>
      <c r="AQ76" s="1">
        <f t="shared" si="73"/>
        <v>30.55070987351728</v>
      </c>
      <c r="AR76" s="1">
        <f t="shared" si="74"/>
        <v>46.67169909335151</v>
      </c>
    </row>
    <row r="77" spans="1:44" ht="12.75">
      <c r="A77" s="9">
        <v>1991</v>
      </c>
      <c r="B77">
        <v>926</v>
      </c>
      <c r="C77" s="2">
        <v>2447</v>
      </c>
      <c r="D77">
        <v>19</v>
      </c>
      <c r="E77">
        <v>3</v>
      </c>
      <c r="F77" s="2">
        <v>1062</v>
      </c>
      <c r="H77" s="2">
        <f t="shared" si="67"/>
        <v>4457</v>
      </c>
      <c r="J77" s="9">
        <v>1991</v>
      </c>
      <c r="K77" s="2">
        <f t="shared" si="61"/>
        <v>926</v>
      </c>
      <c r="L77" s="2">
        <f t="shared" si="62"/>
        <v>2447</v>
      </c>
      <c r="M77" s="2">
        <f t="shared" si="65"/>
        <v>1084</v>
      </c>
      <c r="N77" s="2">
        <f t="shared" si="66"/>
        <v>4457</v>
      </c>
      <c r="Z77" s="9">
        <v>1991</v>
      </c>
      <c r="AA77" s="2">
        <f t="shared" si="63"/>
        <v>12397192</v>
      </c>
      <c r="AB77" s="2">
        <f t="shared" si="63"/>
        <v>2594393</v>
      </c>
      <c r="AC77" s="1">
        <f t="shared" si="63"/>
        <v>51017</v>
      </c>
      <c r="AD77" s="1">
        <f t="shared" si="63"/>
        <v>716119</v>
      </c>
      <c r="AE77" s="1">
        <f t="shared" si="63"/>
        <v>2270811</v>
      </c>
      <c r="AF77" s="1"/>
      <c r="AG77" s="2">
        <f t="shared" si="63"/>
        <v>18029532</v>
      </c>
      <c r="AJ77" s="9">
        <v>1991</v>
      </c>
      <c r="AK77" s="1">
        <f t="shared" si="68"/>
        <v>7.469433400724939</v>
      </c>
      <c r="AL77" s="1">
        <f t="shared" si="69"/>
        <v>94.31878670656296</v>
      </c>
      <c r="AM77" s="1">
        <f t="shared" si="70"/>
        <v>37.24248779818492</v>
      </c>
      <c r="AN77" s="1">
        <f t="shared" si="71"/>
        <v>0.4189247876400431</v>
      </c>
      <c r="AO77" s="1">
        <f t="shared" si="72"/>
        <v>46.767432428326266</v>
      </c>
      <c r="AP77" s="1"/>
      <c r="AQ77" s="1">
        <f t="shared" si="73"/>
        <v>24.72055292394722</v>
      </c>
      <c r="AR77" s="1">
        <f t="shared" si="74"/>
        <v>35.68199181881712</v>
      </c>
    </row>
    <row r="78" spans="1:44" ht="12.75">
      <c r="A78" s="9">
        <v>1992</v>
      </c>
      <c r="B78" s="2">
        <v>1192</v>
      </c>
      <c r="C78" s="2">
        <v>3809</v>
      </c>
      <c r="D78">
        <v>19</v>
      </c>
      <c r="E78">
        <v>6</v>
      </c>
      <c r="F78" s="2">
        <v>1787</v>
      </c>
      <c r="H78" s="2">
        <f t="shared" si="67"/>
        <v>6813</v>
      </c>
      <c r="J78" s="9">
        <v>1992</v>
      </c>
      <c r="K78" s="2">
        <f t="shared" si="61"/>
        <v>1192</v>
      </c>
      <c r="L78" s="2">
        <f t="shared" si="62"/>
        <v>3809</v>
      </c>
      <c r="M78" s="2">
        <f t="shared" si="65"/>
        <v>1812</v>
      </c>
      <c r="N78" s="2">
        <f t="shared" si="66"/>
        <v>6813</v>
      </c>
      <c r="Z78" s="9">
        <v>1992</v>
      </c>
      <c r="AA78" s="2">
        <f t="shared" si="63"/>
        <v>12348929</v>
      </c>
      <c r="AB78" s="2">
        <f t="shared" si="63"/>
        <v>2607672</v>
      </c>
      <c r="AC78" s="1">
        <f t="shared" si="63"/>
        <v>51648</v>
      </c>
      <c r="AD78" s="1">
        <f t="shared" si="63"/>
        <v>754750</v>
      </c>
      <c r="AE78" s="1">
        <f t="shared" si="63"/>
        <v>2319033</v>
      </c>
      <c r="AF78" s="1"/>
      <c r="AG78" s="2">
        <f t="shared" si="63"/>
        <v>18082032</v>
      </c>
      <c r="AJ78" s="9">
        <v>1992</v>
      </c>
      <c r="AK78" s="1">
        <f t="shared" si="68"/>
        <v>9.652658947184813</v>
      </c>
      <c r="AL78" s="1">
        <f t="shared" si="69"/>
        <v>146.06898413604165</v>
      </c>
      <c r="AM78" s="1">
        <f t="shared" si="70"/>
        <v>36.787484510532835</v>
      </c>
      <c r="AN78" s="1">
        <f t="shared" si="71"/>
        <v>0.7949652202716131</v>
      </c>
      <c r="AO78" s="1">
        <f t="shared" si="72"/>
        <v>77.05798063244464</v>
      </c>
      <c r="AP78" s="1"/>
      <c r="AQ78" s="1">
        <f t="shared" si="73"/>
        <v>37.678287484503954</v>
      </c>
      <c r="AR78" s="1">
        <f t="shared" si="74"/>
        <v>57.976003949535276</v>
      </c>
    </row>
    <row r="79" spans="1:44" ht="12.75">
      <c r="A79" s="9">
        <v>1993</v>
      </c>
      <c r="B79" s="2">
        <v>1590</v>
      </c>
      <c r="C79" s="2">
        <v>6376</v>
      </c>
      <c r="D79">
        <v>30</v>
      </c>
      <c r="E79">
        <v>9</v>
      </c>
      <c r="F79" s="2">
        <v>3397</v>
      </c>
      <c r="H79" s="2">
        <f t="shared" si="67"/>
        <v>11402</v>
      </c>
      <c r="J79" s="9">
        <v>1993</v>
      </c>
      <c r="K79" s="2">
        <f t="shared" si="61"/>
        <v>1590</v>
      </c>
      <c r="L79" s="2">
        <f t="shared" si="62"/>
        <v>6376</v>
      </c>
      <c r="M79" s="2">
        <f t="shared" si="65"/>
        <v>3436</v>
      </c>
      <c r="N79" s="2">
        <f t="shared" si="66"/>
        <v>11402</v>
      </c>
      <c r="Z79" s="9">
        <v>1993</v>
      </c>
      <c r="AA79" s="2">
        <f t="shared" si="63"/>
        <v>12299734</v>
      </c>
      <c r="AB79" s="2">
        <f t="shared" si="63"/>
        <v>2621520</v>
      </c>
      <c r="AC79" s="1">
        <f t="shared" si="63"/>
        <v>52399</v>
      </c>
      <c r="AD79" s="1">
        <f t="shared" si="63"/>
        <v>788549</v>
      </c>
      <c r="AE79" s="1">
        <f t="shared" si="63"/>
        <v>2378692</v>
      </c>
      <c r="AF79" s="1"/>
      <c r="AG79" s="2">
        <f t="shared" si="63"/>
        <v>18140894</v>
      </c>
      <c r="AJ79" s="9">
        <v>1993</v>
      </c>
      <c r="AK79" s="1">
        <f t="shared" si="68"/>
        <v>12.927108830158442</v>
      </c>
      <c r="AL79" s="1">
        <f t="shared" si="69"/>
        <v>243.21767524184443</v>
      </c>
      <c r="AM79" s="1">
        <f t="shared" si="70"/>
        <v>57.253001011469685</v>
      </c>
      <c r="AN79" s="1">
        <f t="shared" si="71"/>
        <v>1.1413368097607124</v>
      </c>
      <c r="AO79" s="1">
        <f t="shared" si="72"/>
        <v>142.8095777006859</v>
      </c>
      <c r="AP79" s="1"/>
      <c r="AQ79" s="1">
        <f t="shared" si="73"/>
        <v>62.85247022555779</v>
      </c>
      <c r="AR79" s="1">
        <f t="shared" si="74"/>
        <v>106.72000596339964</v>
      </c>
    </row>
    <row r="80" spans="1:44" ht="12.75">
      <c r="A80" s="9">
        <v>1994</v>
      </c>
      <c r="B80" s="2">
        <v>1506</v>
      </c>
      <c r="C80" s="2">
        <v>6123</v>
      </c>
      <c r="D80">
        <v>26</v>
      </c>
      <c r="E80">
        <v>8</v>
      </c>
      <c r="F80" s="2">
        <v>3196</v>
      </c>
      <c r="H80" s="2">
        <f t="shared" si="67"/>
        <v>10859</v>
      </c>
      <c r="J80" s="9">
        <v>1994</v>
      </c>
      <c r="K80" s="2">
        <f t="shared" si="61"/>
        <v>1506</v>
      </c>
      <c r="L80" s="2">
        <f t="shared" si="62"/>
        <v>6123</v>
      </c>
      <c r="M80" s="2">
        <f t="shared" si="65"/>
        <v>3230</v>
      </c>
      <c r="N80" s="2">
        <f t="shared" si="66"/>
        <v>10859</v>
      </c>
      <c r="Z80" s="9">
        <v>1994</v>
      </c>
      <c r="AA80" s="2">
        <f t="shared" si="63"/>
        <v>12222198</v>
      </c>
      <c r="AB80" s="2">
        <f t="shared" si="63"/>
        <v>2631402</v>
      </c>
      <c r="AC80" s="1">
        <f t="shared" si="63"/>
        <v>52891</v>
      </c>
      <c r="AD80" s="1">
        <f t="shared" si="63"/>
        <v>817414</v>
      </c>
      <c r="AE80" s="1">
        <f t="shared" si="63"/>
        <v>2432747</v>
      </c>
      <c r="AF80" s="1"/>
      <c r="AG80" s="2">
        <f t="shared" si="63"/>
        <v>18156652</v>
      </c>
      <c r="AJ80" s="9">
        <v>1994</v>
      </c>
      <c r="AK80" s="1">
        <f t="shared" si="68"/>
        <v>12.321842601469884</v>
      </c>
      <c r="AL80" s="1">
        <f t="shared" si="69"/>
        <v>232.68964605180054</v>
      </c>
      <c r="AM80" s="1">
        <f t="shared" si="70"/>
        <v>49.15770168837798</v>
      </c>
      <c r="AN80" s="1">
        <f t="shared" si="71"/>
        <v>0.9786962298174487</v>
      </c>
      <c r="AO80" s="1">
        <f t="shared" si="72"/>
        <v>131.37412151777394</v>
      </c>
      <c r="AP80" s="1"/>
      <c r="AQ80" s="1">
        <f t="shared" si="73"/>
        <v>59.80728165082417</v>
      </c>
      <c r="AR80" s="1">
        <f t="shared" si="74"/>
        <v>97.7883484728669</v>
      </c>
    </row>
    <row r="81" spans="1:44" ht="12.75">
      <c r="A81" s="9">
        <v>1995</v>
      </c>
      <c r="B81" s="2">
        <v>1777</v>
      </c>
      <c r="C81" s="2">
        <v>6696</v>
      </c>
      <c r="D81">
        <v>27</v>
      </c>
      <c r="E81">
        <v>8</v>
      </c>
      <c r="F81" s="2">
        <v>3283</v>
      </c>
      <c r="H81" s="2">
        <f t="shared" si="67"/>
        <v>11791</v>
      </c>
      <c r="J81" s="9">
        <v>1995</v>
      </c>
      <c r="K81" s="2">
        <f t="shared" si="61"/>
        <v>1777</v>
      </c>
      <c r="L81" s="2">
        <f t="shared" si="62"/>
        <v>6696</v>
      </c>
      <c r="M81" s="2">
        <f t="shared" si="65"/>
        <v>3318</v>
      </c>
      <c r="N81" s="2">
        <f t="shared" si="66"/>
        <v>11791</v>
      </c>
      <c r="Z81" s="9">
        <v>1995</v>
      </c>
      <c r="AA81" s="2">
        <f t="shared" si="63"/>
        <v>12130872</v>
      </c>
      <c r="AB81" s="2">
        <f t="shared" si="63"/>
        <v>2635058</v>
      </c>
      <c r="AC81" s="1">
        <f t="shared" si="63"/>
        <v>53257</v>
      </c>
      <c r="AD81" s="1">
        <f t="shared" si="63"/>
        <v>846940</v>
      </c>
      <c r="AE81" s="1">
        <f t="shared" si="63"/>
        <v>2484801</v>
      </c>
      <c r="AF81" s="1"/>
      <c r="AG81" s="2">
        <f t="shared" si="63"/>
        <v>18150928</v>
      </c>
      <c r="AJ81" s="9">
        <v>1995</v>
      </c>
      <c r="AK81" s="1">
        <f t="shared" si="68"/>
        <v>14.648575963871352</v>
      </c>
      <c r="AL81" s="1">
        <f t="shared" si="69"/>
        <v>254.11205370052576</v>
      </c>
      <c r="AM81" s="1">
        <f t="shared" si="70"/>
        <v>50.697560884015246</v>
      </c>
      <c r="AN81" s="1">
        <f t="shared" si="71"/>
        <v>0.9445769475995939</v>
      </c>
      <c r="AO81" s="1">
        <f t="shared" si="72"/>
        <v>132.12325655052456</v>
      </c>
      <c r="AP81" s="1"/>
      <c r="AQ81" s="1">
        <f t="shared" si="73"/>
        <v>64.96086591275112</v>
      </c>
      <c r="AR81" s="1">
        <f t="shared" si="74"/>
        <v>98.02073738300584</v>
      </c>
    </row>
    <row r="82" spans="1:44" ht="12.75">
      <c r="A82" s="9">
        <v>1996</v>
      </c>
      <c r="B82" s="2">
        <v>1689</v>
      </c>
      <c r="C82" s="2">
        <v>6696</v>
      </c>
      <c r="D82">
        <v>25</v>
      </c>
      <c r="E82">
        <v>10</v>
      </c>
      <c r="F82" s="2">
        <v>3376</v>
      </c>
      <c r="H82" s="2">
        <f t="shared" si="67"/>
        <v>11796</v>
      </c>
      <c r="J82" s="9">
        <v>1996</v>
      </c>
      <c r="K82" s="2">
        <f t="shared" si="61"/>
        <v>1689</v>
      </c>
      <c r="L82" s="2">
        <f t="shared" si="62"/>
        <v>6696</v>
      </c>
      <c r="M82" s="2">
        <f t="shared" si="65"/>
        <v>3411</v>
      </c>
      <c r="N82" s="2">
        <f t="shared" si="66"/>
        <v>11796</v>
      </c>
      <c r="Z82" s="9">
        <v>1996</v>
      </c>
      <c r="AA82" s="2">
        <f t="shared" si="63"/>
        <v>12042578</v>
      </c>
      <c r="AB82" s="2">
        <f t="shared" si="63"/>
        <v>2636775</v>
      </c>
      <c r="AC82" s="1">
        <f t="shared" si="63"/>
        <v>53448</v>
      </c>
      <c r="AD82" s="1">
        <f t="shared" si="63"/>
        <v>882398</v>
      </c>
      <c r="AE82" s="1">
        <f t="shared" si="63"/>
        <v>2528606</v>
      </c>
      <c r="AF82" s="1"/>
      <c r="AG82" s="2">
        <f t="shared" si="63"/>
        <v>18143805</v>
      </c>
      <c r="AJ82" s="9">
        <v>1996</v>
      </c>
      <c r="AK82" s="1">
        <f t="shared" si="68"/>
        <v>14.025236124690245</v>
      </c>
      <c r="AL82" s="1">
        <f t="shared" si="69"/>
        <v>253.94658247290727</v>
      </c>
      <c r="AM82" s="1">
        <f t="shared" si="70"/>
        <v>46.77443496482562</v>
      </c>
      <c r="AN82" s="1">
        <f t="shared" si="71"/>
        <v>1.1332754607331386</v>
      </c>
      <c r="AO82" s="1">
        <f t="shared" si="72"/>
        <v>133.51229887139397</v>
      </c>
      <c r="AP82" s="1"/>
      <c r="AQ82" s="1">
        <f t="shared" si="73"/>
        <v>65.0139262409401</v>
      </c>
      <c r="AR82" s="1">
        <f t="shared" si="74"/>
        <v>98.45712972787615</v>
      </c>
    </row>
    <row r="83" spans="1:44" ht="12.75">
      <c r="A83" s="9">
        <v>1997</v>
      </c>
      <c r="B83" s="2">
        <v>1435</v>
      </c>
      <c r="C83" s="2">
        <v>5913</v>
      </c>
      <c r="D83">
        <v>34</v>
      </c>
      <c r="E83">
        <v>12</v>
      </c>
      <c r="F83" s="2">
        <v>2930</v>
      </c>
      <c r="H83" s="2">
        <f t="shared" si="67"/>
        <v>10324</v>
      </c>
      <c r="J83" s="9">
        <v>1997</v>
      </c>
      <c r="K83" s="2">
        <f t="shared" si="61"/>
        <v>1435</v>
      </c>
      <c r="L83" s="2">
        <f t="shared" si="62"/>
        <v>5913</v>
      </c>
      <c r="M83" s="2">
        <f t="shared" si="65"/>
        <v>2976</v>
      </c>
      <c r="N83" s="2">
        <f t="shared" si="66"/>
        <v>10324</v>
      </c>
      <c r="Z83" s="9">
        <v>1997</v>
      </c>
      <c r="AA83" s="2">
        <f t="shared" si="63"/>
        <v>11955628</v>
      </c>
      <c r="AB83" s="2">
        <f t="shared" si="63"/>
        <v>2640110</v>
      </c>
      <c r="AC83" s="1">
        <f t="shared" si="63"/>
        <v>54048</v>
      </c>
      <c r="AD83" s="1">
        <f t="shared" si="63"/>
        <v>915469</v>
      </c>
      <c r="AE83" s="1">
        <f t="shared" si="63"/>
        <v>2577929</v>
      </c>
      <c r="AF83" s="1"/>
      <c r="AG83" s="2">
        <f t="shared" si="63"/>
        <v>18143184</v>
      </c>
      <c r="AJ83" s="9">
        <v>1997</v>
      </c>
      <c r="AK83" s="1">
        <f t="shared" si="68"/>
        <v>12.00271537388082</v>
      </c>
      <c r="AL83" s="1">
        <f t="shared" si="69"/>
        <v>223.96794072974234</v>
      </c>
      <c r="AM83" s="1">
        <f t="shared" si="70"/>
        <v>62.907045589105984</v>
      </c>
      <c r="AN83" s="1">
        <f t="shared" si="71"/>
        <v>1.3108035334893917</v>
      </c>
      <c r="AO83" s="1">
        <f t="shared" si="72"/>
        <v>113.65712554535054</v>
      </c>
      <c r="AP83" s="1"/>
      <c r="AQ83" s="1">
        <f t="shared" si="73"/>
        <v>56.902911859351704</v>
      </c>
      <c r="AR83" s="1">
        <f t="shared" si="74"/>
        <v>83.89134041786683</v>
      </c>
    </row>
    <row r="84" spans="1:44" ht="12.75">
      <c r="A84" s="9">
        <v>1998</v>
      </c>
      <c r="B84" s="2">
        <v>1503</v>
      </c>
      <c r="C84" s="2">
        <v>5930</v>
      </c>
      <c r="D84">
        <v>38</v>
      </c>
      <c r="E84">
        <v>5</v>
      </c>
      <c r="F84" s="2">
        <v>3020</v>
      </c>
      <c r="H84" s="2">
        <f t="shared" si="67"/>
        <v>10496</v>
      </c>
      <c r="J84" s="9">
        <v>1998</v>
      </c>
      <c r="K84" s="2">
        <f t="shared" si="61"/>
        <v>1503</v>
      </c>
      <c r="L84" s="2">
        <f t="shared" si="62"/>
        <v>5930</v>
      </c>
      <c r="M84" s="2">
        <f t="shared" si="65"/>
        <v>3063</v>
      </c>
      <c r="N84" s="2">
        <f t="shared" si="66"/>
        <v>10496</v>
      </c>
      <c r="Z84" s="9">
        <v>1998</v>
      </c>
      <c r="AA84" s="2">
        <f t="shared" si="63"/>
        <v>11894478</v>
      </c>
      <c r="AB84" s="2">
        <f t="shared" si="63"/>
        <v>2645999</v>
      </c>
      <c r="AC84" s="1">
        <f t="shared" si="63"/>
        <v>54678</v>
      </c>
      <c r="AD84" s="1">
        <f t="shared" si="63"/>
        <v>946420</v>
      </c>
      <c r="AE84" s="1">
        <f t="shared" si="63"/>
        <v>2617600</v>
      </c>
      <c r="AF84" s="1"/>
      <c r="AG84" s="2">
        <f t="shared" si="63"/>
        <v>18159175</v>
      </c>
      <c r="AJ84" s="9">
        <v>1998</v>
      </c>
      <c r="AK84" s="1">
        <f t="shared" si="68"/>
        <v>12.636115683260755</v>
      </c>
      <c r="AL84" s="1">
        <f t="shared" si="69"/>
        <v>224.11195166740427</v>
      </c>
      <c r="AM84" s="1">
        <f t="shared" si="70"/>
        <v>69.49778704414938</v>
      </c>
      <c r="AN84" s="1">
        <f t="shared" si="71"/>
        <v>0.5283066714566471</v>
      </c>
      <c r="AO84" s="1">
        <f t="shared" si="72"/>
        <v>115.37286063569682</v>
      </c>
      <c r="AP84" s="1"/>
      <c r="AQ84" s="1">
        <f t="shared" si="73"/>
        <v>57.79998265339698</v>
      </c>
      <c r="AR84" s="1">
        <f t="shared" si="74"/>
        <v>84.64370334302559</v>
      </c>
    </row>
    <row r="85" spans="1:44" ht="12.75">
      <c r="A85" s="9">
        <v>1999</v>
      </c>
      <c r="B85" s="2">
        <v>1600</v>
      </c>
      <c r="C85" s="2">
        <v>6477</v>
      </c>
      <c r="D85">
        <v>30</v>
      </c>
      <c r="E85">
        <v>15</v>
      </c>
      <c r="F85" s="2">
        <v>3156</v>
      </c>
      <c r="H85" s="2">
        <f t="shared" si="67"/>
        <v>11278</v>
      </c>
      <c r="J85" s="9">
        <v>1999</v>
      </c>
      <c r="K85" s="2">
        <f t="shared" si="61"/>
        <v>1600</v>
      </c>
      <c r="L85" s="2">
        <f t="shared" si="62"/>
        <v>6477</v>
      </c>
      <c r="M85" s="2">
        <f t="shared" si="65"/>
        <v>3201</v>
      </c>
      <c r="N85" s="2">
        <f t="shared" si="66"/>
        <v>11278</v>
      </c>
      <c r="Z85" s="9">
        <v>1999</v>
      </c>
      <c r="AA85" s="2">
        <f t="shared" si="63"/>
        <v>11851469</v>
      </c>
      <c r="AB85" s="2">
        <f t="shared" si="63"/>
        <v>2651091</v>
      </c>
      <c r="AC85" s="1">
        <f t="shared" si="63"/>
        <v>55074</v>
      </c>
      <c r="AD85" s="1">
        <f t="shared" si="63"/>
        <v>978282</v>
      </c>
      <c r="AE85" s="1">
        <f t="shared" si="63"/>
        <v>2660685</v>
      </c>
      <c r="AF85" s="1"/>
      <c r="AG85" s="2">
        <f t="shared" si="63"/>
        <v>18196601</v>
      </c>
      <c r="AJ85" s="9">
        <v>1999</v>
      </c>
      <c r="AK85" s="1">
        <f t="shared" si="68"/>
        <v>13.500436106275094</v>
      </c>
      <c r="AL85" s="1">
        <f>(C85/AB85)*100000</f>
        <v>244.31451051661375</v>
      </c>
      <c r="AM85" s="1">
        <f>(D85/AC85)*100000</f>
        <v>54.47216472382612</v>
      </c>
      <c r="AN85" s="1">
        <f>(E85/AD85)*100000</f>
        <v>1.5333002140487098</v>
      </c>
      <c r="AO85" s="1">
        <f>(F85/AE85)*100000</f>
        <v>118.61607067352956</v>
      </c>
      <c r="AP85" s="1"/>
      <c r="AQ85" s="1">
        <f t="shared" si="73"/>
        <v>61.97860798288647</v>
      </c>
      <c r="AR85" s="1">
        <f t="shared" si="74"/>
        <v>86.65307179860754</v>
      </c>
    </row>
    <row r="86" spans="1:14" s="4" customFormat="1" ht="12.75">
      <c r="A86" s="13" t="s">
        <v>108</v>
      </c>
      <c r="B86" s="21">
        <f aca="true" t="shared" si="75" ref="B86:G86">SUM(B69:B85)</f>
        <v>19464</v>
      </c>
      <c r="C86" s="21">
        <f t="shared" si="75"/>
        <v>70543</v>
      </c>
      <c r="D86" s="4">
        <f t="shared" si="75"/>
        <v>332</v>
      </c>
      <c r="E86" s="4">
        <f t="shared" si="75"/>
        <v>108</v>
      </c>
      <c r="F86" s="4">
        <f t="shared" si="75"/>
        <v>34138</v>
      </c>
      <c r="G86" s="4">
        <f t="shared" si="75"/>
        <v>0</v>
      </c>
      <c r="H86" s="21">
        <f t="shared" si="67"/>
        <v>124585</v>
      </c>
      <c r="J86" s="13" t="s">
        <v>108</v>
      </c>
      <c r="K86" s="21">
        <f>B86</f>
        <v>19464</v>
      </c>
      <c r="L86" s="21">
        <f>C86</f>
        <v>70543</v>
      </c>
      <c r="M86" s="21">
        <f t="shared" si="65"/>
        <v>34578</v>
      </c>
      <c r="N86" s="21">
        <f>H86</f>
        <v>124585</v>
      </c>
    </row>
    <row r="88" spans="1:44" s="27" customFormat="1" ht="29.25" customHeight="1">
      <c r="A88" s="31" t="str">
        <f>CONCATENATE("Other &amp; Not Known Admissions, All Races: ",$A$1)</f>
        <v>Other &amp; Not Known Admissions, All Races: NEW YORK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NEW YORK</v>
      </c>
      <c r="K88" s="31"/>
      <c r="L88" s="31"/>
      <c r="M88" s="31"/>
      <c r="N88" s="31"/>
      <c r="Z88" s="30" t="str">
        <f>CONCATENATE("Total Population, By Race: ",$A$1)</f>
        <v>Total Population, By Race: NEW YORK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NEW YORK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120</v>
      </c>
      <c r="B89" s="19" t="s">
        <v>106</v>
      </c>
      <c r="C89" s="19" t="s">
        <v>107</v>
      </c>
      <c r="D89" s="19" t="s">
        <v>123</v>
      </c>
      <c r="E89" s="19" t="s">
        <v>124</v>
      </c>
      <c r="F89" s="19" t="s">
        <v>121</v>
      </c>
      <c r="G89" s="19" t="s">
        <v>122</v>
      </c>
      <c r="H89" s="19" t="s">
        <v>108</v>
      </c>
      <c r="J89" s="20" t="s">
        <v>120</v>
      </c>
      <c r="K89" s="19" t="s">
        <v>106</v>
      </c>
      <c r="L89" s="19" t="s">
        <v>107</v>
      </c>
      <c r="M89" s="19" t="s">
        <v>125</v>
      </c>
      <c r="N89" s="19" t="s">
        <v>108</v>
      </c>
      <c r="Z89" s="20" t="s">
        <v>120</v>
      </c>
      <c r="AA89" s="19" t="s">
        <v>106</v>
      </c>
      <c r="AB89" s="19" t="s">
        <v>107</v>
      </c>
      <c r="AC89" s="19" t="s">
        <v>123</v>
      </c>
      <c r="AD89" s="19" t="s">
        <v>124</v>
      </c>
      <c r="AE89" s="19" t="s">
        <v>121</v>
      </c>
      <c r="AF89" s="19" t="s">
        <v>122</v>
      </c>
      <c r="AG89" s="19" t="s">
        <v>108</v>
      </c>
      <c r="AJ89" s="20" t="s">
        <v>120</v>
      </c>
      <c r="AK89" s="19" t="s">
        <v>106</v>
      </c>
      <c r="AL89" s="19" t="s">
        <v>107</v>
      </c>
      <c r="AM89" s="19" t="s">
        <v>123</v>
      </c>
      <c r="AN89" s="19" t="s">
        <v>124</v>
      </c>
      <c r="AO89" s="19" t="s">
        <v>121</v>
      </c>
      <c r="AP89" s="19" t="s">
        <v>122</v>
      </c>
      <c r="AQ89" s="19" t="s">
        <v>108</v>
      </c>
      <c r="AR89" s="19" t="s">
        <v>125</v>
      </c>
    </row>
    <row r="90" spans="1:44" ht="12.75">
      <c r="A90" s="9">
        <v>1983</v>
      </c>
      <c r="H90" s="2">
        <f aca="true" t="shared" si="76" ref="H90:H107">SUM(B90:G90)</f>
        <v>0</v>
      </c>
      <c r="J90" s="9">
        <v>1983</v>
      </c>
      <c r="K90" s="2"/>
      <c r="L90" s="2"/>
      <c r="M90" s="2"/>
      <c r="N90" s="2"/>
      <c r="Z90" s="9">
        <v>1983</v>
      </c>
      <c r="AA90" s="2">
        <f>AA69</f>
        <v>13002500</v>
      </c>
      <c r="AB90" s="2">
        <f aca="true" t="shared" si="77" ref="AB90:AG90">AB69</f>
        <v>2402024</v>
      </c>
      <c r="AC90" s="1">
        <f t="shared" si="77"/>
        <v>41047</v>
      </c>
      <c r="AD90" s="1">
        <f t="shared" si="77"/>
        <v>436749</v>
      </c>
      <c r="AE90" s="1">
        <f t="shared" si="77"/>
        <v>1804612</v>
      </c>
      <c r="AF90" s="1"/>
      <c r="AG90" s="2">
        <f t="shared" si="77"/>
        <v>17686932</v>
      </c>
      <c r="AJ90" s="9">
        <v>1983</v>
      </c>
      <c r="AK90" s="1"/>
      <c r="AL90" s="1"/>
      <c r="AM90" s="1"/>
      <c r="AN90" s="1"/>
      <c r="AO90" s="1"/>
      <c r="AP90" s="1"/>
      <c r="AQ90" s="1"/>
      <c r="AR90" s="1"/>
    </row>
    <row r="91" spans="1:44" ht="12.75">
      <c r="A91" s="9">
        <v>1984</v>
      </c>
      <c r="B91">
        <v>70</v>
      </c>
      <c r="C91">
        <v>132</v>
      </c>
      <c r="D91">
        <v>0</v>
      </c>
      <c r="E91">
        <v>1</v>
      </c>
      <c r="F91">
        <v>15</v>
      </c>
      <c r="G91" s="2"/>
      <c r="H91" s="2">
        <f t="shared" si="76"/>
        <v>218</v>
      </c>
      <c r="J91" s="9">
        <v>1984</v>
      </c>
      <c r="K91" s="2">
        <f aca="true" t="shared" si="78" ref="K91:K106">B91</f>
        <v>70</v>
      </c>
      <c r="L91" s="2">
        <f aca="true" t="shared" si="79" ref="L91:L106">C91</f>
        <v>132</v>
      </c>
      <c r="M91" s="2">
        <f aca="true" t="shared" si="80" ref="M91:M107">N91-K91-L91</f>
        <v>16</v>
      </c>
      <c r="N91" s="2">
        <f aca="true" t="shared" si="81" ref="N91:N106">H91</f>
        <v>218</v>
      </c>
      <c r="Z91" s="9">
        <v>1984</v>
      </c>
      <c r="AA91" s="2">
        <f aca="true" t="shared" si="82" ref="AA91:AG106">AA70</f>
        <v>12937629</v>
      </c>
      <c r="AB91" s="2">
        <f t="shared" si="82"/>
        <v>2434511</v>
      </c>
      <c r="AC91" s="1">
        <f t="shared" si="82"/>
        <v>42888</v>
      </c>
      <c r="AD91" s="1">
        <f t="shared" si="82"/>
        <v>472179</v>
      </c>
      <c r="AE91" s="1">
        <f t="shared" si="82"/>
        <v>1858527</v>
      </c>
      <c r="AF91" s="1"/>
      <c r="AG91" s="2">
        <f t="shared" si="82"/>
        <v>17745734</v>
      </c>
      <c r="AJ91" s="9">
        <v>1984</v>
      </c>
      <c r="AK91" s="1">
        <f aca="true" t="shared" si="83" ref="AK91:AO94">(B91/AA91)*100000</f>
        <v>0.5410574070411202</v>
      </c>
      <c r="AL91" s="1">
        <f t="shared" si="83"/>
        <v>5.422033418620824</v>
      </c>
      <c r="AM91" s="1">
        <f t="shared" si="83"/>
        <v>0</v>
      </c>
      <c r="AN91" s="1">
        <f t="shared" si="83"/>
        <v>0.2117840903555643</v>
      </c>
      <c r="AO91" s="1">
        <f t="shared" si="83"/>
        <v>0.8070907767280217</v>
      </c>
      <c r="AP91" s="1"/>
      <c r="AQ91" s="1">
        <f>(H91/AG91)*100000</f>
        <v>1.2284642607626148</v>
      </c>
      <c r="AR91" s="1">
        <f>(SUM(D91:F91)/SUM(AC91:AE91))*100000</f>
        <v>0.6740832678208657</v>
      </c>
    </row>
    <row r="92" spans="1:44" ht="12.75">
      <c r="A92" s="9">
        <v>1985</v>
      </c>
      <c r="B92">
        <v>250</v>
      </c>
      <c r="C92">
        <v>516</v>
      </c>
      <c r="D92">
        <v>1</v>
      </c>
      <c r="E92">
        <v>2</v>
      </c>
      <c r="F92">
        <v>228</v>
      </c>
      <c r="H92" s="2">
        <f t="shared" si="76"/>
        <v>997</v>
      </c>
      <c r="J92" s="9">
        <v>1985</v>
      </c>
      <c r="K92" s="2">
        <f t="shared" si="78"/>
        <v>250</v>
      </c>
      <c r="L92" s="2">
        <f t="shared" si="79"/>
        <v>516</v>
      </c>
      <c r="M92" s="2">
        <f t="shared" si="80"/>
        <v>231</v>
      </c>
      <c r="N92" s="2">
        <f t="shared" si="81"/>
        <v>997</v>
      </c>
      <c r="Z92" s="9">
        <v>1985</v>
      </c>
      <c r="AA92" s="2">
        <f t="shared" si="82"/>
        <v>12867276</v>
      </c>
      <c r="AB92" s="2">
        <f t="shared" si="82"/>
        <v>2463201</v>
      </c>
      <c r="AC92" s="1">
        <f t="shared" si="82"/>
        <v>44446</v>
      </c>
      <c r="AD92" s="1">
        <f t="shared" si="82"/>
        <v>506601</v>
      </c>
      <c r="AE92" s="1">
        <f t="shared" si="82"/>
        <v>1910176</v>
      </c>
      <c r="AF92" s="1"/>
      <c r="AG92" s="2">
        <f t="shared" si="82"/>
        <v>17791700</v>
      </c>
      <c r="AJ92" s="9">
        <v>1985</v>
      </c>
      <c r="AK92" s="1">
        <f t="shared" si="83"/>
        <v>1.9429131698115436</v>
      </c>
      <c r="AL92" s="1">
        <f t="shared" si="83"/>
        <v>20.94835135256928</v>
      </c>
      <c r="AM92" s="1">
        <f t="shared" si="83"/>
        <v>2.2499212527561534</v>
      </c>
      <c r="AN92" s="1">
        <f t="shared" si="83"/>
        <v>0.3947880087090235</v>
      </c>
      <c r="AO92" s="1">
        <f t="shared" si="83"/>
        <v>11.936072906370931</v>
      </c>
      <c r="AP92" s="1"/>
      <c r="AQ92" s="1">
        <f>(H92/AG92)*100000</f>
        <v>5.603736573795646</v>
      </c>
      <c r="AR92" s="1">
        <f>(SUM(D92:F92)/SUM(AC92:AE92))*100000</f>
        <v>9.385577820457552</v>
      </c>
    </row>
    <row r="93" spans="1:44" ht="12.75">
      <c r="A93" s="9">
        <v>1986</v>
      </c>
      <c r="B93">
        <v>247</v>
      </c>
      <c r="C93">
        <v>510</v>
      </c>
      <c r="D93">
        <v>2</v>
      </c>
      <c r="E93">
        <v>1</v>
      </c>
      <c r="F93">
        <v>240</v>
      </c>
      <c r="H93" s="2">
        <f t="shared" si="76"/>
        <v>1000</v>
      </c>
      <c r="J93" s="9">
        <v>1986</v>
      </c>
      <c r="K93" s="2">
        <f aca="true" t="shared" si="84" ref="K93:K100">B93</f>
        <v>247</v>
      </c>
      <c r="L93" s="2">
        <f aca="true" t="shared" si="85" ref="L93:L100">C93</f>
        <v>510</v>
      </c>
      <c r="M93" s="2">
        <f aca="true" t="shared" si="86" ref="M93:M100">N93-K93-L93</f>
        <v>243</v>
      </c>
      <c r="N93" s="2">
        <f aca="true" t="shared" si="87" ref="N93:N100">H93</f>
        <v>1000</v>
      </c>
      <c r="Z93" s="9">
        <v>1986</v>
      </c>
      <c r="AA93" s="2">
        <f t="shared" si="82"/>
        <v>12789326</v>
      </c>
      <c r="AB93" s="2">
        <f t="shared" si="82"/>
        <v>2491302</v>
      </c>
      <c r="AC93" s="1">
        <f t="shared" si="82"/>
        <v>45949</v>
      </c>
      <c r="AD93" s="1">
        <f t="shared" si="82"/>
        <v>541454</v>
      </c>
      <c r="AE93" s="1">
        <f t="shared" si="82"/>
        <v>1965411</v>
      </c>
      <c r="AF93" s="1"/>
      <c r="AG93" s="2">
        <f t="shared" si="82"/>
        <v>17833442</v>
      </c>
      <c r="AJ93" s="9">
        <v>1986</v>
      </c>
      <c r="AK93" s="1">
        <f t="shared" si="83"/>
        <v>1.9312980214907338</v>
      </c>
      <c r="AL93" s="1">
        <f t="shared" si="83"/>
        <v>20.47122348073417</v>
      </c>
      <c r="AM93" s="1">
        <f t="shared" si="83"/>
        <v>4.352651853141526</v>
      </c>
      <c r="AN93" s="1">
        <f t="shared" si="83"/>
        <v>0.18468789592467688</v>
      </c>
      <c r="AO93" s="1">
        <f t="shared" si="83"/>
        <v>12.21118636254707</v>
      </c>
      <c r="AP93" s="1"/>
      <c r="AQ93" s="1">
        <f>(H93/AG93)*100000</f>
        <v>5.607442466799174</v>
      </c>
      <c r="AR93" s="1">
        <f>(SUM(D93:F93)/SUM(AC93:AE93))*100000</f>
        <v>9.518907370454722</v>
      </c>
    </row>
    <row r="94" spans="1:44" ht="12.75">
      <c r="A94" s="9">
        <v>1987</v>
      </c>
      <c r="B94">
        <v>272</v>
      </c>
      <c r="C94">
        <v>646</v>
      </c>
      <c r="D94">
        <v>1</v>
      </c>
      <c r="E94">
        <v>2</v>
      </c>
      <c r="F94">
        <v>317</v>
      </c>
      <c r="H94" s="2">
        <f t="shared" si="76"/>
        <v>1238</v>
      </c>
      <c r="J94" s="9">
        <v>1987</v>
      </c>
      <c r="K94" s="2">
        <f t="shared" si="84"/>
        <v>272</v>
      </c>
      <c r="L94" s="2">
        <f t="shared" si="85"/>
        <v>646</v>
      </c>
      <c r="M94" s="2">
        <f t="shared" si="86"/>
        <v>320</v>
      </c>
      <c r="N94" s="2">
        <f t="shared" si="87"/>
        <v>1238</v>
      </c>
      <c r="Z94" s="9">
        <v>1987</v>
      </c>
      <c r="AA94" s="2">
        <f t="shared" si="82"/>
        <v>12702495</v>
      </c>
      <c r="AB94" s="2">
        <f t="shared" si="82"/>
        <v>2519410</v>
      </c>
      <c r="AC94" s="1">
        <f t="shared" si="82"/>
        <v>47371</v>
      </c>
      <c r="AD94" s="1">
        <f t="shared" si="82"/>
        <v>574364</v>
      </c>
      <c r="AE94" s="1">
        <f t="shared" si="82"/>
        <v>2025216</v>
      </c>
      <c r="AF94" s="1"/>
      <c r="AG94" s="2">
        <f t="shared" si="82"/>
        <v>17868856</v>
      </c>
      <c r="AJ94" s="9">
        <v>1987</v>
      </c>
      <c r="AK94" s="1">
        <f t="shared" si="83"/>
        <v>2.14131160846747</v>
      </c>
      <c r="AL94" s="1">
        <f t="shared" si="83"/>
        <v>25.640923867095868</v>
      </c>
      <c r="AM94" s="1">
        <f t="shared" si="83"/>
        <v>2.1109961790969156</v>
      </c>
      <c r="AN94" s="1">
        <f t="shared" si="83"/>
        <v>0.3482112388659456</v>
      </c>
      <c r="AO94" s="1">
        <f t="shared" si="83"/>
        <v>15.652651371508028</v>
      </c>
      <c r="AP94" s="1"/>
      <c r="AQ94" s="1">
        <f>(H94/AG94)*100000</f>
        <v>6.928255507795239</v>
      </c>
      <c r="AR94" s="1">
        <f>(SUM(D94:F94)/SUM(AC94:AE94))*100000</f>
        <v>12.089381329688385</v>
      </c>
    </row>
    <row r="95" spans="1:44" ht="12.75">
      <c r="A95" s="9">
        <v>1988</v>
      </c>
      <c r="B95">
        <v>292</v>
      </c>
      <c r="C95">
        <v>782</v>
      </c>
      <c r="D95">
        <v>2</v>
      </c>
      <c r="E95">
        <v>4</v>
      </c>
      <c r="F95">
        <v>438</v>
      </c>
      <c r="H95" s="2">
        <f t="shared" si="76"/>
        <v>1518</v>
      </c>
      <c r="J95" s="9">
        <v>1988</v>
      </c>
      <c r="K95" s="2">
        <f t="shared" si="84"/>
        <v>292</v>
      </c>
      <c r="L95" s="2">
        <f t="shared" si="85"/>
        <v>782</v>
      </c>
      <c r="M95" s="2">
        <f t="shared" si="86"/>
        <v>444</v>
      </c>
      <c r="N95" s="2">
        <f t="shared" si="87"/>
        <v>1518</v>
      </c>
      <c r="Z95" s="9">
        <v>1988</v>
      </c>
      <c r="AA95" s="2">
        <f t="shared" si="82"/>
        <v>12638437</v>
      </c>
      <c r="AB95" s="2">
        <f t="shared" si="82"/>
        <v>2549172</v>
      </c>
      <c r="AC95" s="1">
        <f t="shared" si="82"/>
        <v>48710</v>
      </c>
      <c r="AD95" s="1">
        <f t="shared" si="82"/>
        <v>608623</v>
      </c>
      <c r="AE95" s="1">
        <f t="shared" si="82"/>
        <v>2096396</v>
      </c>
      <c r="AF95" s="1"/>
      <c r="AG95" s="2">
        <f t="shared" si="82"/>
        <v>17941338</v>
      </c>
      <c r="AJ95" s="9">
        <v>1988</v>
      </c>
      <c r="AK95" s="1">
        <f aca="true" t="shared" si="88" ref="AK95:AK106">(B95/AA95)*100000</f>
        <v>2.3104122764547546</v>
      </c>
      <c r="AL95" s="1">
        <f aca="true" t="shared" si="89" ref="AL95:AL105">(C95/AB95)*100000</f>
        <v>30.67662754808228</v>
      </c>
      <c r="AM95" s="1">
        <f aca="true" t="shared" si="90" ref="AM95:AM105">(D95/AC95)*100000</f>
        <v>4.105933073290905</v>
      </c>
      <c r="AN95" s="1">
        <f aca="true" t="shared" si="91" ref="AN95:AN105">(E95/AD95)*100000</f>
        <v>0.6572213011995931</v>
      </c>
      <c r="AO95" s="1">
        <f aca="true" t="shared" si="92" ref="AO95:AO105">(F95/AE95)*100000</f>
        <v>20.89299922342916</v>
      </c>
      <c r="AP95" s="1"/>
      <c r="AQ95" s="1">
        <f aca="true" t="shared" si="93" ref="AQ95:AQ106">(H95/AG95)*100000</f>
        <v>8.46090743064982</v>
      </c>
      <c r="AR95" s="1">
        <f aca="true" t="shared" si="94" ref="AR95:AR106">(SUM(D95:F95)/SUM(AC95:AE95))*100000</f>
        <v>16.12359095611805</v>
      </c>
    </row>
    <row r="96" spans="1:44" ht="12.75">
      <c r="A96" s="9">
        <v>1989</v>
      </c>
      <c r="B96">
        <v>276</v>
      </c>
      <c r="C96">
        <v>844</v>
      </c>
      <c r="D96">
        <v>11</v>
      </c>
      <c r="E96">
        <v>2</v>
      </c>
      <c r="F96">
        <v>534</v>
      </c>
      <c r="H96" s="2">
        <f t="shared" si="76"/>
        <v>1667</v>
      </c>
      <c r="J96" s="9">
        <v>1989</v>
      </c>
      <c r="K96" s="2">
        <f t="shared" si="84"/>
        <v>276</v>
      </c>
      <c r="L96" s="2">
        <f t="shared" si="85"/>
        <v>844</v>
      </c>
      <c r="M96" s="2">
        <f t="shared" si="86"/>
        <v>547</v>
      </c>
      <c r="N96" s="2">
        <f t="shared" si="87"/>
        <v>1667</v>
      </c>
      <c r="Z96" s="9">
        <v>1989</v>
      </c>
      <c r="AA96" s="2">
        <f t="shared" si="82"/>
        <v>12556957</v>
      </c>
      <c r="AB96" s="2">
        <f t="shared" si="82"/>
        <v>2570516</v>
      </c>
      <c r="AC96" s="1">
        <f t="shared" si="82"/>
        <v>49816</v>
      </c>
      <c r="AD96" s="1">
        <f t="shared" si="82"/>
        <v>643478</v>
      </c>
      <c r="AE96" s="1">
        <f t="shared" si="82"/>
        <v>2162333</v>
      </c>
      <c r="AF96" s="1"/>
      <c r="AG96" s="2">
        <f t="shared" si="82"/>
        <v>17983100</v>
      </c>
      <c r="AJ96" s="9">
        <v>1989</v>
      </c>
      <c r="AK96" s="1">
        <f aca="true" t="shared" si="95" ref="AK96:AO97">(B96/AA96)*100000</f>
        <v>2.197984750604784</v>
      </c>
      <c r="AL96" s="1">
        <f t="shared" si="95"/>
        <v>32.83387459949675</v>
      </c>
      <c r="AM96" s="1">
        <f t="shared" si="95"/>
        <v>22.081259033242333</v>
      </c>
      <c r="AN96" s="1">
        <f t="shared" si="95"/>
        <v>0.31081093681524463</v>
      </c>
      <c r="AO96" s="1">
        <f t="shared" si="95"/>
        <v>24.695548742954944</v>
      </c>
      <c r="AP96" s="1"/>
      <c r="AQ96" s="1">
        <f>(H96/AG96)*100000</f>
        <v>9.269814436887968</v>
      </c>
      <c r="AR96" s="1">
        <f>(SUM(D96:F96)/SUM(AC96:AE96))*100000</f>
        <v>19.155162771608477</v>
      </c>
    </row>
    <row r="97" spans="1:44" ht="12.75">
      <c r="A97" s="9">
        <v>1990</v>
      </c>
      <c r="B97">
        <v>319</v>
      </c>
      <c r="C97">
        <v>976</v>
      </c>
      <c r="D97">
        <v>8</v>
      </c>
      <c r="E97">
        <v>5</v>
      </c>
      <c r="F97">
        <v>670</v>
      </c>
      <c r="H97" s="2">
        <f t="shared" si="76"/>
        <v>1978</v>
      </c>
      <c r="J97" s="9">
        <v>1990</v>
      </c>
      <c r="K97" s="2">
        <f t="shared" si="84"/>
        <v>319</v>
      </c>
      <c r="L97" s="2">
        <f t="shared" si="85"/>
        <v>976</v>
      </c>
      <c r="M97" s="2">
        <f t="shared" si="86"/>
        <v>683</v>
      </c>
      <c r="N97" s="2">
        <f t="shared" si="87"/>
        <v>1978</v>
      </c>
      <c r="Z97" s="9">
        <v>1990</v>
      </c>
      <c r="AA97" s="2">
        <f t="shared" si="82"/>
        <v>12463650</v>
      </c>
      <c r="AB97" s="2">
        <f t="shared" si="82"/>
        <v>2582381</v>
      </c>
      <c r="AC97" s="1">
        <f t="shared" si="82"/>
        <v>50702</v>
      </c>
      <c r="AD97" s="1">
        <f t="shared" si="82"/>
        <v>677897</v>
      </c>
      <c r="AE97" s="1">
        <f t="shared" si="82"/>
        <v>2228225</v>
      </c>
      <c r="AF97" s="1"/>
      <c r="AG97" s="2">
        <f t="shared" si="82"/>
        <v>18002855</v>
      </c>
      <c r="AJ97" s="9">
        <v>1990</v>
      </c>
      <c r="AK97" s="1">
        <f t="shared" si="95"/>
        <v>2.5594428598364045</v>
      </c>
      <c r="AL97" s="1">
        <f t="shared" si="95"/>
        <v>37.794577949574446</v>
      </c>
      <c r="AM97" s="1">
        <f t="shared" si="95"/>
        <v>15.778470277306615</v>
      </c>
      <c r="AN97" s="1">
        <f t="shared" si="95"/>
        <v>0.7375751773499514</v>
      </c>
      <c r="AO97" s="1">
        <f t="shared" si="95"/>
        <v>30.068776716893492</v>
      </c>
      <c r="AP97" s="1"/>
      <c r="AQ97" s="1">
        <f>(H97/AG97)*100000</f>
        <v>10.987146205421306</v>
      </c>
      <c r="AR97" s="1">
        <f>(SUM(D97:F97)/SUM(AC97:AE97))*100000</f>
        <v>23.09910904402832</v>
      </c>
    </row>
    <row r="98" spans="1:44" ht="12.75">
      <c r="A98" s="9">
        <v>1991</v>
      </c>
      <c r="B98">
        <v>328</v>
      </c>
      <c r="C98">
        <v>1241</v>
      </c>
      <c r="D98">
        <v>9</v>
      </c>
      <c r="E98">
        <v>1</v>
      </c>
      <c r="F98">
        <v>754</v>
      </c>
      <c r="H98" s="2">
        <f t="shared" si="76"/>
        <v>2333</v>
      </c>
      <c r="J98" s="9">
        <v>1991</v>
      </c>
      <c r="K98" s="2">
        <f t="shared" si="84"/>
        <v>328</v>
      </c>
      <c r="L98" s="2">
        <f t="shared" si="85"/>
        <v>1241</v>
      </c>
      <c r="M98" s="2">
        <f t="shared" si="86"/>
        <v>764</v>
      </c>
      <c r="N98" s="2">
        <f t="shared" si="87"/>
        <v>2333</v>
      </c>
      <c r="Z98" s="9">
        <v>1991</v>
      </c>
      <c r="AA98" s="2">
        <f t="shared" si="82"/>
        <v>12397192</v>
      </c>
      <c r="AB98" s="2">
        <f t="shared" si="82"/>
        <v>2594393</v>
      </c>
      <c r="AC98" s="1">
        <f t="shared" si="82"/>
        <v>51017</v>
      </c>
      <c r="AD98" s="1">
        <f t="shared" si="82"/>
        <v>716119</v>
      </c>
      <c r="AE98" s="1">
        <f t="shared" si="82"/>
        <v>2270811</v>
      </c>
      <c r="AF98" s="1"/>
      <c r="AG98" s="2">
        <f t="shared" si="82"/>
        <v>18029532</v>
      </c>
      <c r="AJ98" s="9">
        <v>1991</v>
      </c>
      <c r="AK98" s="1">
        <f t="shared" si="88"/>
        <v>2.6457604270386392</v>
      </c>
      <c r="AL98" s="1">
        <f t="shared" si="89"/>
        <v>47.83392492964636</v>
      </c>
      <c r="AM98" s="1">
        <f t="shared" si="90"/>
        <v>17.641178430719172</v>
      </c>
      <c r="AN98" s="1">
        <f t="shared" si="91"/>
        <v>0.13964159588001435</v>
      </c>
      <c r="AO98" s="1">
        <f t="shared" si="92"/>
        <v>33.203996281504715</v>
      </c>
      <c r="AP98" s="1"/>
      <c r="AQ98" s="1">
        <f t="shared" si="93"/>
        <v>12.939881079553258</v>
      </c>
      <c r="AR98" s="1">
        <f t="shared" si="94"/>
        <v>25.14856249960911</v>
      </c>
    </row>
    <row r="99" spans="1:44" ht="12.75">
      <c r="A99" s="9">
        <v>1992</v>
      </c>
      <c r="B99">
        <v>335</v>
      </c>
      <c r="C99">
        <v>1262</v>
      </c>
      <c r="D99">
        <v>10</v>
      </c>
      <c r="E99">
        <v>5</v>
      </c>
      <c r="F99">
        <v>862</v>
      </c>
      <c r="H99" s="2">
        <f t="shared" si="76"/>
        <v>2474</v>
      </c>
      <c r="J99" s="9">
        <v>1992</v>
      </c>
      <c r="K99" s="2">
        <f t="shared" si="84"/>
        <v>335</v>
      </c>
      <c r="L99" s="2">
        <f t="shared" si="85"/>
        <v>1262</v>
      </c>
      <c r="M99" s="2">
        <f t="shared" si="86"/>
        <v>877</v>
      </c>
      <c r="N99" s="2">
        <f t="shared" si="87"/>
        <v>2474</v>
      </c>
      <c r="Z99" s="9">
        <v>1992</v>
      </c>
      <c r="AA99" s="2">
        <f t="shared" si="82"/>
        <v>12348929</v>
      </c>
      <c r="AB99" s="2">
        <f t="shared" si="82"/>
        <v>2607672</v>
      </c>
      <c r="AC99" s="1">
        <f t="shared" si="82"/>
        <v>51648</v>
      </c>
      <c r="AD99" s="1">
        <f t="shared" si="82"/>
        <v>754750</v>
      </c>
      <c r="AE99" s="1">
        <f t="shared" si="82"/>
        <v>2319033</v>
      </c>
      <c r="AF99" s="1"/>
      <c r="AG99" s="2">
        <f t="shared" si="82"/>
        <v>18082032</v>
      </c>
      <c r="AJ99" s="9">
        <v>1992</v>
      </c>
      <c r="AK99" s="1">
        <f t="shared" si="88"/>
        <v>2.7127858618346576</v>
      </c>
      <c r="AL99" s="1">
        <f t="shared" si="89"/>
        <v>48.39565712252154</v>
      </c>
      <c r="AM99" s="1">
        <f t="shared" si="90"/>
        <v>19.361833952912022</v>
      </c>
      <c r="AN99" s="1">
        <f t="shared" si="91"/>
        <v>0.6624710168930109</v>
      </c>
      <c r="AO99" s="1">
        <f t="shared" si="92"/>
        <v>37.170665531710846</v>
      </c>
      <c r="AP99" s="1"/>
      <c r="AQ99" s="1">
        <f t="shared" si="93"/>
        <v>13.682090596897517</v>
      </c>
      <c r="AR99" s="1">
        <f t="shared" si="94"/>
        <v>28.060129946877726</v>
      </c>
    </row>
    <row r="100" spans="1:44" ht="12.75">
      <c r="A100" s="9">
        <v>1993</v>
      </c>
      <c r="B100">
        <v>432</v>
      </c>
      <c r="C100">
        <v>2491</v>
      </c>
      <c r="D100">
        <v>11</v>
      </c>
      <c r="E100">
        <v>13</v>
      </c>
      <c r="F100">
        <v>1695</v>
      </c>
      <c r="H100" s="2">
        <f t="shared" si="76"/>
        <v>4642</v>
      </c>
      <c r="J100" s="9">
        <v>1993</v>
      </c>
      <c r="K100" s="2">
        <f t="shared" si="84"/>
        <v>432</v>
      </c>
      <c r="L100" s="2">
        <f t="shared" si="85"/>
        <v>2491</v>
      </c>
      <c r="M100" s="2">
        <f t="shared" si="86"/>
        <v>1719</v>
      </c>
      <c r="N100" s="2">
        <f t="shared" si="87"/>
        <v>4642</v>
      </c>
      <c r="Z100" s="9">
        <v>1993</v>
      </c>
      <c r="AA100" s="2">
        <f t="shared" si="82"/>
        <v>12299734</v>
      </c>
      <c r="AB100" s="2">
        <f t="shared" si="82"/>
        <v>2621520</v>
      </c>
      <c r="AC100" s="1">
        <f t="shared" si="82"/>
        <v>52399</v>
      </c>
      <c r="AD100" s="1">
        <f t="shared" si="82"/>
        <v>788549</v>
      </c>
      <c r="AE100" s="1">
        <f t="shared" si="82"/>
        <v>2378692</v>
      </c>
      <c r="AF100" s="1"/>
      <c r="AG100" s="2">
        <f t="shared" si="82"/>
        <v>18140894</v>
      </c>
      <c r="AJ100" s="9">
        <v>1993</v>
      </c>
      <c r="AK100" s="1">
        <f t="shared" si="88"/>
        <v>3.5122710783826707</v>
      </c>
      <c r="AL100" s="1">
        <f t="shared" si="89"/>
        <v>95.02120906954744</v>
      </c>
      <c r="AM100" s="1">
        <f t="shared" si="90"/>
        <v>20.992767037538886</v>
      </c>
      <c r="AN100" s="1">
        <f t="shared" si="91"/>
        <v>1.6485976140988068</v>
      </c>
      <c r="AO100" s="1">
        <f t="shared" si="92"/>
        <v>71.25764916180826</v>
      </c>
      <c r="AP100" s="1"/>
      <c r="AQ100" s="1">
        <f t="shared" si="93"/>
        <v>25.58859557858615</v>
      </c>
      <c r="AR100" s="1">
        <f t="shared" si="94"/>
        <v>53.39106235479743</v>
      </c>
    </row>
    <row r="101" spans="1:44" ht="12.75">
      <c r="A101" s="9">
        <v>1994</v>
      </c>
      <c r="B101">
        <v>499</v>
      </c>
      <c r="C101">
        <v>2728</v>
      </c>
      <c r="D101">
        <v>11</v>
      </c>
      <c r="E101">
        <v>10</v>
      </c>
      <c r="F101">
        <v>1721</v>
      </c>
      <c r="H101" s="2">
        <f t="shared" si="76"/>
        <v>4969</v>
      </c>
      <c r="J101" s="9">
        <v>1994</v>
      </c>
      <c r="K101" s="2">
        <f t="shared" si="78"/>
        <v>499</v>
      </c>
      <c r="L101" s="2">
        <f t="shared" si="79"/>
        <v>2728</v>
      </c>
      <c r="M101" s="2">
        <f t="shared" si="80"/>
        <v>1742</v>
      </c>
      <c r="N101" s="2">
        <f t="shared" si="81"/>
        <v>4969</v>
      </c>
      <c r="Z101" s="9">
        <v>1994</v>
      </c>
      <c r="AA101" s="2">
        <f t="shared" si="82"/>
        <v>12222198</v>
      </c>
      <c r="AB101" s="2">
        <f t="shared" si="82"/>
        <v>2631402</v>
      </c>
      <c r="AC101" s="1">
        <f t="shared" si="82"/>
        <v>52891</v>
      </c>
      <c r="AD101" s="1">
        <f t="shared" si="82"/>
        <v>817414</v>
      </c>
      <c r="AE101" s="1">
        <f t="shared" si="82"/>
        <v>2432747</v>
      </c>
      <c r="AF101" s="1"/>
      <c r="AG101" s="2">
        <f t="shared" si="82"/>
        <v>18156652</v>
      </c>
      <c r="AJ101" s="9">
        <v>1994</v>
      </c>
      <c r="AK101" s="1">
        <f t="shared" si="88"/>
        <v>4.0827353639664485</v>
      </c>
      <c r="AL101" s="1">
        <f t="shared" si="89"/>
        <v>103.67097083607902</v>
      </c>
      <c r="AM101" s="1">
        <f t="shared" si="90"/>
        <v>20.797489175852224</v>
      </c>
      <c r="AN101" s="1">
        <f t="shared" si="91"/>
        <v>1.2233702872718109</v>
      </c>
      <c r="AO101" s="1">
        <f t="shared" si="92"/>
        <v>70.74307357074122</v>
      </c>
      <c r="AP101" s="1"/>
      <c r="AQ101" s="1">
        <f t="shared" si="93"/>
        <v>27.367380285748713</v>
      </c>
      <c r="AR101" s="1">
        <f t="shared" si="94"/>
        <v>52.73910310827683</v>
      </c>
    </row>
    <row r="102" spans="1:44" ht="12.75">
      <c r="A102" s="9">
        <v>1995</v>
      </c>
      <c r="B102">
        <v>440</v>
      </c>
      <c r="C102">
        <v>2294</v>
      </c>
      <c r="D102">
        <v>13</v>
      </c>
      <c r="E102">
        <v>11</v>
      </c>
      <c r="F102">
        <v>1360</v>
      </c>
      <c r="H102" s="2">
        <f t="shared" si="76"/>
        <v>4118</v>
      </c>
      <c r="J102" s="9">
        <v>1995</v>
      </c>
      <c r="K102" s="2">
        <f t="shared" si="78"/>
        <v>440</v>
      </c>
      <c r="L102" s="2">
        <f t="shared" si="79"/>
        <v>2294</v>
      </c>
      <c r="M102" s="2">
        <f t="shared" si="80"/>
        <v>1384</v>
      </c>
      <c r="N102" s="2">
        <f t="shared" si="81"/>
        <v>4118</v>
      </c>
      <c r="Z102" s="9">
        <v>1995</v>
      </c>
      <c r="AA102" s="2">
        <f t="shared" si="82"/>
        <v>12130872</v>
      </c>
      <c r="AB102" s="2">
        <f t="shared" si="82"/>
        <v>2635058</v>
      </c>
      <c r="AC102" s="1">
        <f t="shared" si="82"/>
        <v>53257</v>
      </c>
      <c r="AD102" s="1">
        <f t="shared" si="82"/>
        <v>846940</v>
      </c>
      <c r="AE102" s="1">
        <f t="shared" si="82"/>
        <v>2484801</v>
      </c>
      <c r="AF102" s="1"/>
      <c r="AG102" s="2">
        <f t="shared" si="82"/>
        <v>18150928</v>
      </c>
      <c r="AJ102" s="9">
        <v>1995</v>
      </c>
      <c r="AK102" s="1">
        <f t="shared" si="88"/>
        <v>3.6271094114256583</v>
      </c>
      <c r="AL102" s="1">
        <f t="shared" si="89"/>
        <v>87.05690728629123</v>
      </c>
      <c r="AM102" s="1">
        <f t="shared" si="90"/>
        <v>24.409936721933267</v>
      </c>
      <c r="AN102" s="1">
        <f t="shared" si="91"/>
        <v>1.2987933029494416</v>
      </c>
      <c r="AO102" s="1">
        <f t="shared" si="92"/>
        <v>54.73275324663826</v>
      </c>
      <c r="AP102" s="1"/>
      <c r="AQ102" s="1">
        <f t="shared" si="93"/>
        <v>22.687545231847096</v>
      </c>
      <c r="AR102" s="1">
        <f t="shared" si="94"/>
        <v>40.88628708200123</v>
      </c>
    </row>
    <row r="103" spans="1:44" ht="12.75">
      <c r="A103" s="9">
        <v>1996</v>
      </c>
      <c r="B103">
        <v>349</v>
      </c>
      <c r="C103">
        <v>1563</v>
      </c>
      <c r="D103">
        <v>5</v>
      </c>
      <c r="E103">
        <v>7</v>
      </c>
      <c r="F103">
        <v>962</v>
      </c>
      <c r="H103" s="2">
        <f t="shared" si="76"/>
        <v>2886</v>
      </c>
      <c r="J103" s="9">
        <v>1996</v>
      </c>
      <c r="K103" s="2">
        <f t="shared" si="78"/>
        <v>349</v>
      </c>
      <c r="L103" s="2">
        <f t="shared" si="79"/>
        <v>1563</v>
      </c>
      <c r="M103" s="2">
        <f t="shared" si="80"/>
        <v>974</v>
      </c>
      <c r="N103" s="2">
        <f t="shared" si="81"/>
        <v>2886</v>
      </c>
      <c r="Z103" s="9">
        <v>1996</v>
      </c>
      <c r="AA103" s="2">
        <f t="shared" si="82"/>
        <v>12042578</v>
      </c>
      <c r="AB103" s="2">
        <f t="shared" si="82"/>
        <v>2636775</v>
      </c>
      <c r="AC103" s="1">
        <f t="shared" si="82"/>
        <v>53448</v>
      </c>
      <c r="AD103" s="1">
        <f t="shared" si="82"/>
        <v>882398</v>
      </c>
      <c r="AE103" s="1">
        <f t="shared" si="82"/>
        <v>2528606</v>
      </c>
      <c r="AF103" s="1"/>
      <c r="AG103" s="2">
        <f t="shared" si="82"/>
        <v>18143805</v>
      </c>
      <c r="AJ103" s="9">
        <v>1996</v>
      </c>
      <c r="AK103" s="1">
        <f t="shared" si="88"/>
        <v>2.898050566913496</v>
      </c>
      <c r="AL103" s="1">
        <f t="shared" si="89"/>
        <v>59.27695764712575</v>
      </c>
      <c r="AM103" s="1">
        <f t="shared" si="90"/>
        <v>9.354886992965124</v>
      </c>
      <c r="AN103" s="1">
        <f t="shared" si="91"/>
        <v>0.793292822513197</v>
      </c>
      <c r="AO103" s="1">
        <f t="shared" si="92"/>
        <v>38.04467758124437</v>
      </c>
      <c r="AP103" s="1"/>
      <c r="AQ103" s="1">
        <f t="shared" si="93"/>
        <v>15.906255606252381</v>
      </c>
      <c r="AR103" s="1">
        <f t="shared" si="94"/>
        <v>28.114114440032647</v>
      </c>
    </row>
    <row r="104" spans="1:44" ht="12.75">
      <c r="A104" s="9">
        <v>1997</v>
      </c>
      <c r="B104">
        <v>279</v>
      </c>
      <c r="C104">
        <v>1136</v>
      </c>
      <c r="D104">
        <v>3</v>
      </c>
      <c r="E104">
        <v>6</v>
      </c>
      <c r="F104">
        <v>741</v>
      </c>
      <c r="H104" s="2">
        <f t="shared" si="76"/>
        <v>2165</v>
      </c>
      <c r="J104" s="9">
        <v>1997</v>
      </c>
      <c r="K104" s="2">
        <f t="shared" si="78"/>
        <v>279</v>
      </c>
      <c r="L104" s="2">
        <f t="shared" si="79"/>
        <v>1136</v>
      </c>
      <c r="M104" s="2">
        <f t="shared" si="80"/>
        <v>750</v>
      </c>
      <c r="N104" s="2">
        <f t="shared" si="81"/>
        <v>2165</v>
      </c>
      <c r="Z104" s="9">
        <v>1997</v>
      </c>
      <c r="AA104" s="2">
        <f t="shared" si="82"/>
        <v>11955628</v>
      </c>
      <c r="AB104" s="2">
        <f t="shared" si="82"/>
        <v>2640110</v>
      </c>
      <c r="AC104" s="1">
        <f t="shared" si="82"/>
        <v>54048</v>
      </c>
      <c r="AD104" s="1">
        <f t="shared" si="82"/>
        <v>915469</v>
      </c>
      <c r="AE104" s="1">
        <f t="shared" si="82"/>
        <v>2577929</v>
      </c>
      <c r="AF104" s="1"/>
      <c r="AG104" s="2">
        <f t="shared" si="82"/>
        <v>18143184</v>
      </c>
      <c r="AJ104" s="9">
        <v>1997</v>
      </c>
      <c r="AK104" s="1">
        <f t="shared" si="88"/>
        <v>2.3336289820994764</v>
      </c>
      <c r="AL104" s="1">
        <f t="shared" si="89"/>
        <v>43.02851017571238</v>
      </c>
      <c r="AM104" s="1">
        <f t="shared" si="90"/>
        <v>5.550621669626999</v>
      </c>
      <c r="AN104" s="1">
        <f t="shared" si="91"/>
        <v>0.6554017667446959</v>
      </c>
      <c r="AO104" s="1">
        <f t="shared" si="92"/>
        <v>28.744003422902647</v>
      </c>
      <c r="AP104" s="1"/>
      <c r="AQ104" s="1">
        <f t="shared" si="93"/>
        <v>11.932855886816778</v>
      </c>
      <c r="AR104" s="1">
        <f t="shared" si="94"/>
        <v>21.14197087143821</v>
      </c>
    </row>
    <row r="105" spans="1:44" ht="12.75">
      <c r="A105" s="9">
        <v>1998</v>
      </c>
      <c r="B105">
        <v>275</v>
      </c>
      <c r="C105">
        <v>983</v>
      </c>
      <c r="D105">
        <v>3</v>
      </c>
      <c r="E105">
        <v>5</v>
      </c>
      <c r="F105">
        <v>624</v>
      </c>
      <c r="H105" s="2">
        <f t="shared" si="76"/>
        <v>1890</v>
      </c>
      <c r="J105" s="9">
        <v>1998</v>
      </c>
      <c r="K105" s="2">
        <f t="shared" si="78"/>
        <v>275</v>
      </c>
      <c r="L105" s="2">
        <f t="shared" si="79"/>
        <v>983</v>
      </c>
      <c r="M105" s="2">
        <f t="shared" si="80"/>
        <v>632</v>
      </c>
      <c r="N105" s="2">
        <f t="shared" si="81"/>
        <v>1890</v>
      </c>
      <c r="Z105" s="9">
        <v>1998</v>
      </c>
      <c r="AA105" s="2">
        <f t="shared" si="82"/>
        <v>11894478</v>
      </c>
      <c r="AB105" s="2">
        <f t="shared" si="82"/>
        <v>2645999</v>
      </c>
      <c r="AC105" s="1">
        <f t="shared" si="82"/>
        <v>54678</v>
      </c>
      <c r="AD105" s="1">
        <f t="shared" si="82"/>
        <v>946420</v>
      </c>
      <c r="AE105" s="1">
        <f t="shared" si="82"/>
        <v>2617600</v>
      </c>
      <c r="AF105" s="1"/>
      <c r="AG105" s="2">
        <f t="shared" si="82"/>
        <v>18159175</v>
      </c>
      <c r="AJ105" s="9">
        <v>1998</v>
      </c>
      <c r="AK105" s="1">
        <f t="shared" si="88"/>
        <v>2.311997214169466</v>
      </c>
      <c r="AL105" s="1">
        <f t="shared" si="89"/>
        <v>37.15042976206718</v>
      </c>
      <c r="AM105" s="1">
        <f t="shared" si="90"/>
        <v>5.48666739822232</v>
      </c>
      <c r="AN105" s="1">
        <f t="shared" si="91"/>
        <v>0.5283066714566471</v>
      </c>
      <c r="AO105" s="1">
        <f t="shared" si="92"/>
        <v>23.838630806845966</v>
      </c>
      <c r="AP105" s="1"/>
      <c r="AQ105" s="1">
        <f t="shared" si="93"/>
        <v>10.407961815445912</v>
      </c>
      <c r="AR105" s="1">
        <f t="shared" si="94"/>
        <v>17.46484509069284</v>
      </c>
    </row>
    <row r="106" spans="1:44" ht="12.75">
      <c r="A106" s="9">
        <v>1999</v>
      </c>
      <c r="B106">
        <v>210</v>
      </c>
      <c r="C106">
        <v>786</v>
      </c>
      <c r="D106">
        <v>9</v>
      </c>
      <c r="E106">
        <v>7</v>
      </c>
      <c r="F106">
        <v>447</v>
      </c>
      <c r="H106" s="2">
        <f t="shared" si="76"/>
        <v>1459</v>
      </c>
      <c r="J106" s="9">
        <v>1999</v>
      </c>
      <c r="K106" s="2">
        <f t="shared" si="78"/>
        <v>210</v>
      </c>
      <c r="L106" s="2">
        <f t="shared" si="79"/>
        <v>786</v>
      </c>
      <c r="M106" s="2">
        <f t="shared" si="80"/>
        <v>463</v>
      </c>
      <c r="N106" s="2">
        <f t="shared" si="81"/>
        <v>1459</v>
      </c>
      <c r="Z106" s="9">
        <v>1999</v>
      </c>
      <c r="AA106" s="2">
        <f t="shared" si="82"/>
        <v>11851469</v>
      </c>
      <c r="AB106" s="2">
        <f t="shared" si="82"/>
        <v>2651091</v>
      </c>
      <c r="AC106" s="1">
        <f t="shared" si="82"/>
        <v>55074</v>
      </c>
      <c r="AD106" s="1">
        <f t="shared" si="82"/>
        <v>978282</v>
      </c>
      <c r="AE106" s="1">
        <f t="shared" si="82"/>
        <v>2660685</v>
      </c>
      <c r="AF106" s="1"/>
      <c r="AG106" s="2">
        <f t="shared" si="82"/>
        <v>18196601</v>
      </c>
      <c r="AJ106" s="9">
        <v>1999</v>
      </c>
      <c r="AK106" s="1">
        <f t="shared" si="88"/>
        <v>1.7719322389486063</v>
      </c>
      <c r="AL106" s="1">
        <f>(C106/AB106)*100000</f>
        <v>29.648171262321817</v>
      </c>
      <c r="AM106" s="1">
        <f>(D106/AC106)*100000</f>
        <v>16.341649417147835</v>
      </c>
      <c r="AN106" s="1">
        <f>(E106/AD106)*100000</f>
        <v>0.7155400998893979</v>
      </c>
      <c r="AO106" s="1">
        <f>(F106/AE106)*100000</f>
        <v>16.800184914786982</v>
      </c>
      <c r="AP106" s="1"/>
      <c r="AQ106" s="1">
        <f t="shared" si="93"/>
        <v>8.017980940506417</v>
      </c>
      <c r="AR106" s="1">
        <f t="shared" si="94"/>
        <v>12.533699544753292</v>
      </c>
    </row>
    <row r="107" spans="1:14" s="4" customFormat="1" ht="12.75">
      <c r="A107" s="13" t="s">
        <v>108</v>
      </c>
      <c r="B107" s="21">
        <f aca="true" t="shared" si="96" ref="B107:G107">SUM(B90:B106)</f>
        <v>4873</v>
      </c>
      <c r="C107" s="21">
        <f t="shared" si="96"/>
        <v>18890</v>
      </c>
      <c r="D107" s="4">
        <f t="shared" si="96"/>
        <v>99</v>
      </c>
      <c r="E107" s="4">
        <f t="shared" si="96"/>
        <v>82</v>
      </c>
      <c r="F107" s="4">
        <f t="shared" si="96"/>
        <v>11608</v>
      </c>
      <c r="G107" s="4">
        <f t="shared" si="96"/>
        <v>0</v>
      </c>
      <c r="H107" s="21">
        <f t="shared" si="76"/>
        <v>35552</v>
      </c>
      <c r="J107" s="13" t="s">
        <v>108</v>
      </c>
      <c r="K107" s="21">
        <f>B107</f>
        <v>4873</v>
      </c>
      <c r="L107" s="21">
        <f>C107</f>
        <v>18890</v>
      </c>
      <c r="M107" s="21">
        <f t="shared" si="80"/>
        <v>11789</v>
      </c>
      <c r="N107" s="21">
        <f>H107</f>
        <v>35552</v>
      </c>
    </row>
    <row r="109" spans="26:33" ht="12.75">
      <c r="Z109" s="30" t="str">
        <f>CONCATENATE("Percent of Total Population, By Race: ",$A$1)</f>
        <v>Percent of Total Population, By Race: NEW YORK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120</v>
      </c>
      <c r="AA110" s="19" t="s">
        <v>106</v>
      </c>
      <c r="AB110" s="19" t="s">
        <v>107</v>
      </c>
      <c r="AC110" s="19" t="s">
        <v>123</v>
      </c>
      <c r="AD110" s="19" t="s">
        <v>124</v>
      </c>
      <c r="AE110" s="19" t="s">
        <v>121</v>
      </c>
      <c r="AF110" s="19" t="s">
        <v>125</v>
      </c>
      <c r="AG110" s="19" t="s">
        <v>128</v>
      </c>
    </row>
    <row r="111" spans="26:33" ht="12.75">
      <c r="Z111" s="9">
        <v>1983</v>
      </c>
      <c r="AA111" s="2">
        <f aca="true" t="shared" si="97" ref="AA111:AE120">(AA90/$AG90)*100</f>
        <v>73.51472827509033</v>
      </c>
      <c r="AB111" s="2">
        <f t="shared" si="97"/>
        <v>13.580783823898908</v>
      </c>
      <c r="AC111" s="1">
        <f t="shared" si="97"/>
        <v>0.2320752971742075</v>
      </c>
      <c r="AD111" s="1">
        <f t="shared" si="97"/>
        <v>2.4693315946485233</v>
      </c>
      <c r="AE111" s="1">
        <f t="shared" si="97"/>
        <v>10.203081009188027</v>
      </c>
      <c r="AF111" s="1">
        <f>100-AA111-AB111</f>
        <v>12.904487901010757</v>
      </c>
      <c r="AG111" s="26">
        <f>AB111/AA111</f>
        <v>0.18473555085560467</v>
      </c>
    </row>
    <row r="112" spans="26:33" ht="12.75">
      <c r="Z112" s="9">
        <v>1984</v>
      </c>
      <c r="AA112" s="2">
        <f t="shared" si="97"/>
        <v>72.9055726858072</v>
      </c>
      <c r="AB112" s="2">
        <f t="shared" si="97"/>
        <v>13.718852091437864</v>
      </c>
      <c r="AC112" s="1">
        <f t="shared" si="97"/>
        <v>0.24168062025498638</v>
      </c>
      <c r="AD112" s="1">
        <f t="shared" si="97"/>
        <v>2.6608028723973884</v>
      </c>
      <c r="AE112" s="1">
        <f t="shared" si="97"/>
        <v>10.47309173010257</v>
      </c>
      <c r="AF112" s="1">
        <f aca="true" t="shared" si="98" ref="AF112:AF127">100-AA112-AB112</f>
        <v>13.375575222754936</v>
      </c>
      <c r="AG112" s="26">
        <f aca="true" t="shared" si="99" ref="AG112:AG127">AB112/AA112</f>
        <v>0.1881728870104406</v>
      </c>
    </row>
    <row r="113" spans="26:33" ht="12.75">
      <c r="Z113" s="9">
        <v>1985</v>
      </c>
      <c r="AA113" s="2">
        <f t="shared" si="97"/>
        <v>72.3217904978164</v>
      </c>
      <c r="AB113" s="2">
        <f t="shared" si="97"/>
        <v>13.844663522878644</v>
      </c>
      <c r="AC113" s="1">
        <f t="shared" si="97"/>
        <v>0.24981311510423398</v>
      </c>
      <c r="AD113" s="1">
        <f t="shared" si="97"/>
        <v>2.847400754284301</v>
      </c>
      <c r="AE113" s="1">
        <f t="shared" si="97"/>
        <v>10.736332109916422</v>
      </c>
      <c r="AF113" s="1">
        <f t="shared" si="98"/>
        <v>13.833545979304962</v>
      </c>
      <c r="AG113" s="26">
        <f t="shared" si="99"/>
        <v>0.19143142651171854</v>
      </c>
    </row>
    <row r="114" spans="26:33" ht="12.75">
      <c r="Z114" s="9">
        <v>1986</v>
      </c>
      <c r="AA114" s="2">
        <f t="shared" si="97"/>
        <v>71.71540973413882</v>
      </c>
      <c r="AB114" s="2">
        <f t="shared" si="97"/>
        <v>13.969832632421717</v>
      </c>
      <c r="AC114" s="1">
        <f t="shared" si="97"/>
        <v>0.2576563739069553</v>
      </c>
      <c r="AD114" s="1">
        <f t="shared" si="97"/>
        <v>3.03617215341828</v>
      </c>
      <c r="AE114" s="1">
        <f t="shared" si="97"/>
        <v>11.020929106114231</v>
      </c>
      <c r="AF114" s="1">
        <f t="shared" si="98"/>
        <v>14.314757633439466</v>
      </c>
      <c r="AG114" s="26">
        <f t="shared" si="99"/>
        <v>0.19479540985975335</v>
      </c>
    </row>
    <row r="115" spans="26:33" ht="12.75">
      <c r="Z115" s="9">
        <v>1987</v>
      </c>
      <c r="AA115" s="2">
        <f t="shared" si="97"/>
        <v>71.08734325241637</v>
      </c>
      <c r="AB115" s="2">
        <f t="shared" si="97"/>
        <v>14.09944766469661</v>
      </c>
      <c r="AC115" s="1">
        <f t="shared" si="97"/>
        <v>0.26510370893357693</v>
      </c>
      <c r="AD115" s="1">
        <f t="shared" si="97"/>
        <v>3.214330005233687</v>
      </c>
      <c r="AE115" s="1">
        <f t="shared" si="97"/>
        <v>11.333775368719744</v>
      </c>
      <c r="AF115" s="1">
        <f t="shared" si="98"/>
        <v>14.813209082887015</v>
      </c>
      <c r="AG115" s="26">
        <f t="shared" si="99"/>
        <v>0.19833977498121436</v>
      </c>
    </row>
    <row r="116" spans="26:33" ht="12.75">
      <c r="Z116" s="9">
        <v>1988</v>
      </c>
      <c r="AA116" s="2">
        <f t="shared" si="97"/>
        <v>70.44311299413678</v>
      </c>
      <c r="AB116" s="2">
        <f t="shared" si="97"/>
        <v>14.208371750200572</v>
      </c>
      <c r="AC116" s="1">
        <f t="shared" si="97"/>
        <v>0.27149591630234043</v>
      </c>
      <c r="AD116" s="1">
        <f t="shared" si="97"/>
        <v>3.392294376261124</v>
      </c>
      <c r="AE116" s="1">
        <f t="shared" si="97"/>
        <v>11.684724963099184</v>
      </c>
      <c r="AF116" s="1">
        <f t="shared" si="98"/>
        <v>15.348515255662646</v>
      </c>
      <c r="AG116" s="26">
        <f t="shared" si="99"/>
        <v>0.20169994121899726</v>
      </c>
    </row>
    <row r="117" spans="26:33" ht="12.75">
      <c r="Z117" s="9">
        <v>1989</v>
      </c>
      <c r="AA117" s="2">
        <f t="shared" si="97"/>
        <v>69.82643148289227</v>
      </c>
      <c r="AB117" s="2">
        <f t="shared" si="97"/>
        <v>14.294064983234259</v>
      </c>
      <c r="AC117" s="1">
        <f t="shared" si="97"/>
        <v>0.2770156424643137</v>
      </c>
      <c r="AD117" s="1">
        <f t="shared" si="97"/>
        <v>3.5782373450628646</v>
      </c>
      <c r="AE117" s="1">
        <f t="shared" si="97"/>
        <v>12.024250546346291</v>
      </c>
      <c r="AF117" s="1">
        <f t="shared" si="98"/>
        <v>15.879503533873466</v>
      </c>
      <c r="AG117" s="26">
        <f t="shared" si="99"/>
        <v>0.20470851337629012</v>
      </c>
    </row>
    <row r="118" spans="26:33" ht="12.75">
      <c r="Z118" s="9">
        <v>1990</v>
      </c>
      <c r="AA118" s="2">
        <f t="shared" si="97"/>
        <v>69.23151911182977</v>
      </c>
      <c r="AB118" s="2">
        <f t="shared" si="97"/>
        <v>14.344285947978808</v>
      </c>
      <c r="AC118" s="1">
        <f t="shared" si="97"/>
        <v>0.28163310763764965</v>
      </c>
      <c r="AD118" s="1">
        <f t="shared" si="97"/>
        <v>3.765497194750499</v>
      </c>
      <c r="AE118" s="1">
        <f t="shared" si="97"/>
        <v>12.377064637803281</v>
      </c>
      <c r="AF118" s="1">
        <f t="shared" si="98"/>
        <v>16.424194940191423</v>
      </c>
      <c r="AG118" s="26">
        <f t="shared" si="99"/>
        <v>0.20719299723596218</v>
      </c>
    </row>
    <row r="119" spans="26:33" ht="12.75">
      <c r="Z119" s="9">
        <v>1991</v>
      </c>
      <c r="AA119" s="2">
        <f t="shared" si="97"/>
        <v>68.76047586814789</v>
      </c>
      <c r="AB119" s="2">
        <f t="shared" si="97"/>
        <v>14.389685766663272</v>
      </c>
      <c r="AC119" s="1">
        <f t="shared" si="97"/>
        <v>0.2829635289479505</v>
      </c>
      <c r="AD119" s="1">
        <f t="shared" si="97"/>
        <v>3.9719222883877405</v>
      </c>
      <c r="AE119" s="1">
        <f t="shared" si="97"/>
        <v>12.594952547853156</v>
      </c>
      <c r="AF119" s="1">
        <f t="shared" si="98"/>
        <v>16.849838365188837</v>
      </c>
      <c r="AG119" s="26">
        <f t="shared" si="99"/>
        <v>0.20927263206055044</v>
      </c>
    </row>
    <row r="120" spans="26:33" ht="12.75">
      <c r="Z120" s="9">
        <v>1992</v>
      </c>
      <c r="AA120" s="2">
        <f t="shared" si="97"/>
        <v>68.29392293963423</v>
      </c>
      <c r="AB120" s="2">
        <f t="shared" si="97"/>
        <v>14.42134379587427</v>
      </c>
      <c r="AC120" s="1">
        <f t="shared" si="97"/>
        <v>0.2856316148539058</v>
      </c>
      <c r="AD120" s="1">
        <f t="shared" si="97"/>
        <v>4.174033095395473</v>
      </c>
      <c r="AE120" s="1">
        <f t="shared" si="97"/>
        <v>12.825068554242133</v>
      </c>
      <c r="AF120" s="1">
        <f t="shared" si="98"/>
        <v>17.2847332644915</v>
      </c>
      <c r="AG120" s="26">
        <f t="shared" si="99"/>
        <v>0.21116584280304793</v>
      </c>
    </row>
    <row r="121" spans="26:33" ht="12.75">
      <c r="Z121" s="9">
        <v>1993</v>
      </c>
      <c r="AA121" s="2">
        <f aca="true" t="shared" si="100" ref="AA121:AE127">(AA100/$AG100)*100</f>
        <v>67.80114585312059</v>
      </c>
      <c r="AB121" s="2">
        <f t="shared" si="100"/>
        <v>14.450886488835666</v>
      </c>
      <c r="AC121" s="1">
        <f t="shared" si="100"/>
        <v>0.2888446401814596</v>
      </c>
      <c r="AD121" s="1">
        <f t="shared" si="100"/>
        <v>4.346803415531782</v>
      </c>
      <c r="AE121" s="1">
        <f t="shared" si="100"/>
        <v>13.112319602330514</v>
      </c>
      <c r="AF121" s="1">
        <f t="shared" si="98"/>
        <v>17.74796765804375</v>
      </c>
      <c r="AG121" s="26">
        <f t="shared" si="99"/>
        <v>0.21313631660652171</v>
      </c>
    </row>
    <row r="122" spans="26:33" ht="12.75">
      <c r="Z122" s="9">
        <v>1994</v>
      </c>
      <c r="AA122" s="2">
        <f t="shared" si="100"/>
        <v>67.31526274777971</v>
      </c>
      <c r="AB122" s="2">
        <f t="shared" si="100"/>
        <v>14.492771024085277</v>
      </c>
      <c r="AC122" s="1">
        <f t="shared" si="100"/>
        <v>0.2913037051103915</v>
      </c>
      <c r="AD122" s="1">
        <f t="shared" si="100"/>
        <v>4.502008409920507</v>
      </c>
      <c r="AE122" s="1">
        <f t="shared" si="100"/>
        <v>13.398654113104111</v>
      </c>
      <c r="AF122" s="1">
        <f t="shared" si="98"/>
        <v>18.19196622813501</v>
      </c>
      <c r="AG122" s="26">
        <f t="shared" si="99"/>
        <v>0.2152969539521451</v>
      </c>
    </row>
    <row r="123" spans="26:33" ht="12.75">
      <c r="Z123" s="9">
        <v>1995</v>
      </c>
      <c r="AA123" s="2">
        <f t="shared" si="100"/>
        <v>66.83334317672353</v>
      </c>
      <c r="AB123" s="2">
        <f t="shared" si="100"/>
        <v>14.517483623977792</v>
      </c>
      <c r="AC123" s="1">
        <f t="shared" si="100"/>
        <v>0.2934119952434388</v>
      </c>
      <c r="AD123" s="1">
        <f t="shared" si="100"/>
        <v>4.666097513030739</v>
      </c>
      <c r="AE123" s="1">
        <f t="shared" si="100"/>
        <v>13.689663691024503</v>
      </c>
      <c r="AF123" s="1">
        <f t="shared" si="98"/>
        <v>18.649173199298676</v>
      </c>
      <c r="AG123" s="26">
        <f t="shared" si="99"/>
        <v>0.21721917435119253</v>
      </c>
    </row>
    <row r="124" spans="26:33" ht="12.75">
      <c r="Z124" s="9">
        <v>1996</v>
      </c>
      <c r="AA124" s="2">
        <f t="shared" si="100"/>
        <v>66.37294657873582</v>
      </c>
      <c r="AB124" s="2">
        <f t="shared" si="100"/>
        <v>14.532646266866294</v>
      </c>
      <c r="AC124" s="1">
        <f t="shared" si="100"/>
        <v>0.2945798855311772</v>
      </c>
      <c r="AD124" s="1">
        <f t="shared" si="100"/>
        <v>4.863356941942443</v>
      </c>
      <c r="AE124" s="1">
        <f t="shared" si="100"/>
        <v>13.936470326924258</v>
      </c>
      <c r="AF124" s="1">
        <f t="shared" si="98"/>
        <v>19.094407154397885</v>
      </c>
      <c r="AG124" s="26">
        <f t="shared" si="99"/>
        <v>0.21895436342617006</v>
      </c>
    </row>
    <row r="125" spans="26:33" ht="12.75">
      <c r="Z125" s="9">
        <v>1997</v>
      </c>
      <c r="AA125" s="2">
        <f t="shared" si="100"/>
        <v>65.89597503944181</v>
      </c>
      <c r="AB125" s="2">
        <f t="shared" si="100"/>
        <v>14.551525244962516</v>
      </c>
      <c r="AC125" s="1">
        <f t="shared" si="100"/>
        <v>0.29789699536751657</v>
      </c>
      <c r="AD125" s="1">
        <f t="shared" si="100"/>
        <v>5.045801222100818</v>
      </c>
      <c r="AE125" s="1">
        <f t="shared" si="100"/>
        <v>14.208801498127341</v>
      </c>
      <c r="AF125" s="1">
        <f t="shared" si="98"/>
        <v>19.552499715595676</v>
      </c>
      <c r="AG125" s="26">
        <f t="shared" si="99"/>
        <v>0.2208257065208118</v>
      </c>
    </row>
    <row r="126" spans="26:33" ht="12.75">
      <c r="Z126" s="9">
        <v>1998</v>
      </c>
      <c r="AA126" s="2">
        <f t="shared" si="100"/>
        <v>65.50120256013832</v>
      </c>
      <c r="AB126" s="2">
        <f t="shared" si="100"/>
        <v>14.571141034766171</v>
      </c>
      <c r="AC126" s="1">
        <f t="shared" si="100"/>
        <v>0.3011039873782812</v>
      </c>
      <c r="AD126" s="1">
        <f t="shared" si="100"/>
        <v>5.211800646229799</v>
      </c>
      <c r="AE126" s="1">
        <f t="shared" si="100"/>
        <v>14.414751771487417</v>
      </c>
      <c r="AF126" s="1">
        <f t="shared" si="98"/>
        <v>19.927656405095505</v>
      </c>
      <c r="AG126" s="26">
        <f t="shared" si="99"/>
        <v>0.22245608424346155</v>
      </c>
    </row>
    <row r="127" spans="26:33" ht="12.75">
      <c r="Z127" s="9">
        <v>1999</v>
      </c>
      <c r="AA127" s="2">
        <f t="shared" si="100"/>
        <v>65.13012512611559</v>
      </c>
      <c r="AB127" s="2">
        <f t="shared" si="100"/>
        <v>14.569154975701231</v>
      </c>
      <c r="AC127" s="1">
        <f t="shared" si="100"/>
        <v>0.3026609200256685</v>
      </c>
      <c r="AD127" s="1">
        <f t="shared" si="100"/>
        <v>5.3761798700757355</v>
      </c>
      <c r="AE127" s="1">
        <f t="shared" si="100"/>
        <v>14.621879108081778</v>
      </c>
      <c r="AF127" s="1">
        <f t="shared" si="98"/>
        <v>20.300719898183182</v>
      </c>
      <c r="AG127" s="26">
        <f t="shared" si="99"/>
        <v>0.22369302910888092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70">
      <selection activeCell="B106" sqref="B106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2.85156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2</v>
      </c>
    </row>
    <row r="2" spans="1:14" ht="28.5" customHeight="1">
      <c r="A2" s="31" t="str">
        <f>CONCATENATE("New Admissions for Violent Offenses, BW Only: ",$A$1)</f>
        <v>New Admissions for Violent Offenses, BW Only: NEW YORK</v>
      </c>
      <c r="B2" s="31"/>
      <c r="C2" s="31"/>
      <c r="D2" s="31"/>
      <c r="F2" s="31" t="str">
        <f>CONCATENATE("Total Population, BW Only: ",$A$1)</f>
        <v>Total Population, BW Only: NEW YORK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NEW YORK</v>
      </c>
      <c r="L2" s="31"/>
      <c r="M2" s="31"/>
      <c r="N2" s="31"/>
    </row>
    <row r="3" spans="1:14" ht="12.75">
      <c r="A3" s="24" t="s">
        <v>120</v>
      </c>
      <c r="B3" s="25" t="s">
        <v>106</v>
      </c>
      <c r="C3" s="25" t="s">
        <v>107</v>
      </c>
      <c r="D3" s="25" t="s">
        <v>108</v>
      </c>
      <c r="F3" s="24" t="s">
        <v>120</v>
      </c>
      <c r="G3" s="25" t="s">
        <v>106</v>
      </c>
      <c r="H3" s="25" t="s">
        <v>107</v>
      </c>
      <c r="I3" s="25" t="s">
        <v>108</v>
      </c>
      <c r="K3" s="24" t="s">
        <v>120</v>
      </c>
      <c r="L3" s="25" t="s">
        <v>106</v>
      </c>
      <c r="M3" s="25" t="s">
        <v>107</v>
      </c>
      <c r="N3" s="25" t="s">
        <v>108</v>
      </c>
    </row>
    <row r="4" spans="1:19" ht="12.75">
      <c r="A4" s="9">
        <v>1983</v>
      </c>
      <c r="F4" s="9">
        <v>1983</v>
      </c>
      <c r="G4" s="7">
        <v>13002500</v>
      </c>
      <c r="H4" s="7">
        <v>2402024</v>
      </c>
      <c r="I4" s="1">
        <f>G4+H4</f>
        <v>15404524</v>
      </c>
      <c r="J4" s="1"/>
      <c r="K4" s="9">
        <f>F4</f>
        <v>1983</v>
      </c>
      <c r="L4" s="1"/>
      <c r="M4" s="1"/>
      <c r="N4" s="1"/>
      <c r="P4" s="6"/>
      <c r="Q4" s="6"/>
      <c r="R4" s="6"/>
      <c r="S4" s="6"/>
    </row>
    <row r="5" spans="1:19" ht="12.75">
      <c r="A5" s="9">
        <v>1984</v>
      </c>
      <c r="B5">
        <v>506</v>
      </c>
      <c r="C5">
        <v>847</v>
      </c>
      <c r="D5">
        <v>1353</v>
      </c>
      <c r="F5" s="9">
        <v>1984</v>
      </c>
      <c r="G5" s="7">
        <v>12937629</v>
      </c>
      <c r="H5" s="7">
        <v>2434511</v>
      </c>
      <c r="I5" s="1">
        <f aca="true" t="shared" si="0" ref="I5:I20">G5+H5</f>
        <v>15372140</v>
      </c>
      <c r="K5" s="9">
        <f aca="true" t="shared" si="1" ref="K5:K20">F5</f>
        <v>1984</v>
      </c>
      <c r="L5" s="1">
        <f aca="true" t="shared" si="2" ref="L5:N7">(B5/G5)*100000</f>
        <v>3.9110721137543827</v>
      </c>
      <c r="M5" s="1">
        <f t="shared" si="2"/>
        <v>34.79138110281695</v>
      </c>
      <c r="N5" s="1">
        <f t="shared" si="2"/>
        <v>8.801637247644114</v>
      </c>
      <c r="P5" s="6"/>
      <c r="Q5" s="6"/>
      <c r="R5" s="6"/>
      <c r="S5" s="6"/>
    </row>
    <row r="6" spans="1:19" ht="12.75">
      <c r="A6" s="9">
        <v>1985</v>
      </c>
      <c r="B6">
        <v>575</v>
      </c>
      <c r="C6">
        <v>1035</v>
      </c>
      <c r="D6">
        <v>1610</v>
      </c>
      <c r="F6" s="9">
        <v>1985</v>
      </c>
      <c r="G6" s="7">
        <v>12867276</v>
      </c>
      <c r="H6" s="7">
        <v>2463201</v>
      </c>
      <c r="I6" s="1">
        <f t="shared" si="0"/>
        <v>15330477</v>
      </c>
      <c r="K6" s="9">
        <f t="shared" si="1"/>
        <v>1985</v>
      </c>
      <c r="L6" s="1">
        <f t="shared" si="2"/>
        <v>4.4687002905665505</v>
      </c>
      <c r="M6" s="1">
        <f t="shared" si="2"/>
        <v>42.01849544556047</v>
      </c>
      <c r="N6" s="1">
        <f t="shared" si="2"/>
        <v>10.5019563318219</v>
      </c>
      <c r="P6" s="6"/>
      <c r="Q6" s="6"/>
      <c r="R6" s="6"/>
      <c r="S6" s="6"/>
    </row>
    <row r="7" spans="1:19" ht="12.75">
      <c r="A7" s="9">
        <v>1986</v>
      </c>
      <c r="B7">
        <v>623</v>
      </c>
      <c r="C7">
        <v>1062</v>
      </c>
      <c r="D7">
        <v>1685</v>
      </c>
      <c r="F7" s="9">
        <v>1986</v>
      </c>
      <c r="G7" s="7">
        <v>12789326</v>
      </c>
      <c r="H7" s="7">
        <v>2491302</v>
      </c>
      <c r="I7" s="1">
        <f t="shared" si="0"/>
        <v>15280628</v>
      </c>
      <c r="K7" s="9">
        <f t="shared" si="1"/>
        <v>1986</v>
      </c>
      <c r="L7" s="1">
        <f t="shared" si="2"/>
        <v>4.871249665541405</v>
      </c>
      <c r="M7" s="1">
        <f t="shared" si="2"/>
        <v>42.62831242458763</v>
      </c>
      <c r="N7" s="1">
        <f t="shared" si="2"/>
        <v>11.027033705682777</v>
      </c>
      <c r="P7" s="6"/>
      <c r="Q7" s="6"/>
      <c r="R7" s="6"/>
      <c r="S7" s="6"/>
    </row>
    <row r="8" spans="1:19" ht="12.75">
      <c r="A8" s="9">
        <v>1987</v>
      </c>
      <c r="B8">
        <v>513</v>
      </c>
      <c r="C8">
        <v>1014</v>
      </c>
      <c r="D8">
        <v>1527</v>
      </c>
      <c r="F8" s="9">
        <v>1987</v>
      </c>
      <c r="G8" s="7">
        <v>12702495</v>
      </c>
      <c r="H8" s="7">
        <v>2519410</v>
      </c>
      <c r="I8" s="1">
        <f t="shared" si="0"/>
        <v>15221905</v>
      </c>
      <c r="K8" s="9">
        <f t="shared" si="1"/>
        <v>1987</v>
      </c>
      <c r="L8" s="1">
        <f aca="true" t="shared" si="3" ref="L8:L20">(B8/G8)*100000</f>
        <v>4.038576673322839</v>
      </c>
      <c r="M8" s="1">
        <f aca="true" t="shared" si="4" ref="M8:N19">(C8/H8)*100000</f>
        <v>40.247518268165955</v>
      </c>
      <c r="N8" s="1">
        <f t="shared" si="4"/>
        <v>10.031595913914847</v>
      </c>
      <c r="P8" s="6"/>
      <c r="Q8" s="6"/>
      <c r="R8" s="6"/>
      <c r="S8" s="6"/>
    </row>
    <row r="9" spans="1:19" ht="12.75">
      <c r="A9" s="9">
        <v>1988</v>
      </c>
      <c r="B9">
        <v>604</v>
      </c>
      <c r="C9">
        <v>925</v>
      </c>
      <c r="D9">
        <v>1529</v>
      </c>
      <c r="F9" s="9">
        <v>1988</v>
      </c>
      <c r="G9" s="7">
        <v>12638437</v>
      </c>
      <c r="H9" s="7">
        <v>2549172</v>
      </c>
      <c r="I9" s="1">
        <f t="shared" si="0"/>
        <v>15187609</v>
      </c>
      <c r="K9" s="9">
        <f t="shared" si="1"/>
        <v>1988</v>
      </c>
      <c r="L9" s="1">
        <f t="shared" si="3"/>
        <v>4.77907196910504</v>
      </c>
      <c r="M9" s="1">
        <f t="shared" si="4"/>
        <v>36.286292176440035</v>
      </c>
      <c r="N9" s="1">
        <f t="shared" si="4"/>
        <v>10.067417458534782</v>
      </c>
      <c r="P9" s="6"/>
      <c r="Q9" s="6"/>
      <c r="R9" s="6"/>
      <c r="S9" s="6"/>
    </row>
    <row r="10" spans="1:19" ht="12.75">
      <c r="A10" s="9">
        <v>1989</v>
      </c>
      <c r="B10">
        <v>588</v>
      </c>
      <c r="C10">
        <v>1058</v>
      </c>
      <c r="D10">
        <v>1646</v>
      </c>
      <c r="F10" s="9">
        <v>1989</v>
      </c>
      <c r="G10" s="7">
        <v>12556957</v>
      </c>
      <c r="H10" s="7">
        <v>2570516</v>
      </c>
      <c r="I10" s="1">
        <f t="shared" si="0"/>
        <v>15127473</v>
      </c>
      <c r="K10" s="9">
        <f t="shared" si="1"/>
        <v>1989</v>
      </c>
      <c r="L10" s="1">
        <f t="shared" si="3"/>
        <v>4.682663164331932</v>
      </c>
      <c r="M10" s="1">
        <f t="shared" si="4"/>
        <v>41.15905133444024</v>
      </c>
      <c r="N10" s="1">
        <f t="shared" si="4"/>
        <v>10.880865561617595</v>
      </c>
      <c r="P10" s="6"/>
      <c r="Q10" s="6"/>
      <c r="R10" s="6"/>
      <c r="S10" s="6"/>
    </row>
    <row r="11" spans="1:19" ht="12.75">
      <c r="A11" s="9">
        <v>1990</v>
      </c>
      <c r="B11">
        <v>581</v>
      </c>
      <c r="C11">
        <v>1172</v>
      </c>
      <c r="D11">
        <v>1753</v>
      </c>
      <c r="F11" s="9">
        <v>1990</v>
      </c>
      <c r="G11" s="7">
        <v>12463650</v>
      </c>
      <c r="H11" s="7">
        <v>2582381</v>
      </c>
      <c r="I11" s="1">
        <f t="shared" si="0"/>
        <v>15046031</v>
      </c>
      <c r="K11" s="9">
        <f t="shared" si="1"/>
        <v>1990</v>
      </c>
      <c r="L11" s="1">
        <f t="shared" si="3"/>
        <v>4.661555804278843</v>
      </c>
      <c r="M11" s="1">
        <f t="shared" si="4"/>
        <v>45.38447270174308</v>
      </c>
      <c r="N11" s="1">
        <f t="shared" si="4"/>
        <v>11.650913121207845</v>
      </c>
      <c r="P11" s="6"/>
      <c r="Q11" s="6"/>
      <c r="R11" s="6"/>
      <c r="S11" s="6"/>
    </row>
    <row r="12" spans="1:19" ht="12.75">
      <c r="A12" s="9">
        <v>1991</v>
      </c>
      <c r="B12">
        <v>618</v>
      </c>
      <c r="C12">
        <v>1377</v>
      </c>
      <c r="D12">
        <v>1995</v>
      </c>
      <c r="F12" s="9">
        <v>1991</v>
      </c>
      <c r="G12" s="7">
        <v>12397192</v>
      </c>
      <c r="H12" s="7">
        <v>2594393</v>
      </c>
      <c r="I12" s="1">
        <f t="shared" si="0"/>
        <v>14991585</v>
      </c>
      <c r="K12" s="9">
        <f t="shared" si="1"/>
        <v>1991</v>
      </c>
      <c r="L12" s="1">
        <f t="shared" si="3"/>
        <v>4.9849998289935336</v>
      </c>
      <c r="M12" s="1">
        <f t="shared" si="4"/>
        <v>53.075998894539104</v>
      </c>
      <c r="N12" s="1">
        <f t="shared" si="4"/>
        <v>13.307465488138847</v>
      </c>
      <c r="P12" s="6"/>
      <c r="Q12" s="6"/>
      <c r="R12" s="6"/>
      <c r="S12" s="6"/>
    </row>
    <row r="13" spans="1:19" ht="12.75">
      <c r="A13" s="9">
        <v>1992</v>
      </c>
      <c r="B13">
        <v>617</v>
      </c>
      <c r="C13">
        <v>1245</v>
      </c>
      <c r="D13">
        <v>1862</v>
      </c>
      <c r="F13" s="9">
        <v>1992</v>
      </c>
      <c r="G13" s="7">
        <v>12348929</v>
      </c>
      <c r="H13" s="7">
        <v>2607672</v>
      </c>
      <c r="I13" s="1">
        <f t="shared" si="0"/>
        <v>14956601</v>
      </c>
      <c r="K13" s="9">
        <f t="shared" si="1"/>
        <v>1992</v>
      </c>
      <c r="L13" s="1">
        <f t="shared" si="3"/>
        <v>4.99638470672234</v>
      </c>
      <c r="M13" s="1">
        <f t="shared" si="4"/>
        <v>47.74373464147332</v>
      </c>
      <c r="N13" s="1">
        <f t="shared" si="4"/>
        <v>12.449352630320218</v>
      </c>
      <c r="P13" s="6"/>
      <c r="Q13" s="6"/>
      <c r="R13" s="6"/>
      <c r="S13" s="6"/>
    </row>
    <row r="14" spans="1:19" ht="12.75">
      <c r="A14" s="9">
        <v>1993</v>
      </c>
      <c r="B14">
        <v>643</v>
      </c>
      <c r="C14">
        <v>1279</v>
      </c>
      <c r="D14">
        <v>1922</v>
      </c>
      <c r="F14" s="9">
        <v>1993</v>
      </c>
      <c r="G14" s="7">
        <v>12299734</v>
      </c>
      <c r="H14" s="7">
        <v>2621520</v>
      </c>
      <c r="I14" s="1">
        <f t="shared" si="0"/>
        <v>14921254</v>
      </c>
      <c r="K14" s="9">
        <f t="shared" si="1"/>
        <v>1993</v>
      </c>
      <c r="L14" s="1">
        <f t="shared" si="3"/>
        <v>5.227755331944577</v>
      </c>
      <c r="M14" s="1">
        <f t="shared" si="4"/>
        <v>48.788489120815406</v>
      </c>
      <c r="N14" s="1">
        <f t="shared" si="4"/>
        <v>12.88095491169844</v>
      </c>
      <c r="P14" s="6"/>
      <c r="Q14" s="6"/>
      <c r="R14" s="6"/>
      <c r="S14" s="6"/>
    </row>
    <row r="15" spans="1:19" ht="12.75">
      <c r="A15" s="9">
        <v>1994</v>
      </c>
      <c r="B15">
        <v>628</v>
      </c>
      <c r="C15">
        <v>1109</v>
      </c>
      <c r="D15">
        <v>1737</v>
      </c>
      <c r="F15" s="9">
        <v>1994</v>
      </c>
      <c r="G15" s="7">
        <v>12222198</v>
      </c>
      <c r="H15" s="7">
        <v>2631402</v>
      </c>
      <c r="I15" s="1">
        <f t="shared" si="0"/>
        <v>14853600</v>
      </c>
      <c r="K15" s="9">
        <f t="shared" si="1"/>
        <v>1994</v>
      </c>
      <c r="L15" s="1">
        <f t="shared" si="3"/>
        <v>5.138192001144147</v>
      </c>
      <c r="M15" s="1">
        <f t="shared" si="4"/>
        <v>42.14483381862596</v>
      </c>
      <c r="N15" s="1">
        <f t="shared" si="4"/>
        <v>11.69413475521086</v>
      </c>
      <c r="P15" s="6"/>
      <c r="Q15" s="6"/>
      <c r="R15" s="6"/>
      <c r="S15" s="6"/>
    </row>
    <row r="16" spans="1:19" ht="12.75">
      <c r="A16" s="9">
        <v>1995</v>
      </c>
      <c r="B16">
        <v>680</v>
      </c>
      <c r="C16">
        <v>1260</v>
      </c>
      <c r="D16">
        <v>1940</v>
      </c>
      <c r="F16" s="9">
        <v>1995</v>
      </c>
      <c r="G16" s="7">
        <v>12130872</v>
      </c>
      <c r="H16" s="7">
        <v>2635058</v>
      </c>
      <c r="I16" s="1">
        <f t="shared" si="0"/>
        <v>14765930</v>
      </c>
      <c r="K16" s="9">
        <f t="shared" si="1"/>
        <v>1995</v>
      </c>
      <c r="L16" s="1">
        <f t="shared" si="3"/>
        <v>5.605532726748745</v>
      </c>
      <c r="M16" s="1">
        <f t="shared" si="4"/>
        <v>47.81678429848603</v>
      </c>
      <c r="N16" s="1">
        <f t="shared" si="4"/>
        <v>13.138352951693527</v>
      </c>
      <c r="P16" s="6"/>
      <c r="Q16" s="6"/>
      <c r="R16" s="6"/>
      <c r="S16" s="6"/>
    </row>
    <row r="17" spans="1:19" ht="12.75">
      <c r="A17" s="9">
        <v>1996</v>
      </c>
      <c r="B17">
        <v>650</v>
      </c>
      <c r="C17">
        <v>1078</v>
      </c>
      <c r="D17">
        <v>1728</v>
      </c>
      <c r="F17" s="9">
        <v>1996</v>
      </c>
      <c r="G17" s="7">
        <v>12042578</v>
      </c>
      <c r="H17" s="7">
        <v>2636775</v>
      </c>
      <c r="I17" s="1">
        <f t="shared" si="0"/>
        <v>14679353</v>
      </c>
      <c r="K17" s="9">
        <f t="shared" si="1"/>
        <v>1996</v>
      </c>
      <c r="L17" s="1">
        <f t="shared" si="3"/>
        <v>5.397515382503647</v>
      </c>
      <c r="M17" s="1">
        <f t="shared" si="4"/>
        <v>40.88327597159409</v>
      </c>
      <c r="N17" s="1">
        <f t="shared" si="4"/>
        <v>11.771635984229006</v>
      </c>
      <c r="P17" s="6"/>
      <c r="Q17" s="6"/>
      <c r="R17" s="6"/>
      <c r="S17" s="6"/>
    </row>
    <row r="18" spans="1:19" ht="12.75">
      <c r="A18" s="9">
        <v>1997</v>
      </c>
      <c r="B18">
        <v>606</v>
      </c>
      <c r="C18">
        <v>1136</v>
      </c>
      <c r="D18">
        <v>1742</v>
      </c>
      <c r="F18" s="9">
        <v>1997</v>
      </c>
      <c r="G18" s="7">
        <v>11955628</v>
      </c>
      <c r="H18" s="7">
        <v>2640110</v>
      </c>
      <c r="I18" s="1">
        <f t="shared" si="0"/>
        <v>14595738</v>
      </c>
      <c r="K18" s="9">
        <f t="shared" si="1"/>
        <v>1997</v>
      </c>
      <c r="L18" s="1">
        <f t="shared" si="3"/>
        <v>5.068742520259078</v>
      </c>
      <c r="M18" s="1">
        <f t="shared" si="4"/>
        <v>43.02851017571238</v>
      </c>
      <c r="N18" s="1">
        <f t="shared" si="4"/>
        <v>11.934990885695537</v>
      </c>
      <c r="P18" s="6"/>
      <c r="Q18" s="6"/>
      <c r="R18" s="6"/>
      <c r="S18" s="6"/>
    </row>
    <row r="19" spans="1:19" ht="12.75">
      <c r="A19" s="9">
        <v>1998</v>
      </c>
      <c r="B19">
        <v>642</v>
      </c>
      <c r="C19">
        <v>1067</v>
      </c>
      <c r="D19">
        <v>1709</v>
      </c>
      <c r="F19" s="9">
        <v>1998</v>
      </c>
      <c r="G19" s="7">
        <v>11894478</v>
      </c>
      <c r="H19" s="7">
        <v>2645999</v>
      </c>
      <c r="I19" s="1">
        <f t="shared" si="0"/>
        <v>14540477</v>
      </c>
      <c r="K19" s="9">
        <f t="shared" si="1"/>
        <v>1998</v>
      </c>
      <c r="L19" s="1">
        <f t="shared" si="3"/>
        <v>5.397462587261081</v>
      </c>
      <c r="M19" s="1">
        <f t="shared" si="4"/>
        <v>40.325034136445254</v>
      </c>
      <c r="N19" s="1">
        <f t="shared" si="4"/>
        <v>11.75339708594154</v>
      </c>
      <c r="P19" s="6"/>
      <c r="Q19" s="6"/>
      <c r="R19" s="6"/>
      <c r="S19" s="6"/>
    </row>
    <row r="20" spans="1:14" ht="12.75">
      <c r="A20" s="9">
        <v>1999</v>
      </c>
      <c r="B20">
        <v>664</v>
      </c>
      <c r="C20">
        <v>1162</v>
      </c>
      <c r="D20">
        <v>1826</v>
      </c>
      <c r="F20" s="9">
        <v>1999</v>
      </c>
      <c r="G20" s="7">
        <v>11851469</v>
      </c>
      <c r="H20" s="7">
        <v>2651091</v>
      </c>
      <c r="I20" s="1">
        <f t="shared" si="0"/>
        <v>14502560</v>
      </c>
      <c r="K20" s="9">
        <f t="shared" si="1"/>
        <v>1999</v>
      </c>
      <c r="L20" s="1">
        <f t="shared" si="3"/>
        <v>5.602680984104165</v>
      </c>
      <c r="M20" s="1">
        <f>(C20/H20)*100000</f>
        <v>43.831011459055915</v>
      </c>
      <c r="N20" s="1">
        <f>(D20/I20)*100000</f>
        <v>12.590880506614004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NEW YORK</v>
      </c>
      <c r="B22" s="31"/>
      <c r="C22" s="31"/>
      <c r="D22" s="31"/>
      <c r="F22" s="31" t="str">
        <f>CONCATENATE("Total Population, BW Only: ",$A$1)</f>
        <v>Total Population, BW Only: NEW YORK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NEW YORK</v>
      </c>
      <c r="L22" s="31"/>
      <c r="M22" s="31"/>
      <c r="N22" s="31"/>
    </row>
    <row r="23" spans="1:14" ht="12.75">
      <c r="A23" s="24" t="s">
        <v>120</v>
      </c>
      <c r="B23" s="25" t="s">
        <v>106</v>
      </c>
      <c r="C23" s="25" t="s">
        <v>107</v>
      </c>
      <c r="D23" s="25" t="s">
        <v>108</v>
      </c>
      <c r="F23" s="24" t="s">
        <v>120</v>
      </c>
      <c r="G23" s="25" t="s">
        <v>106</v>
      </c>
      <c r="H23" s="25" t="s">
        <v>107</v>
      </c>
      <c r="I23" s="25" t="s">
        <v>108</v>
      </c>
      <c r="K23" s="24" t="s">
        <v>120</v>
      </c>
      <c r="L23" s="25" t="s">
        <v>106</v>
      </c>
      <c r="M23" s="25" t="s">
        <v>107</v>
      </c>
      <c r="N23" s="25" t="s">
        <v>108</v>
      </c>
    </row>
    <row r="24" spans="1:14" ht="12.75">
      <c r="A24" s="9">
        <v>1983</v>
      </c>
      <c r="F24" s="9">
        <f>F4</f>
        <v>1983</v>
      </c>
      <c r="G24" s="1">
        <f>G4</f>
        <v>13002500</v>
      </c>
      <c r="H24" s="1">
        <f>H4</f>
        <v>2402024</v>
      </c>
      <c r="I24" s="1">
        <f>I4</f>
        <v>15404524</v>
      </c>
      <c r="K24" s="9">
        <f>F24</f>
        <v>1983</v>
      </c>
      <c r="L24" s="1"/>
      <c r="M24" s="1"/>
      <c r="N24" s="1"/>
    </row>
    <row r="25" spans="1:14" ht="12.75">
      <c r="A25" s="9">
        <v>1984</v>
      </c>
      <c r="B25">
        <v>931</v>
      </c>
      <c r="C25">
        <v>2471</v>
      </c>
      <c r="D25">
        <v>3402</v>
      </c>
      <c r="F25" s="9">
        <f aca="true" t="shared" si="5" ref="F25:F40">F5</f>
        <v>1984</v>
      </c>
      <c r="G25" s="1">
        <f aca="true" t="shared" si="6" ref="G25:I40">G5</f>
        <v>12937629</v>
      </c>
      <c r="H25" s="1">
        <f t="shared" si="6"/>
        <v>2434511</v>
      </c>
      <c r="I25" s="1">
        <f t="shared" si="6"/>
        <v>15372140</v>
      </c>
      <c r="K25" s="9">
        <f aca="true" t="shared" si="7" ref="K25:K40">F25</f>
        <v>1984</v>
      </c>
      <c r="L25" s="1">
        <f aca="true" t="shared" si="8" ref="L25:N27">(B25/G25)*100000</f>
        <v>7.196063513646898</v>
      </c>
      <c r="M25" s="1">
        <f t="shared" si="8"/>
        <v>101.49882255615194</v>
      </c>
      <c r="N25" s="1">
        <f t="shared" si="8"/>
        <v>22.130945984098506</v>
      </c>
    </row>
    <row r="26" spans="1:14" ht="12.75">
      <c r="A26" s="9">
        <v>1985</v>
      </c>
      <c r="B26">
        <v>1158</v>
      </c>
      <c r="C26">
        <v>2882</v>
      </c>
      <c r="D26">
        <v>4040</v>
      </c>
      <c r="F26" s="9">
        <f t="shared" si="5"/>
        <v>1985</v>
      </c>
      <c r="G26" s="1">
        <f t="shared" si="6"/>
        <v>12867276</v>
      </c>
      <c r="H26" s="1">
        <f t="shared" si="6"/>
        <v>2463201</v>
      </c>
      <c r="I26" s="1">
        <f t="shared" si="6"/>
        <v>15330477</v>
      </c>
      <c r="K26" s="9">
        <f t="shared" si="7"/>
        <v>1985</v>
      </c>
      <c r="L26" s="1">
        <f t="shared" si="8"/>
        <v>8.99957380256707</v>
      </c>
      <c r="M26" s="1">
        <f t="shared" si="8"/>
        <v>117.0022259653191</v>
      </c>
      <c r="N26" s="1">
        <f t="shared" si="8"/>
        <v>26.352735143205262</v>
      </c>
    </row>
    <row r="27" spans="1:14" ht="12.75">
      <c r="A27" s="9">
        <v>1986</v>
      </c>
      <c r="B27">
        <v>1038</v>
      </c>
      <c r="C27">
        <v>3138</v>
      </c>
      <c r="D27">
        <v>4176</v>
      </c>
      <c r="F27" s="9">
        <f t="shared" si="5"/>
        <v>1986</v>
      </c>
      <c r="G27" s="1">
        <f t="shared" si="6"/>
        <v>12789326</v>
      </c>
      <c r="H27" s="1">
        <f t="shared" si="6"/>
        <v>2491302</v>
      </c>
      <c r="I27" s="1">
        <f t="shared" si="6"/>
        <v>15280628</v>
      </c>
      <c r="K27" s="9">
        <f t="shared" si="7"/>
        <v>1986</v>
      </c>
      <c r="L27" s="1">
        <f t="shared" si="8"/>
        <v>8.116143102459034</v>
      </c>
      <c r="M27" s="1">
        <f t="shared" si="8"/>
        <v>125.95823388734082</v>
      </c>
      <c r="N27" s="1">
        <f t="shared" si="8"/>
        <v>27.32871973586426</v>
      </c>
    </row>
    <row r="28" spans="1:14" ht="12.75">
      <c r="A28" s="9">
        <v>1987</v>
      </c>
      <c r="B28">
        <v>989</v>
      </c>
      <c r="C28">
        <v>2835</v>
      </c>
      <c r="D28">
        <v>3824</v>
      </c>
      <c r="F28" s="9">
        <f t="shared" si="5"/>
        <v>1987</v>
      </c>
      <c r="G28" s="1">
        <f t="shared" si="6"/>
        <v>12702495</v>
      </c>
      <c r="H28" s="1">
        <f t="shared" si="6"/>
        <v>2519410</v>
      </c>
      <c r="I28" s="1">
        <f t="shared" si="6"/>
        <v>15221905</v>
      </c>
      <c r="K28" s="9">
        <f t="shared" si="7"/>
        <v>1987</v>
      </c>
      <c r="L28" s="1">
        <f aca="true" t="shared" si="9" ref="L28:L40">(B28/G28)*100000</f>
        <v>7.785871988140912</v>
      </c>
      <c r="M28" s="1">
        <f aca="true" t="shared" si="10" ref="M28:M40">(C28/H28)*100000</f>
        <v>112.52634545389594</v>
      </c>
      <c r="N28" s="1">
        <f aca="true" t="shared" si="11" ref="N28:N40">(D28/I28)*100000</f>
        <v>25.12169140459095</v>
      </c>
    </row>
    <row r="29" spans="1:14" ht="12.75">
      <c r="A29" s="9">
        <v>1988</v>
      </c>
      <c r="B29">
        <v>1036</v>
      </c>
      <c r="C29">
        <v>2818</v>
      </c>
      <c r="D29">
        <v>3854</v>
      </c>
      <c r="F29" s="9">
        <f t="shared" si="5"/>
        <v>1988</v>
      </c>
      <c r="G29" s="1">
        <f t="shared" si="6"/>
        <v>12638437</v>
      </c>
      <c r="H29" s="1">
        <f t="shared" si="6"/>
        <v>2549172</v>
      </c>
      <c r="I29" s="1">
        <f t="shared" si="6"/>
        <v>15187609</v>
      </c>
      <c r="K29" s="9">
        <f t="shared" si="7"/>
        <v>1988</v>
      </c>
      <c r="L29" s="1">
        <f t="shared" si="9"/>
        <v>8.197216158928514</v>
      </c>
      <c r="M29" s="1">
        <f t="shared" si="10"/>
        <v>110.54569876022488</v>
      </c>
      <c r="N29" s="1">
        <f t="shared" si="11"/>
        <v>25.375949565201477</v>
      </c>
    </row>
    <row r="30" spans="1:14" ht="12.75">
      <c r="A30" s="9">
        <v>1989</v>
      </c>
      <c r="B30">
        <v>1070</v>
      </c>
      <c r="C30">
        <v>3085</v>
      </c>
      <c r="D30">
        <v>4155</v>
      </c>
      <c r="F30" s="9">
        <f t="shared" si="5"/>
        <v>1989</v>
      </c>
      <c r="G30" s="1">
        <f t="shared" si="6"/>
        <v>12556957</v>
      </c>
      <c r="H30" s="1">
        <f t="shared" si="6"/>
        <v>2570516</v>
      </c>
      <c r="I30" s="1">
        <f t="shared" si="6"/>
        <v>15127473</v>
      </c>
      <c r="K30" s="9">
        <f t="shared" si="7"/>
        <v>1989</v>
      </c>
      <c r="L30" s="1">
        <f t="shared" si="9"/>
        <v>8.521172765025794</v>
      </c>
      <c r="M30" s="1">
        <f t="shared" si="10"/>
        <v>120.01481414626478</v>
      </c>
      <c r="N30" s="1">
        <f t="shared" si="11"/>
        <v>27.46658348026799</v>
      </c>
    </row>
    <row r="31" spans="1:14" ht="12.75">
      <c r="A31" s="9">
        <v>1990</v>
      </c>
      <c r="B31">
        <v>1121</v>
      </c>
      <c r="C31">
        <v>3480</v>
      </c>
      <c r="D31">
        <v>4601</v>
      </c>
      <c r="F31" s="9">
        <f t="shared" si="5"/>
        <v>1990</v>
      </c>
      <c r="G31" s="1">
        <f t="shared" si="6"/>
        <v>12463650</v>
      </c>
      <c r="H31" s="1">
        <f t="shared" si="6"/>
        <v>2582381</v>
      </c>
      <c r="I31" s="1">
        <f t="shared" si="6"/>
        <v>15046031</v>
      </c>
      <c r="K31" s="9">
        <f t="shared" si="7"/>
        <v>1990</v>
      </c>
      <c r="L31" s="1">
        <f t="shared" si="9"/>
        <v>8.994155002747991</v>
      </c>
      <c r="M31" s="1">
        <f t="shared" si="10"/>
        <v>134.7593558038105</v>
      </c>
      <c r="N31" s="1">
        <f t="shared" si="11"/>
        <v>30.57949302377484</v>
      </c>
    </row>
    <row r="32" spans="1:14" ht="12.75">
      <c r="A32" s="9">
        <v>1991</v>
      </c>
      <c r="B32">
        <v>1153</v>
      </c>
      <c r="C32">
        <v>3486</v>
      </c>
      <c r="D32">
        <v>4639</v>
      </c>
      <c r="F32" s="9">
        <f t="shared" si="5"/>
        <v>1991</v>
      </c>
      <c r="G32" s="1">
        <f t="shared" si="6"/>
        <v>12397192</v>
      </c>
      <c r="H32" s="1">
        <f t="shared" si="6"/>
        <v>2594393</v>
      </c>
      <c r="I32" s="1">
        <f t="shared" si="6"/>
        <v>14991585</v>
      </c>
      <c r="K32" s="9">
        <f t="shared" si="7"/>
        <v>1991</v>
      </c>
      <c r="L32" s="1">
        <f t="shared" si="9"/>
        <v>9.300493208462045</v>
      </c>
      <c r="M32" s="1">
        <f t="shared" si="10"/>
        <v>134.36669001188332</v>
      </c>
      <c r="N32" s="1">
        <f t="shared" si="11"/>
        <v>30.944026265401558</v>
      </c>
    </row>
    <row r="33" spans="1:14" ht="12.75">
      <c r="A33" s="9">
        <v>1992</v>
      </c>
      <c r="B33">
        <v>1106</v>
      </c>
      <c r="C33">
        <v>3479</v>
      </c>
      <c r="D33">
        <v>4585</v>
      </c>
      <c r="F33" s="9">
        <f t="shared" si="5"/>
        <v>1992</v>
      </c>
      <c r="G33" s="1">
        <f t="shared" si="6"/>
        <v>12348929</v>
      </c>
      <c r="H33" s="1">
        <f t="shared" si="6"/>
        <v>2607672</v>
      </c>
      <c r="I33" s="1">
        <f t="shared" si="6"/>
        <v>14956601</v>
      </c>
      <c r="K33" s="9">
        <f t="shared" si="7"/>
        <v>1992</v>
      </c>
      <c r="L33" s="1">
        <f t="shared" si="9"/>
        <v>8.956242278176513</v>
      </c>
      <c r="M33" s="1">
        <f t="shared" si="10"/>
        <v>133.41401832745836</v>
      </c>
      <c r="N33" s="1">
        <f t="shared" si="11"/>
        <v>30.6553608002246</v>
      </c>
    </row>
    <row r="34" spans="1:14" ht="12.75">
      <c r="A34" s="9">
        <v>1993</v>
      </c>
      <c r="B34">
        <v>1068</v>
      </c>
      <c r="C34">
        <v>2860</v>
      </c>
      <c r="D34">
        <v>3928</v>
      </c>
      <c r="F34" s="9">
        <f t="shared" si="5"/>
        <v>1993</v>
      </c>
      <c r="G34" s="1">
        <f t="shared" si="6"/>
        <v>12299734</v>
      </c>
      <c r="H34" s="1">
        <f t="shared" si="6"/>
        <v>2621520</v>
      </c>
      <c r="I34" s="1">
        <f t="shared" si="6"/>
        <v>14921254</v>
      </c>
      <c r="K34" s="9">
        <f t="shared" si="7"/>
        <v>1993</v>
      </c>
      <c r="L34" s="1">
        <f t="shared" si="9"/>
        <v>8.683114610446047</v>
      </c>
      <c r="M34" s="1">
        <f t="shared" si="10"/>
        <v>109.09701242027526</v>
      </c>
      <c r="N34" s="1">
        <f t="shared" si="11"/>
        <v>26.324865188944575</v>
      </c>
    </row>
    <row r="35" spans="1:14" ht="12.75">
      <c r="A35" s="9">
        <v>1994</v>
      </c>
      <c r="B35">
        <v>971</v>
      </c>
      <c r="C35">
        <v>2434</v>
      </c>
      <c r="D35">
        <v>3405</v>
      </c>
      <c r="F35" s="9">
        <f t="shared" si="5"/>
        <v>1994</v>
      </c>
      <c r="G35" s="1">
        <f t="shared" si="6"/>
        <v>12222198</v>
      </c>
      <c r="H35" s="1">
        <f t="shared" si="6"/>
        <v>2631402</v>
      </c>
      <c r="I35" s="1">
        <f t="shared" si="6"/>
        <v>14853600</v>
      </c>
      <c r="K35" s="9">
        <f t="shared" si="7"/>
        <v>1994</v>
      </c>
      <c r="L35" s="1">
        <f t="shared" si="9"/>
        <v>7.944561199221286</v>
      </c>
      <c r="M35" s="1">
        <f t="shared" si="10"/>
        <v>92.49821958028458</v>
      </c>
      <c r="N35" s="1">
        <f t="shared" si="11"/>
        <v>22.92373566004201</v>
      </c>
    </row>
    <row r="36" spans="1:14" ht="12.75">
      <c r="A36" s="9">
        <v>1995</v>
      </c>
      <c r="B36">
        <v>972</v>
      </c>
      <c r="C36">
        <v>2403</v>
      </c>
      <c r="D36">
        <v>3375</v>
      </c>
      <c r="F36" s="9">
        <f t="shared" si="5"/>
        <v>1995</v>
      </c>
      <c r="G36" s="1">
        <f t="shared" si="6"/>
        <v>12130872</v>
      </c>
      <c r="H36" s="1">
        <f t="shared" si="6"/>
        <v>2635058</v>
      </c>
      <c r="I36" s="1">
        <f t="shared" si="6"/>
        <v>14765930</v>
      </c>
      <c r="K36" s="9">
        <f t="shared" si="7"/>
        <v>1995</v>
      </c>
      <c r="L36" s="1">
        <f t="shared" si="9"/>
        <v>8.0126144270585</v>
      </c>
      <c r="M36" s="1">
        <f t="shared" si="10"/>
        <v>91.19343862639836</v>
      </c>
      <c r="N36" s="1">
        <f t="shared" si="11"/>
        <v>22.85667072781735</v>
      </c>
    </row>
    <row r="37" spans="1:14" ht="12.75">
      <c r="A37" s="9">
        <v>1996</v>
      </c>
      <c r="B37">
        <v>921</v>
      </c>
      <c r="C37">
        <v>2216</v>
      </c>
      <c r="D37">
        <v>3137</v>
      </c>
      <c r="F37" s="9">
        <f t="shared" si="5"/>
        <v>1996</v>
      </c>
      <c r="G37" s="1">
        <f t="shared" si="6"/>
        <v>12042578</v>
      </c>
      <c r="H37" s="1">
        <f t="shared" si="6"/>
        <v>2636775</v>
      </c>
      <c r="I37" s="1">
        <f t="shared" si="6"/>
        <v>14679353</v>
      </c>
      <c r="K37" s="9">
        <f t="shared" si="7"/>
        <v>1996</v>
      </c>
      <c r="L37" s="1">
        <f t="shared" si="9"/>
        <v>7.647864103516706</v>
      </c>
      <c r="M37" s="1">
        <f t="shared" si="10"/>
        <v>84.04205895459415</v>
      </c>
      <c r="N37" s="1">
        <f t="shared" si="11"/>
        <v>21.3701516681287</v>
      </c>
    </row>
    <row r="38" spans="1:14" ht="12.75">
      <c r="A38" s="9">
        <v>1997</v>
      </c>
      <c r="B38">
        <v>910</v>
      </c>
      <c r="C38">
        <v>2013</v>
      </c>
      <c r="D38">
        <v>2923</v>
      </c>
      <c r="F38" s="9">
        <f t="shared" si="5"/>
        <v>1997</v>
      </c>
      <c r="G38" s="1">
        <f t="shared" si="6"/>
        <v>11955628</v>
      </c>
      <c r="H38" s="1">
        <f t="shared" si="6"/>
        <v>2640110</v>
      </c>
      <c r="I38" s="1">
        <f t="shared" si="6"/>
        <v>14595738</v>
      </c>
      <c r="K38" s="9">
        <f t="shared" si="7"/>
        <v>1997</v>
      </c>
      <c r="L38" s="1">
        <f t="shared" si="9"/>
        <v>7.6114780419732035</v>
      </c>
      <c r="M38" s="1">
        <f t="shared" si="10"/>
        <v>76.24682304903963</v>
      </c>
      <c r="N38" s="1">
        <f t="shared" si="11"/>
        <v>20.026394006250317</v>
      </c>
    </row>
    <row r="39" spans="1:14" ht="12.75">
      <c r="A39" s="9">
        <v>1998</v>
      </c>
      <c r="B39">
        <v>709</v>
      </c>
      <c r="C39">
        <v>1770</v>
      </c>
      <c r="D39">
        <v>2479</v>
      </c>
      <c r="F39" s="9">
        <f t="shared" si="5"/>
        <v>1998</v>
      </c>
      <c r="G39" s="1">
        <f t="shared" si="6"/>
        <v>11894478</v>
      </c>
      <c r="H39" s="1">
        <f t="shared" si="6"/>
        <v>2645999</v>
      </c>
      <c r="I39" s="1">
        <f t="shared" si="6"/>
        <v>14540477</v>
      </c>
      <c r="K39" s="9">
        <f t="shared" si="7"/>
        <v>1998</v>
      </c>
      <c r="L39" s="1">
        <f t="shared" si="9"/>
        <v>5.960749181258732</v>
      </c>
      <c r="M39" s="1">
        <f t="shared" si="10"/>
        <v>66.89344931725219</v>
      </c>
      <c r="N39" s="1">
        <f t="shared" si="11"/>
        <v>17.048959260414907</v>
      </c>
    </row>
    <row r="40" spans="1:14" ht="12.75">
      <c r="A40" s="9">
        <v>1999</v>
      </c>
      <c r="B40">
        <v>827</v>
      </c>
      <c r="C40">
        <v>1840</v>
      </c>
      <c r="D40">
        <v>2667</v>
      </c>
      <c r="F40" s="9">
        <f t="shared" si="5"/>
        <v>1999</v>
      </c>
      <c r="G40" s="1">
        <f t="shared" si="6"/>
        <v>11851469</v>
      </c>
      <c r="H40" s="1">
        <f t="shared" si="6"/>
        <v>2651091</v>
      </c>
      <c r="I40" s="1">
        <f t="shared" si="6"/>
        <v>14502560</v>
      </c>
      <c r="K40" s="9">
        <f t="shared" si="7"/>
        <v>1999</v>
      </c>
      <c r="L40" s="1">
        <f t="shared" si="9"/>
        <v>6.97803791243094</v>
      </c>
      <c r="M40" s="1">
        <f t="shared" si="10"/>
        <v>69.40538819678389</v>
      </c>
      <c r="N40" s="1">
        <f t="shared" si="11"/>
        <v>18.389856687371058</v>
      </c>
    </row>
    <row r="42" spans="1:14" ht="29.25" customHeight="1">
      <c r="A42" s="31" t="str">
        <f>CONCATENATE("New Admissions for Larceny / Theft Offenses, BW Only: ",$A$1)</f>
        <v>New Admissions for Larceny / Theft Offenses, BW Only: NEW YORK</v>
      </c>
      <c r="B42" s="31"/>
      <c r="C42" s="31"/>
      <c r="D42" s="31"/>
      <c r="F42" s="31" t="str">
        <f>CONCATENATE("Total Population, BW Only: ",$A$1)</f>
        <v>Total Population, BW Only: NEW YORK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NEW YORK</v>
      </c>
      <c r="L42" s="31"/>
      <c r="M42" s="31"/>
      <c r="N42" s="31"/>
    </row>
    <row r="43" spans="1:14" ht="12.75">
      <c r="A43" s="24" t="s">
        <v>120</v>
      </c>
      <c r="B43" s="25" t="s">
        <v>106</v>
      </c>
      <c r="C43" s="25" t="s">
        <v>107</v>
      </c>
      <c r="D43" s="25" t="s">
        <v>108</v>
      </c>
      <c r="F43" s="24" t="s">
        <v>120</v>
      </c>
      <c r="G43" s="25" t="s">
        <v>106</v>
      </c>
      <c r="H43" s="25" t="s">
        <v>107</v>
      </c>
      <c r="I43" s="25" t="s">
        <v>108</v>
      </c>
      <c r="K43" s="24" t="s">
        <v>120</v>
      </c>
      <c r="L43" s="25" t="s">
        <v>106</v>
      </c>
      <c r="M43" s="25" t="s">
        <v>107</v>
      </c>
      <c r="N43" s="25" t="s">
        <v>108</v>
      </c>
    </row>
    <row r="44" spans="1:14" ht="12.75">
      <c r="A44" s="9">
        <v>1983</v>
      </c>
      <c r="F44" s="9">
        <f>F4</f>
        <v>1983</v>
      </c>
      <c r="G44" s="1">
        <f>G4</f>
        <v>13002500</v>
      </c>
      <c r="H44" s="1">
        <f>H4</f>
        <v>2402024</v>
      </c>
      <c r="I44" s="1">
        <f>I4</f>
        <v>15404524</v>
      </c>
      <c r="K44" s="9">
        <f>F44</f>
        <v>1983</v>
      </c>
      <c r="L44" s="1"/>
      <c r="M44" s="1"/>
      <c r="N44" s="1"/>
    </row>
    <row r="45" spans="1:14" ht="12.75">
      <c r="A45" s="9">
        <v>1984</v>
      </c>
      <c r="B45">
        <v>214</v>
      </c>
      <c r="C45">
        <v>266</v>
      </c>
      <c r="D45">
        <v>480</v>
      </c>
      <c r="F45" s="9">
        <f aca="true" t="shared" si="12" ref="F45:F60">F5</f>
        <v>1984</v>
      </c>
      <c r="G45" s="1">
        <f aca="true" t="shared" si="13" ref="G45:I60">G5</f>
        <v>12937629</v>
      </c>
      <c r="H45" s="1">
        <f t="shared" si="13"/>
        <v>2434511</v>
      </c>
      <c r="I45" s="1">
        <f t="shared" si="13"/>
        <v>15372140</v>
      </c>
      <c r="K45" s="9">
        <f aca="true" t="shared" si="14" ref="K45:K60">F45</f>
        <v>1984</v>
      </c>
      <c r="L45" s="1">
        <f aca="true" t="shared" si="15" ref="L45:N47">(B45/G45)*100000</f>
        <v>1.654089787239996</v>
      </c>
      <c r="M45" s="1">
        <f t="shared" si="15"/>
        <v>10.926218858735902</v>
      </c>
      <c r="N45" s="1">
        <f t="shared" si="15"/>
        <v>3.122532061248466</v>
      </c>
    </row>
    <row r="46" spans="1:14" ht="12.75">
      <c r="A46" s="9">
        <v>1985</v>
      </c>
      <c r="B46">
        <v>276</v>
      </c>
      <c r="C46">
        <v>397</v>
      </c>
      <c r="D46">
        <v>673</v>
      </c>
      <c r="F46" s="9">
        <f t="shared" si="12"/>
        <v>1985</v>
      </c>
      <c r="G46" s="1">
        <f t="shared" si="13"/>
        <v>12867276</v>
      </c>
      <c r="H46" s="1">
        <f t="shared" si="13"/>
        <v>2463201</v>
      </c>
      <c r="I46" s="1">
        <f t="shared" si="13"/>
        <v>15330477</v>
      </c>
      <c r="K46" s="9">
        <f t="shared" si="14"/>
        <v>1985</v>
      </c>
      <c r="L46" s="1">
        <f t="shared" si="15"/>
        <v>2.1449761394719444</v>
      </c>
      <c r="M46" s="1">
        <f t="shared" si="15"/>
        <v>16.11723931583334</v>
      </c>
      <c r="N46" s="1">
        <f t="shared" si="15"/>
        <v>4.389948205786421</v>
      </c>
    </row>
    <row r="47" spans="1:14" ht="12.75">
      <c r="A47" s="9">
        <v>1986</v>
      </c>
      <c r="B47">
        <v>273</v>
      </c>
      <c r="C47">
        <v>455</v>
      </c>
      <c r="D47">
        <v>728</v>
      </c>
      <c r="F47" s="9">
        <f t="shared" si="12"/>
        <v>1986</v>
      </c>
      <c r="G47" s="1">
        <f t="shared" si="13"/>
        <v>12789326</v>
      </c>
      <c r="H47" s="1">
        <f t="shared" si="13"/>
        <v>2491302</v>
      </c>
      <c r="I47" s="1">
        <f t="shared" si="13"/>
        <v>15280628</v>
      </c>
      <c r="K47" s="9">
        <f t="shared" si="14"/>
        <v>1986</v>
      </c>
      <c r="L47" s="1">
        <f t="shared" si="15"/>
        <v>2.1345925500687057</v>
      </c>
      <c r="M47" s="1">
        <f t="shared" si="15"/>
        <v>18.263542517125586</v>
      </c>
      <c r="N47" s="1">
        <f t="shared" si="15"/>
        <v>4.764202099547218</v>
      </c>
    </row>
    <row r="48" spans="1:14" ht="12.75">
      <c r="A48" s="9">
        <v>1987</v>
      </c>
      <c r="B48">
        <v>269</v>
      </c>
      <c r="C48">
        <v>382</v>
      </c>
      <c r="D48">
        <v>651</v>
      </c>
      <c r="F48" s="9">
        <f t="shared" si="12"/>
        <v>1987</v>
      </c>
      <c r="G48" s="1">
        <f t="shared" si="13"/>
        <v>12702495</v>
      </c>
      <c r="H48" s="1">
        <f t="shared" si="13"/>
        <v>2519410</v>
      </c>
      <c r="I48" s="1">
        <f t="shared" si="13"/>
        <v>15221905</v>
      </c>
      <c r="K48" s="9">
        <f t="shared" si="14"/>
        <v>1987</v>
      </c>
      <c r="L48" s="1">
        <f aca="true" t="shared" si="16" ref="L48:L60">(B48/G48)*100000</f>
        <v>2.117694201021138</v>
      </c>
      <c r="M48" s="1">
        <f aca="true" t="shared" si="17" ref="M48:M60">(C48/H48)*100000</f>
        <v>15.162280057632541</v>
      </c>
      <c r="N48" s="1">
        <f aca="true" t="shared" si="18" ref="N48:N60">(D48/I48)*100000</f>
        <v>4.276731460352696</v>
      </c>
    </row>
    <row r="49" spans="1:14" ht="12.75">
      <c r="A49" s="9">
        <v>1988</v>
      </c>
      <c r="B49">
        <v>272</v>
      </c>
      <c r="C49">
        <v>380</v>
      </c>
      <c r="D49">
        <v>652</v>
      </c>
      <c r="F49" s="9">
        <f t="shared" si="12"/>
        <v>1988</v>
      </c>
      <c r="G49" s="1">
        <f t="shared" si="13"/>
        <v>12638437</v>
      </c>
      <c r="H49" s="1">
        <f t="shared" si="13"/>
        <v>2549172</v>
      </c>
      <c r="I49" s="1">
        <f t="shared" si="13"/>
        <v>15187609</v>
      </c>
      <c r="K49" s="9">
        <f t="shared" si="14"/>
        <v>1988</v>
      </c>
      <c r="L49" s="1">
        <f t="shared" si="16"/>
        <v>2.1521648602592234</v>
      </c>
      <c r="M49" s="1">
        <f t="shared" si="17"/>
        <v>14.906801110321313</v>
      </c>
      <c r="N49" s="1">
        <f t="shared" si="18"/>
        <v>4.2929733047512615</v>
      </c>
    </row>
    <row r="50" spans="1:14" ht="12.75">
      <c r="A50" s="9">
        <v>1989</v>
      </c>
      <c r="B50">
        <v>238</v>
      </c>
      <c r="C50">
        <v>451</v>
      </c>
      <c r="D50">
        <v>689</v>
      </c>
      <c r="F50" s="9">
        <f t="shared" si="12"/>
        <v>1989</v>
      </c>
      <c r="G50" s="1">
        <f t="shared" si="13"/>
        <v>12556957</v>
      </c>
      <c r="H50" s="1">
        <f t="shared" si="13"/>
        <v>2570516</v>
      </c>
      <c r="I50" s="1">
        <f t="shared" si="13"/>
        <v>15127473</v>
      </c>
      <c r="K50" s="9">
        <f t="shared" si="14"/>
        <v>1989</v>
      </c>
      <c r="L50" s="1">
        <f t="shared" si="16"/>
        <v>1.8953636617534009</v>
      </c>
      <c r="M50" s="1">
        <f t="shared" si="17"/>
        <v>17.54511545541829</v>
      </c>
      <c r="N50" s="1">
        <f t="shared" si="18"/>
        <v>4.554627200458397</v>
      </c>
    </row>
    <row r="51" spans="1:14" ht="12.75">
      <c r="A51" s="9">
        <v>1990</v>
      </c>
      <c r="B51">
        <v>288</v>
      </c>
      <c r="C51">
        <v>520</v>
      </c>
      <c r="D51">
        <v>808</v>
      </c>
      <c r="F51" s="9">
        <f t="shared" si="12"/>
        <v>1990</v>
      </c>
      <c r="G51" s="1">
        <f t="shared" si="13"/>
        <v>12463650</v>
      </c>
      <c r="H51" s="1">
        <f t="shared" si="13"/>
        <v>2582381</v>
      </c>
      <c r="I51" s="1">
        <f t="shared" si="13"/>
        <v>15046031</v>
      </c>
      <c r="K51" s="9">
        <f t="shared" si="14"/>
        <v>1990</v>
      </c>
      <c r="L51" s="1">
        <f t="shared" si="16"/>
        <v>2.310719572516879</v>
      </c>
      <c r="M51" s="1">
        <f t="shared" si="17"/>
        <v>20.136455464937203</v>
      </c>
      <c r="N51" s="1">
        <f t="shared" si="18"/>
        <v>5.3701869948294005</v>
      </c>
    </row>
    <row r="52" spans="1:14" ht="12.75">
      <c r="A52" s="9">
        <v>1991</v>
      </c>
      <c r="B52">
        <v>312</v>
      </c>
      <c r="C52">
        <v>444</v>
      </c>
      <c r="D52">
        <v>756</v>
      </c>
      <c r="F52" s="9">
        <f t="shared" si="12"/>
        <v>1991</v>
      </c>
      <c r="G52" s="1">
        <f t="shared" si="13"/>
        <v>12397192</v>
      </c>
      <c r="H52" s="1">
        <f t="shared" si="13"/>
        <v>2594393</v>
      </c>
      <c r="I52" s="1">
        <f t="shared" si="13"/>
        <v>14991585</v>
      </c>
      <c r="K52" s="9">
        <f t="shared" si="14"/>
        <v>1991</v>
      </c>
      <c r="L52" s="1">
        <f t="shared" si="16"/>
        <v>2.5166989427928517</v>
      </c>
      <c r="M52" s="1">
        <f t="shared" si="17"/>
        <v>17.11382970891457</v>
      </c>
      <c r="N52" s="1">
        <f t="shared" si="18"/>
        <v>5.042829027084194</v>
      </c>
    </row>
    <row r="53" spans="1:14" ht="12.75">
      <c r="A53" s="9">
        <v>1992</v>
      </c>
      <c r="B53">
        <v>303</v>
      </c>
      <c r="C53">
        <v>471</v>
      </c>
      <c r="D53">
        <v>774</v>
      </c>
      <c r="F53" s="9">
        <f t="shared" si="12"/>
        <v>1992</v>
      </c>
      <c r="G53" s="1">
        <f t="shared" si="13"/>
        <v>12348929</v>
      </c>
      <c r="H53" s="1">
        <f t="shared" si="13"/>
        <v>2607672</v>
      </c>
      <c r="I53" s="1">
        <f t="shared" si="13"/>
        <v>14956601</v>
      </c>
      <c r="K53" s="9">
        <f t="shared" si="14"/>
        <v>1992</v>
      </c>
      <c r="L53" s="1">
        <f t="shared" si="16"/>
        <v>2.453654078017616</v>
      </c>
      <c r="M53" s="1">
        <f t="shared" si="17"/>
        <v>18.062087563159785</v>
      </c>
      <c r="N53" s="1">
        <f t="shared" si="18"/>
        <v>5.174972575654054</v>
      </c>
    </row>
    <row r="54" spans="1:14" ht="12.75">
      <c r="A54" s="9">
        <v>1993</v>
      </c>
      <c r="B54">
        <v>295</v>
      </c>
      <c r="C54">
        <v>424</v>
      </c>
      <c r="D54">
        <v>719</v>
      </c>
      <c r="F54" s="9">
        <f t="shared" si="12"/>
        <v>1993</v>
      </c>
      <c r="G54" s="1">
        <f t="shared" si="13"/>
        <v>12299734</v>
      </c>
      <c r="H54" s="1">
        <f t="shared" si="13"/>
        <v>2621520</v>
      </c>
      <c r="I54" s="1">
        <f t="shared" si="13"/>
        <v>14921254</v>
      </c>
      <c r="K54" s="9">
        <f t="shared" si="14"/>
        <v>1993</v>
      </c>
      <c r="L54" s="1">
        <f t="shared" si="16"/>
        <v>2.398425852136315</v>
      </c>
      <c r="M54" s="1">
        <f t="shared" si="17"/>
        <v>16.1738228203485</v>
      </c>
      <c r="N54" s="1">
        <f t="shared" si="18"/>
        <v>4.818629855104671</v>
      </c>
    </row>
    <row r="55" spans="1:14" ht="12.75">
      <c r="A55" s="9">
        <v>1994</v>
      </c>
      <c r="B55">
        <v>346</v>
      </c>
      <c r="C55">
        <v>359</v>
      </c>
      <c r="D55">
        <v>705</v>
      </c>
      <c r="F55" s="9">
        <f t="shared" si="12"/>
        <v>1994</v>
      </c>
      <c r="G55" s="1">
        <f t="shared" si="13"/>
        <v>12222198</v>
      </c>
      <c r="H55" s="1">
        <f t="shared" si="13"/>
        <v>2631402</v>
      </c>
      <c r="I55" s="1">
        <f t="shared" si="13"/>
        <v>14853600</v>
      </c>
      <c r="K55" s="9">
        <f t="shared" si="14"/>
        <v>1994</v>
      </c>
      <c r="L55" s="1">
        <f t="shared" si="16"/>
        <v>2.830914701267317</v>
      </c>
      <c r="M55" s="1">
        <f t="shared" si="17"/>
        <v>13.6429173497626</v>
      </c>
      <c r="N55" s="1">
        <f t="shared" si="18"/>
        <v>4.746324123444821</v>
      </c>
    </row>
    <row r="56" spans="1:14" ht="12.75">
      <c r="A56" s="9">
        <v>1995</v>
      </c>
      <c r="B56">
        <v>338</v>
      </c>
      <c r="C56">
        <v>379</v>
      </c>
      <c r="D56">
        <v>717</v>
      </c>
      <c r="F56" s="9">
        <f t="shared" si="12"/>
        <v>1995</v>
      </c>
      <c r="G56" s="1">
        <f t="shared" si="13"/>
        <v>12130872</v>
      </c>
      <c r="H56" s="1">
        <f t="shared" si="13"/>
        <v>2635058</v>
      </c>
      <c r="I56" s="1">
        <f t="shared" si="13"/>
        <v>14765930</v>
      </c>
      <c r="K56" s="9">
        <f t="shared" si="14"/>
        <v>1995</v>
      </c>
      <c r="L56" s="1">
        <f t="shared" si="16"/>
        <v>2.7862795024133464</v>
      </c>
      <c r="M56" s="1">
        <f t="shared" si="17"/>
        <v>14.382985118354132</v>
      </c>
      <c r="N56" s="1">
        <f t="shared" si="18"/>
        <v>4.855772714620752</v>
      </c>
    </row>
    <row r="57" spans="1:14" ht="12.75">
      <c r="A57" s="9">
        <v>1996</v>
      </c>
      <c r="B57">
        <v>297</v>
      </c>
      <c r="C57">
        <v>350</v>
      </c>
      <c r="D57">
        <v>647</v>
      </c>
      <c r="F57" s="9">
        <f t="shared" si="12"/>
        <v>1996</v>
      </c>
      <c r="G57" s="1">
        <f t="shared" si="13"/>
        <v>12042578</v>
      </c>
      <c r="H57" s="1">
        <f t="shared" si="13"/>
        <v>2636775</v>
      </c>
      <c r="I57" s="1">
        <f t="shared" si="13"/>
        <v>14679353</v>
      </c>
      <c r="K57" s="9">
        <f t="shared" si="14"/>
        <v>1996</v>
      </c>
      <c r="L57" s="1">
        <f t="shared" si="16"/>
        <v>2.4662493363132048</v>
      </c>
      <c r="M57" s="1">
        <f t="shared" si="17"/>
        <v>13.273790899868212</v>
      </c>
      <c r="N57" s="1">
        <f t="shared" si="18"/>
        <v>4.407551204743151</v>
      </c>
    </row>
    <row r="58" spans="1:14" ht="12.75">
      <c r="A58" s="9">
        <v>1997</v>
      </c>
      <c r="B58">
        <v>310</v>
      </c>
      <c r="C58">
        <v>341</v>
      </c>
      <c r="D58">
        <v>651</v>
      </c>
      <c r="F58" s="9">
        <f t="shared" si="12"/>
        <v>1997</v>
      </c>
      <c r="G58" s="1">
        <f t="shared" si="13"/>
        <v>11955628</v>
      </c>
      <c r="H58" s="1">
        <f t="shared" si="13"/>
        <v>2640110</v>
      </c>
      <c r="I58" s="1">
        <f t="shared" si="13"/>
        <v>14595738</v>
      </c>
      <c r="K58" s="9">
        <f t="shared" si="14"/>
        <v>1997</v>
      </c>
      <c r="L58" s="1">
        <f t="shared" si="16"/>
        <v>2.5929210912216405</v>
      </c>
      <c r="M58" s="1">
        <f t="shared" si="17"/>
        <v>12.916128494646056</v>
      </c>
      <c r="N58" s="1">
        <f t="shared" si="18"/>
        <v>4.460206123184727</v>
      </c>
    </row>
    <row r="59" spans="1:14" ht="12.75">
      <c r="A59" s="9">
        <v>1998</v>
      </c>
      <c r="B59">
        <v>265</v>
      </c>
      <c r="C59">
        <v>321</v>
      </c>
      <c r="D59">
        <v>586</v>
      </c>
      <c r="F59" s="9">
        <f t="shared" si="12"/>
        <v>1998</v>
      </c>
      <c r="G59" s="1">
        <f t="shared" si="13"/>
        <v>11894478</v>
      </c>
      <c r="H59" s="1">
        <f t="shared" si="13"/>
        <v>2645999</v>
      </c>
      <c r="I59" s="1">
        <f t="shared" si="13"/>
        <v>14540477</v>
      </c>
      <c r="K59" s="9">
        <f t="shared" si="14"/>
        <v>1998</v>
      </c>
      <c r="L59" s="1">
        <f t="shared" si="16"/>
        <v>2.227924588199667</v>
      </c>
      <c r="M59" s="1">
        <f t="shared" si="17"/>
        <v>12.131523859230484</v>
      </c>
      <c r="N59" s="1">
        <f t="shared" si="18"/>
        <v>4.030129135378434</v>
      </c>
    </row>
    <row r="60" spans="1:14" ht="12.75">
      <c r="A60" s="9">
        <v>1999</v>
      </c>
      <c r="B60">
        <v>324</v>
      </c>
      <c r="C60">
        <v>294</v>
      </c>
      <c r="D60">
        <v>618</v>
      </c>
      <c r="F60" s="9">
        <f t="shared" si="12"/>
        <v>1999</v>
      </c>
      <c r="G60" s="1">
        <f t="shared" si="13"/>
        <v>11851469</v>
      </c>
      <c r="H60" s="1">
        <f t="shared" si="13"/>
        <v>2651091</v>
      </c>
      <c r="I60" s="1">
        <f t="shared" si="13"/>
        <v>14502560</v>
      </c>
      <c r="K60" s="9">
        <f t="shared" si="14"/>
        <v>1999</v>
      </c>
      <c r="L60" s="1">
        <f t="shared" si="16"/>
        <v>2.733838311520707</v>
      </c>
      <c r="M60" s="1">
        <f t="shared" si="17"/>
        <v>11.089773983616556</v>
      </c>
      <c r="N60" s="1">
        <f t="shared" si="18"/>
        <v>4.261316622720402</v>
      </c>
    </row>
    <row r="63" spans="1:14" ht="30.75" customHeight="1">
      <c r="A63" s="31" t="str">
        <f>CONCATENATE("New Admissions for Drug Offenses, BW Only: ",$A$1)</f>
        <v>New Admissions for Drug Offenses, BW Only: NEW YORK</v>
      </c>
      <c r="B63" s="31"/>
      <c r="C63" s="31"/>
      <c r="D63" s="31"/>
      <c r="F63" s="31" t="str">
        <f>CONCATENATE("Total Population, BW Only: ",$A$1)</f>
        <v>Total Population, BW Only: NEW YORK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NEW YORK</v>
      </c>
      <c r="L63" s="31"/>
      <c r="M63" s="31"/>
      <c r="N63" s="31"/>
    </row>
    <row r="64" spans="1:14" ht="12.75">
      <c r="A64" s="24" t="s">
        <v>120</v>
      </c>
      <c r="B64" s="25" t="s">
        <v>106</v>
      </c>
      <c r="C64" s="25" t="s">
        <v>107</v>
      </c>
      <c r="D64" s="25" t="s">
        <v>108</v>
      </c>
      <c r="F64" s="24" t="s">
        <v>120</v>
      </c>
      <c r="G64" s="25" t="s">
        <v>106</v>
      </c>
      <c r="H64" s="25" t="s">
        <v>107</v>
      </c>
      <c r="I64" s="25" t="s">
        <v>108</v>
      </c>
      <c r="K64" s="24" t="s">
        <v>120</v>
      </c>
      <c r="L64" s="25" t="s">
        <v>106</v>
      </c>
      <c r="M64" s="25" t="s">
        <v>107</v>
      </c>
      <c r="N64" s="25" t="s">
        <v>108</v>
      </c>
    </row>
    <row r="65" spans="1:14" ht="12.75">
      <c r="A65" s="9">
        <v>1983</v>
      </c>
      <c r="F65" s="9">
        <f>F4</f>
        <v>1983</v>
      </c>
      <c r="G65" s="1">
        <f>G4</f>
        <v>13002500</v>
      </c>
      <c r="H65" s="1">
        <f>H4</f>
        <v>2402024</v>
      </c>
      <c r="I65" s="1">
        <f>I4</f>
        <v>15404524</v>
      </c>
      <c r="K65" s="9">
        <f>F65</f>
        <v>1983</v>
      </c>
      <c r="L65" s="1"/>
      <c r="M65" s="1"/>
      <c r="N65" s="1"/>
    </row>
    <row r="66" spans="1:14" ht="12.75">
      <c r="A66" s="9">
        <v>1984</v>
      </c>
      <c r="B66">
        <v>316</v>
      </c>
      <c r="C66">
        <v>478</v>
      </c>
      <c r="D66">
        <v>794</v>
      </c>
      <c r="F66" s="9">
        <f aca="true" t="shared" si="19" ref="F66:I81">F5</f>
        <v>1984</v>
      </c>
      <c r="G66" s="1">
        <f t="shared" si="19"/>
        <v>12937629</v>
      </c>
      <c r="H66" s="1">
        <f t="shared" si="19"/>
        <v>2434511</v>
      </c>
      <c r="I66" s="1">
        <f t="shared" si="19"/>
        <v>15372140</v>
      </c>
      <c r="K66" s="9">
        <f aca="true" t="shared" si="20" ref="K66:K81">F66</f>
        <v>1984</v>
      </c>
      <c r="L66" s="1">
        <f aca="true" t="shared" si="21" ref="L66:N68">(B66/G66)*100000</f>
        <v>2.4424877232141995</v>
      </c>
      <c r="M66" s="1">
        <f t="shared" si="21"/>
        <v>19.63433313712692</v>
      </c>
      <c r="N66" s="1">
        <f t="shared" si="21"/>
        <v>5.165188451315172</v>
      </c>
    </row>
    <row r="67" spans="1:14" ht="12.75">
      <c r="A67" s="9">
        <v>1985</v>
      </c>
      <c r="B67">
        <v>375</v>
      </c>
      <c r="C67">
        <v>647</v>
      </c>
      <c r="D67">
        <v>1022</v>
      </c>
      <c r="F67" s="9">
        <f t="shared" si="19"/>
        <v>1985</v>
      </c>
      <c r="G67" s="1">
        <f t="shared" si="19"/>
        <v>12867276</v>
      </c>
      <c r="H67" s="1">
        <f t="shared" si="19"/>
        <v>2463201</v>
      </c>
      <c r="I67" s="1">
        <f t="shared" si="19"/>
        <v>15330477</v>
      </c>
      <c r="K67" s="9">
        <f t="shared" si="20"/>
        <v>1985</v>
      </c>
      <c r="L67" s="1">
        <f t="shared" si="21"/>
        <v>2.9143697547173155</v>
      </c>
      <c r="M67" s="1">
        <f t="shared" si="21"/>
        <v>26.266634350992874</v>
      </c>
      <c r="N67" s="1">
        <f t="shared" si="21"/>
        <v>6.666459236721727</v>
      </c>
    </row>
    <row r="68" spans="1:14" ht="12.75">
      <c r="A68" s="9">
        <v>1986</v>
      </c>
      <c r="B68">
        <v>474</v>
      </c>
      <c r="C68">
        <v>997</v>
      </c>
      <c r="D68">
        <v>1471</v>
      </c>
      <c r="F68" s="9">
        <f t="shared" si="19"/>
        <v>1986</v>
      </c>
      <c r="G68" s="1">
        <f t="shared" si="19"/>
        <v>12789326</v>
      </c>
      <c r="H68" s="1">
        <f t="shared" si="19"/>
        <v>2491302</v>
      </c>
      <c r="I68" s="1">
        <f t="shared" si="19"/>
        <v>15280628</v>
      </c>
      <c r="K68" s="9">
        <f t="shared" si="20"/>
        <v>1986</v>
      </c>
      <c r="L68" s="1">
        <f t="shared" si="21"/>
        <v>3.7062156363830274</v>
      </c>
      <c r="M68" s="1">
        <f t="shared" si="21"/>
        <v>40.01923492214111</v>
      </c>
      <c r="N68" s="1">
        <f t="shared" si="21"/>
        <v>9.626567703892798</v>
      </c>
    </row>
    <row r="69" spans="1:14" ht="12.75">
      <c r="A69" s="9">
        <v>1987</v>
      </c>
      <c r="B69">
        <v>490</v>
      </c>
      <c r="C69">
        <v>1788</v>
      </c>
      <c r="D69">
        <v>2278</v>
      </c>
      <c r="F69" s="9">
        <f t="shared" si="19"/>
        <v>1987</v>
      </c>
      <c r="G69" s="1">
        <f t="shared" si="19"/>
        <v>12702495</v>
      </c>
      <c r="H69" s="1">
        <f t="shared" si="19"/>
        <v>2519410</v>
      </c>
      <c r="I69" s="1">
        <f t="shared" si="19"/>
        <v>15221905</v>
      </c>
      <c r="K69" s="9">
        <f t="shared" si="20"/>
        <v>1987</v>
      </c>
      <c r="L69" s="1">
        <f aca="true" t="shared" si="22" ref="L69:L81">(B69/G69)*100000</f>
        <v>3.8575098829009575</v>
      </c>
      <c r="M69" s="1">
        <f aca="true" t="shared" si="23" ref="M69:M81">(C69/H69)*100000</f>
        <v>70.96899670954707</v>
      </c>
      <c r="N69" s="1">
        <f aca="true" t="shared" si="24" ref="N69:N81">(D69/I69)*100000</f>
        <v>14.965275371249525</v>
      </c>
    </row>
    <row r="70" spans="1:14" ht="12.75">
      <c r="A70" s="9">
        <v>1988</v>
      </c>
      <c r="B70">
        <v>562</v>
      </c>
      <c r="C70">
        <v>2452</v>
      </c>
      <c r="D70">
        <v>3014</v>
      </c>
      <c r="F70" s="9">
        <f t="shared" si="19"/>
        <v>1988</v>
      </c>
      <c r="G70" s="1">
        <f t="shared" si="19"/>
        <v>12638437</v>
      </c>
      <c r="H70" s="1">
        <f t="shared" si="19"/>
        <v>2549172</v>
      </c>
      <c r="I70" s="1">
        <f t="shared" si="19"/>
        <v>15187609</v>
      </c>
      <c r="K70" s="9">
        <f t="shared" si="20"/>
        <v>1988</v>
      </c>
      <c r="L70" s="1">
        <f t="shared" si="22"/>
        <v>4.446752395094425</v>
      </c>
      <c r="M70" s="1">
        <f t="shared" si="23"/>
        <v>96.18809558554699</v>
      </c>
      <c r="N70" s="1">
        <f t="shared" si="24"/>
        <v>19.8451250621477</v>
      </c>
    </row>
    <row r="71" spans="1:14" ht="12.75">
      <c r="A71" s="9">
        <v>1989</v>
      </c>
      <c r="B71">
        <v>668</v>
      </c>
      <c r="C71">
        <v>4297</v>
      </c>
      <c r="D71">
        <v>4965</v>
      </c>
      <c r="F71" s="9">
        <f t="shared" si="19"/>
        <v>1989</v>
      </c>
      <c r="G71" s="1">
        <f t="shared" si="19"/>
        <v>12556957</v>
      </c>
      <c r="H71" s="1">
        <f t="shared" si="19"/>
        <v>2570516</v>
      </c>
      <c r="I71" s="1">
        <f t="shared" si="19"/>
        <v>15127473</v>
      </c>
      <c r="K71" s="9">
        <f t="shared" si="20"/>
        <v>1989</v>
      </c>
      <c r="L71" s="1">
        <f t="shared" si="22"/>
        <v>5.319760193492739</v>
      </c>
      <c r="M71" s="1">
        <f t="shared" si="23"/>
        <v>167.1648805142625</v>
      </c>
      <c r="N71" s="1">
        <f t="shared" si="24"/>
        <v>32.82107989880399</v>
      </c>
    </row>
    <row r="72" spans="1:14" ht="12.75">
      <c r="A72" s="9">
        <v>1990</v>
      </c>
      <c r="B72">
        <v>654</v>
      </c>
      <c r="C72">
        <v>5327</v>
      </c>
      <c r="D72">
        <v>5981</v>
      </c>
      <c r="F72" s="9">
        <f t="shared" si="19"/>
        <v>1990</v>
      </c>
      <c r="G72" s="1">
        <f t="shared" si="19"/>
        <v>12463650</v>
      </c>
      <c r="H72" s="1">
        <f t="shared" si="19"/>
        <v>2582381</v>
      </c>
      <c r="I72" s="1">
        <f t="shared" si="19"/>
        <v>15046031</v>
      </c>
      <c r="K72" s="9">
        <f t="shared" si="20"/>
        <v>1990</v>
      </c>
      <c r="L72" s="1">
        <f t="shared" si="22"/>
        <v>5.247259029257079</v>
      </c>
      <c r="M72" s="1">
        <f t="shared" si="23"/>
        <v>206.28249665715475</v>
      </c>
      <c r="N72" s="1">
        <f t="shared" si="24"/>
        <v>39.751347049597335</v>
      </c>
    </row>
    <row r="73" spans="1:14" ht="12.75">
      <c r="A73" s="9">
        <v>1991</v>
      </c>
      <c r="B73">
        <v>626</v>
      </c>
      <c r="C73">
        <v>5078</v>
      </c>
      <c r="D73">
        <v>5704</v>
      </c>
      <c r="F73" s="9">
        <f t="shared" si="19"/>
        <v>1991</v>
      </c>
      <c r="G73" s="1">
        <f t="shared" si="19"/>
        <v>12397192</v>
      </c>
      <c r="H73" s="1">
        <f t="shared" si="19"/>
        <v>2594393</v>
      </c>
      <c r="I73" s="1">
        <f t="shared" si="19"/>
        <v>14991585</v>
      </c>
      <c r="K73" s="9">
        <f t="shared" si="20"/>
        <v>1991</v>
      </c>
      <c r="L73" s="1">
        <f t="shared" si="22"/>
        <v>5.049530571116427</v>
      </c>
      <c r="M73" s="1">
        <f t="shared" si="23"/>
        <v>195.72979113033378</v>
      </c>
      <c r="N73" s="1">
        <f t="shared" si="24"/>
        <v>38.04801160117493</v>
      </c>
    </row>
    <row r="74" spans="1:14" ht="12.75">
      <c r="A74" s="9">
        <v>1992</v>
      </c>
      <c r="B74">
        <v>576</v>
      </c>
      <c r="C74">
        <v>5074</v>
      </c>
      <c r="D74">
        <v>5650</v>
      </c>
      <c r="F74" s="9">
        <f t="shared" si="19"/>
        <v>1992</v>
      </c>
      <c r="G74" s="1">
        <f t="shared" si="19"/>
        <v>12348929</v>
      </c>
      <c r="H74" s="1">
        <f t="shared" si="19"/>
        <v>2607672</v>
      </c>
      <c r="I74" s="1">
        <f t="shared" si="19"/>
        <v>14956601</v>
      </c>
      <c r="K74" s="9">
        <f t="shared" si="20"/>
        <v>1992</v>
      </c>
      <c r="L74" s="1">
        <f t="shared" si="22"/>
        <v>4.664372108706755</v>
      </c>
      <c r="M74" s="1">
        <f t="shared" si="23"/>
        <v>194.5796864022776</v>
      </c>
      <c r="N74" s="1">
        <f t="shared" si="24"/>
        <v>37.77596260005866</v>
      </c>
    </row>
    <row r="75" spans="1:14" ht="12.75">
      <c r="A75" s="9">
        <v>1993</v>
      </c>
      <c r="B75">
        <v>530</v>
      </c>
      <c r="C75">
        <v>4143</v>
      </c>
      <c r="D75">
        <v>4673</v>
      </c>
      <c r="F75" s="9">
        <f t="shared" si="19"/>
        <v>1993</v>
      </c>
      <c r="G75" s="1">
        <f t="shared" si="19"/>
        <v>12299734</v>
      </c>
      <c r="H75" s="1">
        <f t="shared" si="19"/>
        <v>2621520</v>
      </c>
      <c r="I75" s="1">
        <f t="shared" si="19"/>
        <v>14921254</v>
      </c>
      <c r="K75" s="9">
        <f t="shared" si="20"/>
        <v>1993</v>
      </c>
      <c r="L75" s="1">
        <f t="shared" si="22"/>
        <v>4.309036276719481</v>
      </c>
      <c r="M75" s="1">
        <f t="shared" si="23"/>
        <v>158.0380847752449</v>
      </c>
      <c r="N75" s="1">
        <f t="shared" si="24"/>
        <v>31.317743133385438</v>
      </c>
    </row>
    <row r="76" spans="1:14" ht="12.75">
      <c r="A76" s="9">
        <v>1994</v>
      </c>
      <c r="B76">
        <v>511</v>
      </c>
      <c r="C76">
        <v>4026</v>
      </c>
      <c r="D76">
        <v>4537</v>
      </c>
      <c r="F76" s="9">
        <f t="shared" si="19"/>
        <v>1994</v>
      </c>
      <c r="G76" s="1">
        <f t="shared" si="19"/>
        <v>12222198</v>
      </c>
      <c r="H76" s="1">
        <f t="shared" si="19"/>
        <v>2631402</v>
      </c>
      <c r="I76" s="1">
        <f t="shared" si="19"/>
        <v>14853600</v>
      </c>
      <c r="K76" s="9">
        <f t="shared" si="20"/>
        <v>1994</v>
      </c>
      <c r="L76" s="1">
        <f t="shared" si="22"/>
        <v>4.180917376727165</v>
      </c>
      <c r="M76" s="1">
        <f t="shared" si="23"/>
        <v>152.99828760485855</v>
      </c>
      <c r="N76" s="1">
        <f t="shared" si="24"/>
        <v>30.544783756126463</v>
      </c>
    </row>
    <row r="77" spans="1:14" ht="12.75">
      <c r="A77" s="9">
        <v>1995</v>
      </c>
      <c r="B77">
        <v>561</v>
      </c>
      <c r="C77">
        <v>4066</v>
      </c>
      <c r="D77">
        <v>4627</v>
      </c>
      <c r="F77" s="9">
        <f t="shared" si="19"/>
        <v>1995</v>
      </c>
      <c r="G77" s="1">
        <f t="shared" si="19"/>
        <v>12130872</v>
      </c>
      <c r="H77" s="1">
        <f t="shared" si="19"/>
        <v>2635058</v>
      </c>
      <c r="I77" s="1">
        <f t="shared" si="19"/>
        <v>14765930</v>
      </c>
      <c r="K77" s="9">
        <f t="shared" si="20"/>
        <v>1995</v>
      </c>
      <c r="L77" s="1">
        <f t="shared" si="22"/>
        <v>4.624564499567715</v>
      </c>
      <c r="M77" s="1">
        <f t="shared" si="23"/>
        <v>154.30400393463825</v>
      </c>
      <c r="N77" s="1">
        <f t="shared" si="24"/>
        <v>31.33564902447729</v>
      </c>
    </row>
    <row r="78" spans="1:14" ht="12.75">
      <c r="A78" s="9">
        <v>1996</v>
      </c>
      <c r="B78">
        <v>531</v>
      </c>
      <c r="C78">
        <v>3926</v>
      </c>
      <c r="D78">
        <v>4457</v>
      </c>
      <c r="F78" s="9">
        <f t="shared" si="19"/>
        <v>1996</v>
      </c>
      <c r="G78" s="1">
        <f t="shared" si="19"/>
        <v>12042578</v>
      </c>
      <c r="H78" s="1">
        <f t="shared" si="19"/>
        <v>2636775</v>
      </c>
      <c r="I78" s="1">
        <f t="shared" si="19"/>
        <v>14679353</v>
      </c>
      <c r="K78" s="9">
        <f t="shared" si="20"/>
        <v>1996</v>
      </c>
      <c r="L78" s="1">
        <f t="shared" si="22"/>
        <v>4.409354874014517</v>
      </c>
      <c r="M78" s="1">
        <f t="shared" si="23"/>
        <v>148.89400877966457</v>
      </c>
      <c r="N78" s="1">
        <f t="shared" si="24"/>
        <v>30.362373600525853</v>
      </c>
    </row>
    <row r="79" spans="1:14" ht="12.75">
      <c r="A79" s="9">
        <v>1997</v>
      </c>
      <c r="B79">
        <v>586</v>
      </c>
      <c r="C79">
        <v>4026</v>
      </c>
      <c r="D79">
        <v>4612</v>
      </c>
      <c r="F79" s="9">
        <f t="shared" si="19"/>
        <v>1997</v>
      </c>
      <c r="G79" s="1">
        <f t="shared" si="19"/>
        <v>11955628</v>
      </c>
      <c r="H79" s="1">
        <f t="shared" si="19"/>
        <v>2640110</v>
      </c>
      <c r="I79" s="1">
        <f t="shared" si="19"/>
        <v>14595738</v>
      </c>
      <c r="K79" s="9">
        <f t="shared" si="20"/>
        <v>1997</v>
      </c>
      <c r="L79" s="1">
        <f t="shared" si="22"/>
        <v>4.901457288567359</v>
      </c>
      <c r="M79" s="1">
        <f t="shared" si="23"/>
        <v>152.49364609807927</v>
      </c>
      <c r="N79" s="1">
        <f t="shared" si="24"/>
        <v>31.59826519220885</v>
      </c>
    </row>
    <row r="80" spans="1:14" ht="12.75">
      <c r="A80" s="9">
        <v>1998</v>
      </c>
      <c r="B80">
        <v>471</v>
      </c>
      <c r="C80">
        <v>3817</v>
      </c>
      <c r="D80">
        <v>4288</v>
      </c>
      <c r="F80" s="9">
        <f t="shared" si="19"/>
        <v>1998</v>
      </c>
      <c r="G80" s="1">
        <f t="shared" si="19"/>
        <v>11894478</v>
      </c>
      <c r="H80" s="1">
        <f t="shared" si="19"/>
        <v>2645999</v>
      </c>
      <c r="I80" s="1">
        <f t="shared" si="19"/>
        <v>14540477</v>
      </c>
      <c r="K80" s="9">
        <f t="shared" si="20"/>
        <v>1998</v>
      </c>
      <c r="L80" s="1">
        <f t="shared" si="22"/>
        <v>3.9598206831775213</v>
      </c>
      <c r="M80" s="1">
        <f t="shared" si="23"/>
        <v>144.25553448810828</v>
      </c>
      <c r="N80" s="1">
        <f t="shared" si="24"/>
        <v>29.49009169369065</v>
      </c>
    </row>
    <row r="81" spans="1:14" ht="12.75">
      <c r="A81" s="9">
        <v>1999</v>
      </c>
      <c r="B81">
        <v>531</v>
      </c>
      <c r="C81">
        <v>3711</v>
      </c>
      <c r="D81">
        <v>4242</v>
      </c>
      <c r="F81" s="9">
        <f t="shared" si="19"/>
        <v>1999</v>
      </c>
      <c r="G81" s="1">
        <f t="shared" si="19"/>
        <v>11851469</v>
      </c>
      <c r="H81" s="1">
        <f t="shared" si="19"/>
        <v>2651091</v>
      </c>
      <c r="I81" s="1">
        <f t="shared" si="19"/>
        <v>14502560</v>
      </c>
      <c r="K81" s="9">
        <f t="shared" si="20"/>
        <v>1999</v>
      </c>
      <c r="L81" s="1">
        <f t="shared" si="22"/>
        <v>4.480457232770047</v>
      </c>
      <c r="M81" s="1">
        <f t="shared" si="23"/>
        <v>139.98010630340488</v>
      </c>
      <c r="N81" s="1">
        <f t="shared" si="24"/>
        <v>29.25000827440121</v>
      </c>
    </row>
    <row r="83" spans="1:14" ht="27" customHeight="1">
      <c r="A83" s="31" t="str">
        <f>CONCATENATE("New Admissions for Other / Unknown Offenses, BW Only: ",$A$1)</f>
        <v>New Admissions for Other / Unknown Offenses, BW Only: NEW YORK</v>
      </c>
      <c r="B83" s="31"/>
      <c r="C83" s="31"/>
      <c r="D83" s="31"/>
      <c r="F83" s="31" t="str">
        <f>CONCATENATE("Total Population, BW Only: ",$A$1)</f>
        <v>Total Population, BW Only: NEW YORK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NEW YORK</v>
      </c>
      <c r="L83" s="31"/>
      <c r="M83" s="31"/>
      <c r="N83" s="31"/>
    </row>
    <row r="84" spans="1:14" ht="12.75">
      <c r="A84" s="24" t="s">
        <v>120</v>
      </c>
      <c r="B84" s="25" t="s">
        <v>106</v>
      </c>
      <c r="C84" s="25" t="s">
        <v>107</v>
      </c>
      <c r="D84" s="25" t="s">
        <v>108</v>
      </c>
      <c r="F84" s="24" t="s">
        <v>120</v>
      </c>
      <c r="G84" s="25" t="s">
        <v>106</v>
      </c>
      <c r="H84" s="25" t="s">
        <v>107</v>
      </c>
      <c r="I84" s="25" t="s">
        <v>108</v>
      </c>
      <c r="K84" s="24" t="s">
        <v>120</v>
      </c>
      <c r="L84" s="25" t="s">
        <v>106</v>
      </c>
      <c r="M84" s="25" t="s">
        <v>107</v>
      </c>
      <c r="N84" s="25" t="s">
        <v>108</v>
      </c>
    </row>
    <row r="85" spans="1:14" ht="12.75">
      <c r="A85" s="9">
        <v>1983</v>
      </c>
      <c r="F85" s="9">
        <f aca="true" t="shared" si="25" ref="F85:I99">F4</f>
        <v>1983</v>
      </c>
      <c r="G85" s="1">
        <f t="shared" si="25"/>
        <v>13002500</v>
      </c>
      <c r="H85" s="1">
        <f t="shared" si="25"/>
        <v>2402024</v>
      </c>
      <c r="I85" s="1">
        <f t="shared" si="25"/>
        <v>15404524</v>
      </c>
      <c r="K85" s="9">
        <f>F85</f>
        <v>1983</v>
      </c>
      <c r="L85" s="1"/>
      <c r="M85" s="1"/>
      <c r="N85" s="1"/>
    </row>
    <row r="86" spans="1:14" ht="12.75">
      <c r="A86" s="9">
        <v>1984</v>
      </c>
      <c r="B86">
        <v>340</v>
      </c>
      <c r="C86">
        <v>512</v>
      </c>
      <c r="D86">
        <v>852</v>
      </c>
      <c r="F86" s="9">
        <f t="shared" si="25"/>
        <v>1984</v>
      </c>
      <c r="G86" s="1">
        <f t="shared" si="25"/>
        <v>12937629</v>
      </c>
      <c r="H86" s="1">
        <f t="shared" si="25"/>
        <v>2434511</v>
      </c>
      <c r="I86" s="1">
        <f t="shared" si="25"/>
        <v>15372140</v>
      </c>
      <c r="K86" s="9">
        <f aca="true" t="shared" si="26" ref="K86:K101">F86</f>
        <v>1984</v>
      </c>
      <c r="L86" s="1">
        <f aca="true" t="shared" si="27" ref="L86:N88">(B86/G86)*100000</f>
        <v>2.627993119914012</v>
      </c>
      <c r="M86" s="1">
        <f t="shared" si="27"/>
        <v>21.030917502529256</v>
      </c>
      <c r="N86" s="1">
        <f t="shared" si="27"/>
        <v>5.542494408716028</v>
      </c>
    </row>
    <row r="87" spans="1:14" ht="12.75">
      <c r="A87" s="9">
        <v>1985</v>
      </c>
      <c r="B87">
        <v>371</v>
      </c>
      <c r="C87">
        <v>582</v>
      </c>
      <c r="D87">
        <v>953</v>
      </c>
      <c r="F87" s="9">
        <f t="shared" si="25"/>
        <v>1985</v>
      </c>
      <c r="G87" s="1">
        <f t="shared" si="25"/>
        <v>12867276</v>
      </c>
      <c r="H87" s="1">
        <f t="shared" si="25"/>
        <v>2463201</v>
      </c>
      <c r="I87" s="1">
        <f t="shared" si="25"/>
        <v>15330477</v>
      </c>
      <c r="K87" s="9">
        <f t="shared" si="26"/>
        <v>1985</v>
      </c>
      <c r="L87" s="1">
        <f t="shared" si="27"/>
        <v>2.883283144000331</v>
      </c>
      <c r="M87" s="1">
        <f t="shared" si="27"/>
        <v>23.627791641851395</v>
      </c>
      <c r="N87" s="1">
        <f t="shared" si="27"/>
        <v>6.21637539392936</v>
      </c>
    </row>
    <row r="88" spans="1:14" ht="12.75">
      <c r="A88" s="9">
        <v>1986</v>
      </c>
      <c r="B88">
        <v>404</v>
      </c>
      <c r="C88">
        <v>594</v>
      </c>
      <c r="D88">
        <v>998</v>
      </c>
      <c r="F88" s="9">
        <f t="shared" si="25"/>
        <v>1986</v>
      </c>
      <c r="G88" s="1">
        <f t="shared" si="25"/>
        <v>12789326</v>
      </c>
      <c r="H88" s="1">
        <f t="shared" si="25"/>
        <v>2491302</v>
      </c>
      <c r="I88" s="1">
        <f t="shared" si="25"/>
        <v>15280628</v>
      </c>
      <c r="K88" s="9">
        <f t="shared" si="26"/>
        <v>1986</v>
      </c>
      <c r="L88" s="1">
        <f t="shared" si="27"/>
        <v>3.1588842132884873</v>
      </c>
      <c r="M88" s="1">
        <f t="shared" si="27"/>
        <v>23.842954406972737</v>
      </c>
      <c r="N88" s="1">
        <f t="shared" si="27"/>
        <v>6.531145185917752</v>
      </c>
    </row>
    <row r="89" spans="1:14" ht="12.75">
      <c r="A89" s="9">
        <v>1987</v>
      </c>
      <c r="B89">
        <v>389</v>
      </c>
      <c r="C89">
        <v>602</v>
      </c>
      <c r="D89">
        <v>991</v>
      </c>
      <c r="F89" s="9">
        <f t="shared" si="25"/>
        <v>1987</v>
      </c>
      <c r="G89" s="1">
        <f t="shared" si="25"/>
        <v>12702495</v>
      </c>
      <c r="H89" s="1">
        <f t="shared" si="25"/>
        <v>2519410</v>
      </c>
      <c r="I89" s="1">
        <f t="shared" si="25"/>
        <v>15221905</v>
      </c>
      <c r="K89" s="9">
        <f t="shared" si="26"/>
        <v>1987</v>
      </c>
      <c r="L89" s="1">
        <f aca="true" t="shared" si="28" ref="L89:L101">(B89/G89)*100000</f>
        <v>3.062390498874434</v>
      </c>
      <c r="M89" s="1">
        <f aca="true" t="shared" si="29" ref="M89:M101">(C89/H89)*100000</f>
        <v>23.894483232185316</v>
      </c>
      <c r="N89" s="1">
        <f aca="true" t="shared" si="30" ref="N89:N101">(D89/I89)*100000</f>
        <v>6.510354650091431</v>
      </c>
    </row>
    <row r="90" spans="1:14" ht="12.75">
      <c r="A90" s="9">
        <v>1988</v>
      </c>
      <c r="B90">
        <v>428</v>
      </c>
      <c r="C90">
        <v>659</v>
      </c>
      <c r="D90">
        <v>1087</v>
      </c>
      <c r="F90" s="9">
        <f t="shared" si="25"/>
        <v>1988</v>
      </c>
      <c r="G90" s="1">
        <f t="shared" si="25"/>
        <v>12638437</v>
      </c>
      <c r="H90" s="1">
        <f t="shared" si="25"/>
        <v>2549172</v>
      </c>
      <c r="I90" s="1">
        <f t="shared" si="25"/>
        <v>15187609</v>
      </c>
      <c r="K90" s="9">
        <f t="shared" si="26"/>
        <v>1988</v>
      </c>
      <c r="L90" s="1">
        <f t="shared" si="28"/>
        <v>3.3864947065843665</v>
      </c>
      <c r="M90" s="1">
        <f t="shared" si="29"/>
        <v>25.85153139921512</v>
      </c>
      <c r="N90" s="1">
        <f t="shared" si="30"/>
        <v>7.157150279546964</v>
      </c>
    </row>
    <row r="91" spans="1:14" ht="12.75">
      <c r="A91" s="9">
        <v>1989</v>
      </c>
      <c r="B91">
        <v>475</v>
      </c>
      <c r="C91">
        <v>837</v>
      </c>
      <c r="D91">
        <v>1312</v>
      </c>
      <c r="F91" s="9">
        <f t="shared" si="25"/>
        <v>1989</v>
      </c>
      <c r="G91" s="1">
        <f t="shared" si="25"/>
        <v>12556957</v>
      </c>
      <c r="H91" s="1">
        <f t="shared" si="25"/>
        <v>2570516</v>
      </c>
      <c r="I91" s="1">
        <f t="shared" si="25"/>
        <v>15127473</v>
      </c>
      <c r="K91" s="9">
        <f t="shared" si="26"/>
        <v>1989</v>
      </c>
      <c r="L91" s="1">
        <f t="shared" si="28"/>
        <v>3.7827636106422915</v>
      </c>
      <c r="M91" s="1">
        <f t="shared" si="29"/>
        <v>32.56155573433505</v>
      </c>
      <c r="N91" s="1">
        <f t="shared" si="30"/>
        <v>8.672962100147195</v>
      </c>
    </row>
    <row r="92" spans="1:14" ht="12.75">
      <c r="A92" s="9">
        <v>1990</v>
      </c>
      <c r="B92">
        <v>520</v>
      </c>
      <c r="C92">
        <v>954</v>
      </c>
      <c r="D92">
        <v>1474</v>
      </c>
      <c r="F92" s="9">
        <f t="shared" si="25"/>
        <v>1990</v>
      </c>
      <c r="G92" s="1">
        <f t="shared" si="25"/>
        <v>12463650</v>
      </c>
      <c r="H92" s="1">
        <f t="shared" si="25"/>
        <v>2582381</v>
      </c>
      <c r="I92" s="1">
        <f t="shared" si="25"/>
        <v>15046031</v>
      </c>
      <c r="K92" s="9">
        <f t="shared" si="26"/>
        <v>1990</v>
      </c>
      <c r="L92" s="1">
        <f t="shared" si="28"/>
        <v>4.17213256148881</v>
      </c>
      <c r="M92" s="1">
        <f t="shared" si="29"/>
        <v>36.94265098759633</v>
      </c>
      <c r="N92" s="1">
        <f t="shared" si="30"/>
        <v>9.796603502943734</v>
      </c>
    </row>
    <row r="93" spans="1:14" ht="12.75">
      <c r="A93" s="9">
        <v>1991</v>
      </c>
      <c r="B93">
        <v>558</v>
      </c>
      <c r="C93">
        <v>1026</v>
      </c>
      <c r="D93">
        <v>1584</v>
      </c>
      <c r="F93" s="9">
        <f t="shared" si="25"/>
        <v>1991</v>
      </c>
      <c r="G93" s="1">
        <f t="shared" si="25"/>
        <v>12397192</v>
      </c>
      <c r="H93" s="1">
        <f t="shared" si="25"/>
        <v>2594393</v>
      </c>
      <c r="I93" s="1">
        <f t="shared" si="25"/>
        <v>14991585</v>
      </c>
      <c r="K93" s="9">
        <f t="shared" si="26"/>
        <v>1991</v>
      </c>
      <c r="L93" s="1">
        <f t="shared" si="28"/>
        <v>4.501019263071831</v>
      </c>
      <c r="M93" s="1">
        <f t="shared" si="29"/>
        <v>39.54682270573502</v>
      </c>
      <c r="N93" s="1">
        <f t="shared" si="30"/>
        <v>10.565927485319264</v>
      </c>
    </row>
    <row r="94" spans="1:14" ht="12.75">
      <c r="A94" s="9">
        <v>1992</v>
      </c>
      <c r="B94">
        <v>520</v>
      </c>
      <c r="C94">
        <v>1047</v>
      </c>
      <c r="D94">
        <v>1567</v>
      </c>
      <c r="F94" s="9">
        <f t="shared" si="25"/>
        <v>1992</v>
      </c>
      <c r="G94" s="1">
        <f t="shared" si="25"/>
        <v>12348929</v>
      </c>
      <c r="H94" s="1">
        <f t="shared" si="25"/>
        <v>2607672</v>
      </c>
      <c r="I94" s="1">
        <f t="shared" si="25"/>
        <v>14956601</v>
      </c>
      <c r="K94" s="9">
        <f t="shared" si="26"/>
        <v>1992</v>
      </c>
      <c r="L94" s="1">
        <f t="shared" si="28"/>
        <v>4.210891487026932</v>
      </c>
      <c r="M94" s="1">
        <f t="shared" si="29"/>
        <v>40.15075515632334</v>
      </c>
      <c r="N94" s="1">
        <f t="shared" si="30"/>
        <v>10.476979361821579</v>
      </c>
    </row>
    <row r="95" spans="1:14" ht="12.75">
      <c r="A95" s="9">
        <v>1993</v>
      </c>
      <c r="B95">
        <v>577</v>
      </c>
      <c r="C95">
        <v>899</v>
      </c>
      <c r="D95">
        <v>1476</v>
      </c>
      <c r="F95" s="9">
        <f t="shared" si="25"/>
        <v>1993</v>
      </c>
      <c r="G95" s="1">
        <f t="shared" si="25"/>
        <v>12299734</v>
      </c>
      <c r="H95" s="1">
        <f t="shared" si="25"/>
        <v>2621520</v>
      </c>
      <c r="I95" s="1">
        <f t="shared" si="25"/>
        <v>14921254</v>
      </c>
      <c r="K95" s="9">
        <f t="shared" si="26"/>
        <v>1993</v>
      </c>
      <c r="L95" s="1">
        <f t="shared" si="28"/>
        <v>4.691158361636114</v>
      </c>
      <c r="M95" s="1">
        <f t="shared" si="29"/>
        <v>34.29308187616345</v>
      </c>
      <c r="N95" s="1">
        <f t="shared" si="30"/>
        <v>9.891929994623776</v>
      </c>
    </row>
    <row r="96" spans="1:14" ht="12.75">
      <c r="A96" s="9">
        <v>1994</v>
      </c>
      <c r="B96">
        <v>589</v>
      </c>
      <c r="C96">
        <v>898</v>
      </c>
      <c r="D96">
        <v>1487</v>
      </c>
      <c r="F96" s="9">
        <f t="shared" si="25"/>
        <v>1994</v>
      </c>
      <c r="G96" s="1">
        <f t="shared" si="25"/>
        <v>12222198</v>
      </c>
      <c r="H96" s="1">
        <f t="shared" si="25"/>
        <v>2631402</v>
      </c>
      <c r="I96" s="1">
        <f t="shared" si="25"/>
        <v>14853600</v>
      </c>
      <c r="K96" s="9">
        <f t="shared" si="26"/>
        <v>1994</v>
      </c>
      <c r="L96" s="1">
        <f t="shared" si="28"/>
        <v>4.81910045967182</v>
      </c>
      <c r="M96" s="1">
        <f t="shared" si="29"/>
        <v>34.1262946520524</v>
      </c>
      <c r="N96" s="1">
        <f t="shared" si="30"/>
        <v>10.011041094414821</v>
      </c>
    </row>
    <row r="97" spans="1:14" ht="12.75">
      <c r="A97" s="9">
        <v>1995</v>
      </c>
      <c r="B97">
        <v>633</v>
      </c>
      <c r="C97">
        <v>848</v>
      </c>
      <c r="D97">
        <v>1481</v>
      </c>
      <c r="F97" s="9">
        <f t="shared" si="25"/>
        <v>1995</v>
      </c>
      <c r="G97" s="1">
        <f t="shared" si="25"/>
        <v>12130872</v>
      </c>
      <c r="H97" s="1">
        <f t="shared" si="25"/>
        <v>2635058</v>
      </c>
      <c r="I97" s="1">
        <f t="shared" si="25"/>
        <v>14765930</v>
      </c>
      <c r="K97" s="9">
        <f t="shared" si="26"/>
        <v>1995</v>
      </c>
      <c r="L97" s="1">
        <f t="shared" si="28"/>
        <v>5.21809149416464</v>
      </c>
      <c r="M97" s="1">
        <f t="shared" si="29"/>
        <v>32.181454829457266</v>
      </c>
      <c r="N97" s="1">
        <f t="shared" si="30"/>
        <v>10.029845732710367</v>
      </c>
    </row>
    <row r="98" spans="1:14" ht="12.75">
      <c r="A98" s="9">
        <v>1996</v>
      </c>
      <c r="B98">
        <v>605</v>
      </c>
      <c r="C98">
        <v>759</v>
      </c>
      <c r="D98">
        <v>1364</v>
      </c>
      <c r="F98" s="9">
        <f t="shared" si="25"/>
        <v>1996</v>
      </c>
      <c r="G98" s="1">
        <f t="shared" si="25"/>
        <v>12042578</v>
      </c>
      <c r="H98" s="1">
        <f t="shared" si="25"/>
        <v>2636775</v>
      </c>
      <c r="I98" s="1">
        <f t="shared" si="25"/>
        <v>14679353</v>
      </c>
      <c r="K98" s="9">
        <f t="shared" si="26"/>
        <v>1996</v>
      </c>
      <c r="L98" s="1">
        <f t="shared" si="28"/>
        <v>5.02384124063801</v>
      </c>
      <c r="M98" s="1">
        <f t="shared" si="29"/>
        <v>28.785163694285632</v>
      </c>
      <c r="N98" s="1">
        <f t="shared" si="30"/>
        <v>9.291962663477063</v>
      </c>
    </row>
    <row r="99" spans="1:14" ht="12.75">
      <c r="A99" s="9">
        <v>1997</v>
      </c>
      <c r="B99">
        <v>632</v>
      </c>
      <c r="C99">
        <v>783</v>
      </c>
      <c r="D99">
        <v>1415</v>
      </c>
      <c r="F99" s="9">
        <f t="shared" si="25"/>
        <v>1997</v>
      </c>
      <c r="G99" s="1">
        <f t="shared" si="25"/>
        <v>11955628</v>
      </c>
      <c r="H99" s="1">
        <f t="shared" si="25"/>
        <v>2640110</v>
      </c>
      <c r="I99" s="1">
        <f t="shared" si="25"/>
        <v>14595738</v>
      </c>
      <c r="K99" s="9">
        <f t="shared" si="26"/>
        <v>1997</v>
      </c>
      <c r="L99" s="1">
        <f t="shared" si="28"/>
        <v>5.2862133214583125</v>
      </c>
      <c r="M99" s="1">
        <f t="shared" si="29"/>
        <v>29.657855165125692</v>
      </c>
      <c r="N99" s="1">
        <f t="shared" si="30"/>
        <v>9.694610851469106</v>
      </c>
    </row>
    <row r="100" spans="1:14" ht="12.75">
      <c r="A100" s="9">
        <v>1998</v>
      </c>
      <c r="B100">
        <v>616</v>
      </c>
      <c r="C100">
        <v>749</v>
      </c>
      <c r="D100">
        <v>1365</v>
      </c>
      <c r="F100" s="9">
        <f aca="true" t="shared" si="31" ref="F100:I101">F19</f>
        <v>1998</v>
      </c>
      <c r="G100" s="1">
        <f t="shared" si="31"/>
        <v>11894478</v>
      </c>
      <c r="H100" s="1">
        <f t="shared" si="31"/>
        <v>2645999</v>
      </c>
      <c r="I100" s="1">
        <f t="shared" si="31"/>
        <v>14540477</v>
      </c>
      <c r="K100" s="9">
        <f t="shared" si="26"/>
        <v>1998</v>
      </c>
      <c r="L100" s="1">
        <f t="shared" si="28"/>
        <v>5.178873759739604</v>
      </c>
      <c r="M100" s="1">
        <f t="shared" si="29"/>
        <v>28.306889004871124</v>
      </c>
      <c r="N100" s="1">
        <f t="shared" si="30"/>
        <v>9.38758749111188</v>
      </c>
    </row>
    <row r="101" spans="1:14" ht="12.75">
      <c r="A101" s="9">
        <v>1999</v>
      </c>
      <c r="B101">
        <v>806</v>
      </c>
      <c r="C101">
        <v>759</v>
      </c>
      <c r="D101">
        <v>1565</v>
      </c>
      <c r="F101" s="9">
        <f t="shared" si="31"/>
        <v>1999</v>
      </c>
      <c r="G101" s="1">
        <f t="shared" si="31"/>
        <v>11851469</v>
      </c>
      <c r="H101" s="1">
        <f t="shared" si="31"/>
        <v>2651091</v>
      </c>
      <c r="I101" s="1">
        <f t="shared" si="31"/>
        <v>14502560</v>
      </c>
      <c r="K101" s="9">
        <f t="shared" si="26"/>
        <v>1999</v>
      </c>
      <c r="L101" s="1">
        <f t="shared" si="28"/>
        <v>6.800844688536079</v>
      </c>
      <c r="M101" s="1">
        <f t="shared" si="29"/>
        <v>28.629722631173355</v>
      </c>
      <c r="N101" s="1">
        <f t="shared" si="30"/>
        <v>10.791198243620435</v>
      </c>
    </row>
    <row r="103" spans="1:14" ht="31.5" customHeight="1">
      <c r="A103" s="31" t="str">
        <f>CONCATENATE("New Admissions for All Offenses, BW Only: ",$A$1)</f>
        <v>New Admissions for All Offenses, BW Only: NEW YORK</v>
      </c>
      <c r="B103" s="31"/>
      <c r="C103" s="31"/>
      <c r="D103" s="31"/>
      <c r="F103" s="31" t="str">
        <f>CONCATENATE("Total Population, BW Only: ",$A$1)</f>
        <v>Total Population, BW Only: NEW YORK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NEW YORK</v>
      </c>
      <c r="L103" s="31"/>
      <c r="M103" s="31"/>
      <c r="N103" s="31"/>
    </row>
    <row r="104" spans="1:14" ht="12.75">
      <c r="A104" s="24" t="s">
        <v>120</v>
      </c>
      <c r="B104" s="25" t="s">
        <v>106</v>
      </c>
      <c r="C104" s="25" t="s">
        <v>107</v>
      </c>
      <c r="D104" s="25" t="s">
        <v>108</v>
      </c>
      <c r="F104" s="24" t="s">
        <v>120</v>
      </c>
      <c r="G104" s="25" t="s">
        <v>106</v>
      </c>
      <c r="H104" s="25" t="s">
        <v>107</v>
      </c>
      <c r="I104" s="25" t="s">
        <v>108</v>
      </c>
      <c r="K104" s="24" t="s">
        <v>120</v>
      </c>
      <c r="L104" s="25" t="s">
        <v>106</v>
      </c>
      <c r="M104" s="25" t="s">
        <v>107</v>
      </c>
      <c r="N104" s="25" t="s">
        <v>108</v>
      </c>
    </row>
    <row r="105" spans="1:14" ht="12.75">
      <c r="A105" s="9">
        <v>1983</v>
      </c>
      <c r="E105" s="2"/>
      <c r="F105" s="9">
        <f>F4</f>
        <v>1983</v>
      </c>
      <c r="G105" s="1">
        <f>G4</f>
        <v>13002500</v>
      </c>
      <c r="H105" s="1">
        <f>H4</f>
        <v>2402024</v>
      </c>
      <c r="I105" s="1">
        <f>I4</f>
        <v>15404524</v>
      </c>
      <c r="K105" s="9">
        <f>F105</f>
        <v>1983</v>
      </c>
      <c r="L105" s="1"/>
      <c r="M105" s="1"/>
      <c r="N105" s="1"/>
    </row>
    <row r="106" spans="1:14" ht="12.75">
      <c r="A106" s="9">
        <v>1984</v>
      </c>
      <c r="B106">
        <v>2307</v>
      </c>
      <c r="C106">
        <v>4574</v>
      </c>
      <c r="D106">
        <v>6881</v>
      </c>
      <c r="F106" s="9">
        <f aca="true" t="shared" si="32" ref="F106:I121">F5</f>
        <v>1984</v>
      </c>
      <c r="G106" s="1">
        <f t="shared" si="32"/>
        <v>12937629</v>
      </c>
      <c r="H106" s="1">
        <f t="shared" si="32"/>
        <v>2434511</v>
      </c>
      <c r="I106" s="1">
        <f t="shared" si="32"/>
        <v>15372140</v>
      </c>
      <c r="K106" s="9">
        <f aca="true" t="shared" si="33" ref="K106:K121">F106</f>
        <v>1984</v>
      </c>
      <c r="L106" s="1">
        <f aca="true" t="shared" si="34" ref="L106:N108">(B106/G106)*100000</f>
        <v>17.831706257769486</v>
      </c>
      <c r="M106" s="1">
        <f t="shared" si="34"/>
        <v>187.88167315736095</v>
      </c>
      <c r="N106" s="1">
        <f t="shared" si="34"/>
        <v>44.76279815302229</v>
      </c>
    </row>
    <row r="107" spans="1:14" ht="12.75">
      <c r="A107" s="9">
        <v>1985</v>
      </c>
      <c r="B107">
        <v>2755</v>
      </c>
      <c r="C107">
        <v>5543</v>
      </c>
      <c r="D107">
        <v>8298</v>
      </c>
      <c r="F107" s="9">
        <f t="shared" si="32"/>
        <v>1985</v>
      </c>
      <c r="G107" s="1">
        <f t="shared" si="32"/>
        <v>12867276</v>
      </c>
      <c r="H107" s="1">
        <f t="shared" si="32"/>
        <v>2463201</v>
      </c>
      <c r="I107" s="1">
        <f t="shared" si="32"/>
        <v>15330477</v>
      </c>
      <c r="K107" s="9">
        <f t="shared" si="33"/>
        <v>1985</v>
      </c>
      <c r="L107" s="1">
        <f t="shared" si="34"/>
        <v>21.41090313132321</v>
      </c>
      <c r="M107" s="1">
        <f t="shared" si="34"/>
        <v>225.03238671955722</v>
      </c>
      <c r="N107" s="1">
        <f t="shared" si="34"/>
        <v>54.127474311464674</v>
      </c>
    </row>
    <row r="108" spans="1:14" ht="12.75">
      <c r="A108" s="9">
        <v>1986</v>
      </c>
      <c r="B108">
        <v>2812</v>
      </c>
      <c r="C108">
        <v>6246</v>
      </c>
      <c r="D108">
        <v>9058</v>
      </c>
      <c r="F108" s="9">
        <f t="shared" si="32"/>
        <v>1986</v>
      </c>
      <c r="G108" s="1">
        <f t="shared" si="32"/>
        <v>12789326</v>
      </c>
      <c r="H108" s="1">
        <f t="shared" si="32"/>
        <v>2491302</v>
      </c>
      <c r="I108" s="1">
        <f t="shared" si="32"/>
        <v>15280628</v>
      </c>
      <c r="K108" s="9">
        <f t="shared" si="33"/>
        <v>1986</v>
      </c>
      <c r="L108" s="1">
        <f t="shared" si="34"/>
        <v>21.987085167740663</v>
      </c>
      <c r="M108" s="1">
        <f t="shared" si="34"/>
        <v>250.7122781581679</v>
      </c>
      <c r="N108" s="1">
        <f t="shared" si="34"/>
        <v>59.277668430904804</v>
      </c>
    </row>
    <row r="109" spans="1:14" ht="12.75">
      <c r="A109" s="9">
        <v>1987</v>
      </c>
      <c r="B109">
        <v>2650</v>
      </c>
      <c r="C109">
        <v>6621</v>
      </c>
      <c r="D109">
        <v>9271</v>
      </c>
      <c r="F109" s="9">
        <f t="shared" si="32"/>
        <v>1987</v>
      </c>
      <c r="G109" s="1">
        <f t="shared" si="32"/>
        <v>12702495</v>
      </c>
      <c r="H109" s="1">
        <f t="shared" si="32"/>
        <v>2519410</v>
      </c>
      <c r="I109" s="1">
        <f t="shared" si="32"/>
        <v>15221905</v>
      </c>
      <c r="K109" s="9">
        <f t="shared" si="33"/>
        <v>1987</v>
      </c>
      <c r="L109" s="1">
        <f aca="true" t="shared" si="35" ref="L109:L121">(B109/G109)*100000</f>
        <v>20.86204324426028</v>
      </c>
      <c r="M109" s="1">
        <f aca="true" t="shared" si="36" ref="M109:M121">(C109/H109)*100000</f>
        <v>262.7996237214268</v>
      </c>
      <c r="N109" s="1">
        <f aca="true" t="shared" si="37" ref="N109:N121">(D109/I109)*100000</f>
        <v>60.905648800199444</v>
      </c>
    </row>
    <row r="110" spans="1:14" ht="12.75">
      <c r="A110" s="9">
        <v>1988</v>
      </c>
      <c r="B110">
        <v>2902</v>
      </c>
      <c r="C110">
        <v>7234</v>
      </c>
      <c r="D110">
        <v>10136</v>
      </c>
      <c r="F110" s="9">
        <f t="shared" si="32"/>
        <v>1988</v>
      </c>
      <c r="G110" s="1">
        <f t="shared" si="32"/>
        <v>12638437</v>
      </c>
      <c r="H110" s="1">
        <f t="shared" si="32"/>
        <v>2549172</v>
      </c>
      <c r="I110" s="1">
        <f t="shared" si="32"/>
        <v>15187609</v>
      </c>
      <c r="K110" s="9">
        <f t="shared" si="33"/>
        <v>1988</v>
      </c>
      <c r="L110" s="1">
        <f t="shared" si="35"/>
        <v>22.96170008997157</v>
      </c>
      <c r="M110" s="1">
        <f t="shared" si="36"/>
        <v>283.77841903174834</v>
      </c>
      <c r="N110" s="1">
        <f t="shared" si="37"/>
        <v>66.73861567018218</v>
      </c>
    </row>
    <row r="111" spans="1:14" ht="12.75">
      <c r="A111" s="9">
        <v>1989</v>
      </c>
      <c r="B111">
        <v>3039</v>
      </c>
      <c r="C111">
        <v>9728</v>
      </c>
      <c r="D111">
        <v>12767</v>
      </c>
      <c r="F111" s="9">
        <f t="shared" si="32"/>
        <v>1989</v>
      </c>
      <c r="G111" s="1">
        <f t="shared" si="32"/>
        <v>12556957</v>
      </c>
      <c r="H111" s="1">
        <f t="shared" si="32"/>
        <v>2570516</v>
      </c>
      <c r="I111" s="1">
        <f t="shared" si="32"/>
        <v>15127473</v>
      </c>
      <c r="K111" s="9">
        <f t="shared" si="33"/>
        <v>1989</v>
      </c>
      <c r="L111" s="1">
        <f t="shared" si="35"/>
        <v>24.201723395246155</v>
      </c>
      <c r="M111" s="1">
        <f t="shared" si="36"/>
        <v>378.4454171847209</v>
      </c>
      <c r="N111" s="1">
        <f t="shared" si="37"/>
        <v>84.39611824129516</v>
      </c>
    </row>
    <row r="112" spans="1:14" ht="12.75">
      <c r="A112" s="9">
        <v>1990</v>
      </c>
      <c r="B112">
        <v>3164</v>
      </c>
      <c r="C112">
        <v>11453</v>
      </c>
      <c r="D112">
        <v>14617</v>
      </c>
      <c r="F112" s="9">
        <f t="shared" si="32"/>
        <v>1990</v>
      </c>
      <c r="G112" s="1">
        <f t="shared" si="32"/>
        <v>12463650</v>
      </c>
      <c r="H112" s="1">
        <f t="shared" si="32"/>
        <v>2582381</v>
      </c>
      <c r="I112" s="1">
        <f t="shared" si="32"/>
        <v>15046031</v>
      </c>
      <c r="K112" s="9">
        <f t="shared" si="33"/>
        <v>1990</v>
      </c>
      <c r="L112" s="1">
        <f t="shared" si="35"/>
        <v>25.385821970289605</v>
      </c>
      <c r="M112" s="1">
        <f t="shared" si="36"/>
        <v>443.50543161524195</v>
      </c>
      <c r="N112" s="1">
        <f t="shared" si="37"/>
        <v>97.14854369235316</v>
      </c>
    </row>
    <row r="113" spans="1:14" ht="12.75">
      <c r="A113" s="9">
        <v>1991</v>
      </c>
      <c r="B113">
        <v>3267</v>
      </c>
      <c r="C113">
        <v>11411</v>
      </c>
      <c r="D113">
        <v>14678</v>
      </c>
      <c r="F113" s="9">
        <f t="shared" si="32"/>
        <v>1991</v>
      </c>
      <c r="G113" s="1">
        <f t="shared" si="32"/>
        <v>12397192</v>
      </c>
      <c r="H113" s="1">
        <f t="shared" si="32"/>
        <v>2594393</v>
      </c>
      <c r="I113" s="1">
        <f t="shared" si="32"/>
        <v>14991585</v>
      </c>
      <c r="K113" s="9">
        <f t="shared" si="33"/>
        <v>1991</v>
      </c>
      <c r="L113" s="1">
        <f t="shared" si="35"/>
        <v>26.35274181443669</v>
      </c>
      <c r="M113" s="1">
        <f t="shared" si="36"/>
        <v>439.8331324514058</v>
      </c>
      <c r="N113" s="1">
        <f t="shared" si="37"/>
        <v>97.9082598671188</v>
      </c>
    </row>
    <row r="114" spans="1:14" ht="12.75">
      <c r="A114" s="9">
        <v>1992</v>
      </c>
      <c r="B114">
        <v>3122</v>
      </c>
      <c r="C114">
        <v>11316</v>
      </c>
      <c r="D114">
        <v>14438</v>
      </c>
      <c r="F114" s="9">
        <f t="shared" si="32"/>
        <v>1992</v>
      </c>
      <c r="G114" s="1">
        <f t="shared" si="32"/>
        <v>12348929</v>
      </c>
      <c r="H114" s="1">
        <f t="shared" si="32"/>
        <v>2607672</v>
      </c>
      <c r="I114" s="1">
        <f t="shared" si="32"/>
        <v>14956601</v>
      </c>
      <c r="K114" s="9">
        <f t="shared" si="33"/>
        <v>1992</v>
      </c>
      <c r="L114" s="1">
        <f t="shared" si="35"/>
        <v>25.281544658650155</v>
      </c>
      <c r="M114" s="1">
        <f t="shared" si="36"/>
        <v>433.9502820906923</v>
      </c>
      <c r="N114" s="1">
        <f t="shared" si="37"/>
        <v>96.53262796807911</v>
      </c>
    </row>
    <row r="115" spans="1:14" ht="12.75">
      <c r="A115" s="9">
        <v>1993</v>
      </c>
      <c r="B115">
        <v>3113</v>
      </c>
      <c r="C115">
        <v>9605</v>
      </c>
      <c r="D115">
        <v>12718</v>
      </c>
      <c r="F115" s="9">
        <f t="shared" si="32"/>
        <v>1993</v>
      </c>
      <c r="G115" s="1">
        <f t="shared" si="32"/>
        <v>12299734</v>
      </c>
      <c r="H115" s="1">
        <f t="shared" si="32"/>
        <v>2621520</v>
      </c>
      <c r="I115" s="1">
        <f t="shared" si="32"/>
        <v>14921254</v>
      </c>
      <c r="K115" s="9">
        <f t="shared" si="33"/>
        <v>1993</v>
      </c>
      <c r="L115" s="1">
        <f t="shared" si="35"/>
        <v>25.30949043288253</v>
      </c>
      <c r="M115" s="1">
        <f t="shared" si="36"/>
        <v>366.3904910128475</v>
      </c>
      <c r="N115" s="1">
        <f t="shared" si="37"/>
        <v>85.23412308375691</v>
      </c>
    </row>
    <row r="116" spans="1:14" ht="12.75">
      <c r="A116" s="9">
        <v>1994</v>
      </c>
      <c r="B116">
        <v>3045</v>
      </c>
      <c r="C116">
        <v>8826</v>
      </c>
      <c r="D116">
        <v>11871</v>
      </c>
      <c r="F116" s="9">
        <f t="shared" si="32"/>
        <v>1994</v>
      </c>
      <c r="G116" s="1">
        <f t="shared" si="32"/>
        <v>12222198</v>
      </c>
      <c r="H116" s="1">
        <f t="shared" si="32"/>
        <v>2631402</v>
      </c>
      <c r="I116" s="1">
        <f t="shared" si="32"/>
        <v>14853600</v>
      </c>
      <c r="K116" s="9">
        <f t="shared" si="33"/>
        <v>1994</v>
      </c>
      <c r="L116" s="1">
        <f t="shared" si="35"/>
        <v>24.913685738031734</v>
      </c>
      <c r="M116" s="1">
        <f t="shared" si="36"/>
        <v>335.41055300558406</v>
      </c>
      <c r="N116" s="1">
        <f t="shared" si="37"/>
        <v>79.92001938923897</v>
      </c>
    </row>
    <row r="117" spans="1:14" ht="12.75">
      <c r="A117" s="9">
        <v>1995</v>
      </c>
      <c r="B117">
        <v>3184</v>
      </c>
      <c r="C117">
        <v>8956</v>
      </c>
      <c r="D117">
        <v>12140</v>
      </c>
      <c r="F117" s="9">
        <f t="shared" si="32"/>
        <v>1995</v>
      </c>
      <c r="G117" s="1">
        <f t="shared" si="32"/>
        <v>12130872</v>
      </c>
      <c r="H117" s="1">
        <f t="shared" si="32"/>
        <v>2635058</v>
      </c>
      <c r="I117" s="1">
        <f t="shared" si="32"/>
        <v>14765930</v>
      </c>
      <c r="K117" s="9">
        <f t="shared" si="33"/>
        <v>1995</v>
      </c>
      <c r="L117" s="1">
        <f t="shared" si="35"/>
        <v>26.247082649952947</v>
      </c>
      <c r="M117" s="1">
        <f t="shared" si="36"/>
        <v>339.878666807334</v>
      </c>
      <c r="N117" s="1">
        <f t="shared" si="37"/>
        <v>82.2162911513193</v>
      </c>
    </row>
    <row r="118" spans="1:14" ht="12.75">
      <c r="A118" s="9">
        <v>1996</v>
      </c>
      <c r="B118">
        <v>3004</v>
      </c>
      <c r="C118">
        <v>8329</v>
      </c>
      <c r="D118">
        <v>11333</v>
      </c>
      <c r="F118" s="9">
        <f t="shared" si="32"/>
        <v>1996</v>
      </c>
      <c r="G118" s="1">
        <f t="shared" si="32"/>
        <v>12042578</v>
      </c>
      <c r="H118" s="1">
        <f t="shared" si="32"/>
        <v>2636775</v>
      </c>
      <c r="I118" s="1">
        <f t="shared" si="32"/>
        <v>14679353</v>
      </c>
      <c r="K118" s="9">
        <f t="shared" si="33"/>
        <v>1996</v>
      </c>
      <c r="L118" s="1">
        <f t="shared" si="35"/>
        <v>24.944824936986084</v>
      </c>
      <c r="M118" s="1">
        <f t="shared" si="36"/>
        <v>315.87829830000663</v>
      </c>
      <c r="N118" s="1">
        <f t="shared" si="37"/>
        <v>77.20367512110377</v>
      </c>
    </row>
    <row r="119" spans="1:14" ht="12.75">
      <c r="A119" s="9">
        <v>1997</v>
      </c>
      <c r="B119">
        <v>3044</v>
      </c>
      <c r="C119">
        <v>8299</v>
      </c>
      <c r="D119">
        <v>11343</v>
      </c>
      <c r="F119" s="9">
        <f t="shared" si="32"/>
        <v>1997</v>
      </c>
      <c r="G119" s="1">
        <f t="shared" si="32"/>
        <v>11955628</v>
      </c>
      <c r="H119" s="1">
        <f t="shared" si="32"/>
        <v>2640110</v>
      </c>
      <c r="I119" s="1">
        <f t="shared" si="32"/>
        <v>14595738</v>
      </c>
      <c r="K119" s="9">
        <f t="shared" si="33"/>
        <v>1997</v>
      </c>
      <c r="L119" s="1">
        <f t="shared" si="35"/>
        <v>25.460812263479596</v>
      </c>
      <c r="M119" s="1">
        <f t="shared" si="36"/>
        <v>314.342962982603</v>
      </c>
      <c r="N119" s="1">
        <f t="shared" si="37"/>
        <v>77.71446705880854</v>
      </c>
    </row>
    <row r="120" spans="1:14" ht="12.75">
      <c r="A120" s="9">
        <v>1998</v>
      </c>
      <c r="B120">
        <v>2703</v>
      </c>
      <c r="C120">
        <v>7724</v>
      </c>
      <c r="D120">
        <v>10427</v>
      </c>
      <c r="F120" s="9">
        <f t="shared" si="32"/>
        <v>1998</v>
      </c>
      <c r="G120" s="1">
        <f t="shared" si="32"/>
        <v>11894478</v>
      </c>
      <c r="H120" s="1">
        <f t="shared" si="32"/>
        <v>2645999</v>
      </c>
      <c r="I120" s="1">
        <f t="shared" si="32"/>
        <v>14540477</v>
      </c>
      <c r="K120" s="9">
        <f t="shared" si="33"/>
        <v>1998</v>
      </c>
      <c r="L120" s="1">
        <f t="shared" si="35"/>
        <v>22.724830799636603</v>
      </c>
      <c r="M120" s="1">
        <f t="shared" si="36"/>
        <v>291.9124308059073</v>
      </c>
      <c r="N120" s="1">
        <f t="shared" si="37"/>
        <v>71.71016466653742</v>
      </c>
    </row>
    <row r="121" spans="1:14" ht="12.75">
      <c r="A121" s="9">
        <v>1999</v>
      </c>
      <c r="B121">
        <v>3152</v>
      </c>
      <c r="C121">
        <v>7766</v>
      </c>
      <c r="D121">
        <v>10918</v>
      </c>
      <c r="F121" s="9">
        <f t="shared" si="32"/>
        <v>1999</v>
      </c>
      <c r="G121" s="1">
        <f t="shared" si="32"/>
        <v>11851469</v>
      </c>
      <c r="H121" s="1">
        <f t="shared" si="32"/>
        <v>2651091</v>
      </c>
      <c r="I121" s="1">
        <f t="shared" si="32"/>
        <v>14502560</v>
      </c>
      <c r="K121" s="9">
        <f t="shared" si="33"/>
        <v>1999</v>
      </c>
      <c r="L121" s="1">
        <f t="shared" si="35"/>
        <v>26.595859129361937</v>
      </c>
      <c r="M121" s="1">
        <f t="shared" si="36"/>
        <v>292.9360025740346</v>
      </c>
      <c r="N121" s="1">
        <f t="shared" si="37"/>
        <v>75.2832603347271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E100">
      <selection activeCell="AP88" sqref="AP88:AW106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2</v>
      </c>
      <c r="B1" s="30" t="s">
        <v>98</v>
      </c>
      <c r="C1" s="30"/>
      <c r="D1" s="30"/>
      <c r="E1" s="30"/>
      <c r="F1" s="30"/>
      <c r="G1" s="30"/>
      <c r="J1" s="30" t="s">
        <v>98</v>
      </c>
      <c r="K1" s="30"/>
      <c r="L1" s="30"/>
      <c r="M1" s="30"/>
      <c r="N1" s="30"/>
      <c r="O1" s="30"/>
      <c r="R1" s="30" t="s">
        <v>98</v>
      </c>
      <c r="S1" s="30"/>
      <c r="T1" s="30"/>
      <c r="U1" s="30"/>
      <c r="V1" s="30"/>
      <c r="W1" s="30"/>
      <c r="Z1" s="30" t="s">
        <v>98</v>
      </c>
      <c r="AA1" s="30"/>
      <c r="AB1" s="30"/>
      <c r="AC1" s="30"/>
      <c r="AD1" s="30"/>
      <c r="AE1" s="30"/>
      <c r="AH1" s="30" t="s">
        <v>98</v>
      </c>
      <c r="AI1" s="30"/>
      <c r="AJ1" s="30"/>
      <c r="AK1" s="30"/>
      <c r="AL1" s="30"/>
      <c r="AM1" s="30"/>
      <c r="AP1" s="30" t="s">
        <v>98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NEW YORK</v>
      </c>
      <c r="C2" s="30"/>
      <c r="D2" s="30"/>
      <c r="E2" s="30"/>
      <c r="F2" s="30"/>
      <c r="G2" s="30"/>
      <c r="J2" s="30" t="str">
        <f>CONCATENATE("Black, Non-Hispanics:  ",$A$1)</f>
        <v>Black, Non-Hispanics:  NEW YORK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NEW YORK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NEW YORK</v>
      </c>
      <c r="AA2" s="30"/>
      <c r="AB2" s="30"/>
      <c r="AC2" s="30"/>
      <c r="AD2" s="30"/>
      <c r="AE2" s="30"/>
      <c r="AH2" s="30" t="str">
        <f>CONCATENATE("Hispanics:  ",$A$1)</f>
        <v>Hispanics:  NEW YORK</v>
      </c>
      <c r="AI2" s="30"/>
      <c r="AJ2" s="30"/>
      <c r="AK2" s="30"/>
      <c r="AL2" s="30"/>
      <c r="AM2" s="30"/>
      <c r="AP2" s="30" t="str">
        <f>CONCATENATE("Other Race / Not Known:  ",$A$1)</f>
        <v>Other Race / Not Known:  NEW YORK</v>
      </c>
      <c r="AQ2" s="30"/>
      <c r="AR2" s="30"/>
      <c r="AS2" s="30"/>
      <c r="AT2" s="30"/>
      <c r="AU2" s="30"/>
    </row>
    <row r="3" spans="1:47" ht="12.75">
      <c r="A3" s="4" t="s">
        <v>102</v>
      </c>
      <c r="B3" s="12" t="s">
        <v>95</v>
      </c>
      <c r="C3" s="12" t="s">
        <v>100</v>
      </c>
      <c r="D3" s="12" t="s">
        <v>101</v>
      </c>
      <c r="E3" s="12" t="s">
        <v>96</v>
      </c>
      <c r="F3" s="12" t="s">
        <v>99</v>
      </c>
      <c r="G3" s="12" t="s">
        <v>108</v>
      </c>
      <c r="I3" s="4" t="s">
        <v>119</v>
      </c>
      <c r="J3" s="12" t="s">
        <v>95</v>
      </c>
      <c r="K3" s="12" t="s">
        <v>100</v>
      </c>
      <c r="L3" s="12" t="s">
        <v>101</v>
      </c>
      <c r="M3" s="12" t="s">
        <v>96</v>
      </c>
      <c r="N3" s="12" t="s">
        <v>99</v>
      </c>
      <c r="O3" s="12" t="s">
        <v>108</v>
      </c>
      <c r="Q3" s="4" t="s">
        <v>119</v>
      </c>
      <c r="R3" s="12" t="s">
        <v>95</v>
      </c>
      <c r="S3" s="12" t="s">
        <v>100</v>
      </c>
      <c r="T3" s="12" t="s">
        <v>101</v>
      </c>
      <c r="U3" s="12" t="s">
        <v>96</v>
      </c>
      <c r="V3" s="12" t="s">
        <v>99</v>
      </c>
      <c r="W3" s="12" t="s">
        <v>108</v>
      </c>
      <c r="Y3" s="4" t="s">
        <v>119</v>
      </c>
      <c r="Z3" s="12" t="s">
        <v>95</v>
      </c>
      <c r="AA3" s="12" t="s">
        <v>100</v>
      </c>
      <c r="AB3" s="12" t="s">
        <v>101</v>
      </c>
      <c r="AC3" s="12" t="s">
        <v>96</v>
      </c>
      <c r="AD3" s="12" t="s">
        <v>99</v>
      </c>
      <c r="AE3" s="12" t="s">
        <v>108</v>
      </c>
      <c r="AG3" s="4" t="s">
        <v>119</v>
      </c>
      <c r="AH3" s="12" t="s">
        <v>95</v>
      </c>
      <c r="AI3" s="12" t="s">
        <v>100</v>
      </c>
      <c r="AJ3" s="12" t="s">
        <v>101</v>
      </c>
      <c r="AK3" s="12" t="s">
        <v>96</v>
      </c>
      <c r="AL3" s="12" t="s">
        <v>99</v>
      </c>
      <c r="AM3" s="12" t="s">
        <v>108</v>
      </c>
      <c r="AO3" s="4" t="s">
        <v>119</v>
      </c>
      <c r="AP3" s="12" t="s">
        <v>95</v>
      </c>
      <c r="AQ3" s="12" t="s">
        <v>100</v>
      </c>
      <c r="AR3" s="12" t="s">
        <v>101</v>
      </c>
      <c r="AS3" s="12" t="s">
        <v>96</v>
      </c>
      <c r="AT3" s="12" t="s">
        <v>99</v>
      </c>
      <c r="AU3" s="12" t="s">
        <v>108</v>
      </c>
    </row>
    <row r="4" spans="1:41" ht="12.75">
      <c r="A4" s="4">
        <v>1983</v>
      </c>
      <c r="I4" s="4">
        <v>1983</v>
      </c>
      <c r="O4">
        <f>SUM(J4:N4)</f>
        <v>0</v>
      </c>
      <c r="Q4" s="4">
        <v>1983</v>
      </c>
      <c r="Y4" s="4">
        <v>1983</v>
      </c>
      <c r="AG4" s="4">
        <v>1983</v>
      </c>
      <c r="AM4">
        <f>SUM(AH4:AL4)</f>
        <v>0</v>
      </c>
      <c r="AO4" s="4">
        <v>1983</v>
      </c>
    </row>
    <row r="5" spans="1:41" ht="12.75">
      <c r="A5" s="4">
        <v>1984</v>
      </c>
      <c r="B5">
        <v>506</v>
      </c>
      <c r="C5">
        <v>931</v>
      </c>
      <c r="D5">
        <v>214</v>
      </c>
      <c r="E5">
        <v>316</v>
      </c>
      <c r="F5">
        <v>340</v>
      </c>
      <c r="G5">
        <f aca="true" t="shared" si="0" ref="G5:G20">SUM(B5:F5)</f>
        <v>2307</v>
      </c>
      <c r="I5" s="4">
        <v>1984</v>
      </c>
      <c r="J5">
        <v>847</v>
      </c>
      <c r="K5" s="2">
        <v>2471</v>
      </c>
      <c r="L5">
        <v>266</v>
      </c>
      <c r="M5">
        <v>478</v>
      </c>
      <c r="N5">
        <v>512</v>
      </c>
      <c r="O5">
        <f aca="true" t="shared" si="1" ref="O5:O20">SUM(J5:N5)</f>
        <v>4574</v>
      </c>
      <c r="Q5" s="4">
        <v>1984</v>
      </c>
      <c r="R5">
        <v>4</v>
      </c>
      <c r="S5">
        <v>3</v>
      </c>
      <c r="T5">
        <v>1</v>
      </c>
      <c r="U5">
        <v>3</v>
      </c>
      <c r="V5">
        <v>1</v>
      </c>
      <c r="W5">
        <f aca="true" t="shared" si="2" ref="W5:W20">SUM(R5:V5)</f>
        <v>12</v>
      </c>
      <c r="Y5" s="4">
        <v>1984</v>
      </c>
      <c r="Z5">
        <v>13</v>
      </c>
      <c r="AA5">
        <v>15</v>
      </c>
      <c r="AC5">
        <v>3</v>
      </c>
      <c r="AD5">
        <v>5</v>
      </c>
      <c r="AE5">
        <f aca="true" t="shared" si="3" ref="AE5:AE20">SUM(Z5:AD5)</f>
        <v>36</v>
      </c>
      <c r="AG5" s="4">
        <v>1984</v>
      </c>
      <c r="AH5">
        <v>305</v>
      </c>
      <c r="AI5">
        <v>601</v>
      </c>
      <c r="AJ5">
        <v>43</v>
      </c>
      <c r="AK5">
        <v>513</v>
      </c>
      <c r="AL5">
        <v>175</v>
      </c>
      <c r="AM5">
        <f aca="true" t="shared" si="4" ref="AM5:AM20">SUM(AH5:AL5)</f>
        <v>1637</v>
      </c>
      <c r="AO5" s="4">
        <v>1984</v>
      </c>
    </row>
    <row r="6" spans="1:41" ht="12.75">
      <c r="A6" s="4">
        <v>1985</v>
      </c>
      <c r="B6">
        <v>575</v>
      </c>
      <c r="C6" s="2">
        <v>1158</v>
      </c>
      <c r="D6">
        <v>276</v>
      </c>
      <c r="E6">
        <v>375</v>
      </c>
      <c r="F6">
        <v>371</v>
      </c>
      <c r="G6">
        <f t="shared" si="0"/>
        <v>2755</v>
      </c>
      <c r="I6" s="4">
        <v>1985</v>
      </c>
      <c r="J6" s="2">
        <v>1035</v>
      </c>
      <c r="K6" s="2">
        <v>2882</v>
      </c>
      <c r="L6">
        <v>397</v>
      </c>
      <c r="M6">
        <v>647</v>
      </c>
      <c r="N6">
        <v>582</v>
      </c>
      <c r="O6">
        <f t="shared" si="1"/>
        <v>5543</v>
      </c>
      <c r="Q6" s="4">
        <v>1985</v>
      </c>
      <c r="R6">
        <v>2</v>
      </c>
      <c r="S6">
        <v>10</v>
      </c>
      <c r="T6">
        <v>3</v>
      </c>
      <c r="V6">
        <v>1</v>
      </c>
      <c r="W6">
        <f t="shared" si="2"/>
        <v>16</v>
      </c>
      <c r="Y6" s="4">
        <v>1985</v>
      </c>
      <c r="Z6">
        <v>11</v>
      </c>
      <c r="AA6">
        <v>13</v>
      </c>
      <c r="AB6">
        <v>1</v>
      </c>
      <c r="AC6">
        <v>2</v>
      </c>
      <c r="AD6">
        <v>2</v>
      </c>
      <c r="AE6">
        <f t="shared" si="3"/>
        <v>29</v>
      </c>
      <c r="AG6" s="4">
        <v>1985</v>
      </c>
      <c r="AH6">
        <v>525</v>
      </c>
      <c r="AI6" s="2">
        <v>1252</v>
      </c>
      <c r="AJ6">
        <v>85</v>
      </c>
      <c r="AK6" s="2">
        <v>1070</v>
      </c>
      <c r="AL6">
        <v>330</v>
      </c>
      <c r="AM6">
        <f t="shared" si="4"/>
        <v>3262</v>
      </c>
      <c r="AO6" s="4">
        <v>1985</v>
      </c>
    </row>
    <row r="7" spans="1:41" ht="12.75">
      <c r="A7" s="4">
        <v>1986</v>
      </c>
      <c r="B7">
        <v>623</v>
      </c>
      <c r="C7" s="2">
        <v>1038</v>
      </c>
      <c r="D7">
        <v>273</v>
      </c>
      <c r="E7">
        <v>474</v>
      </c>
      <c r="F7">
        <v>404</v>
      </c>
      <c r="G7">
        <f t="shared" si="0"/>
        <v>2812</v>
      </c>
      <c r="I7" s="4">
        <v>1986</v>
      </c>
      <c r="J7" s="2">
        <v>1062</v>
      </c>
      <c r="K7" s="2">
        <v>3138</v>
      </c>
      <c r="L7">
        <v>455</v>
      </c>
      <c r="M7">
        <v>997</v>
      </c>
      <c r="N7">
        <v>594</v>
      </c>
      <c r="O7">
        <f t="shared" si="1"/>
        <v>6246</v>
      </c>
      <c r="Q7" s="4">
        <v>1986</v>
      </c>
      <c r="R7">
        <v>3</v>
      </c>
      <c r="S7">
        <v>8</v>
      </c>
      <c r="T7">
        <v>2</v>
      </c>
      <c r="V7">
        <v>3</v>
      </c>
      <c r="W7">
        <f t="shared" si="2"/>
        <v>16</v>
      </c>
      <c r="Y7" s="4">
        <v>1986</v>
      </c>
      <c r="Z7">
        <v>15</v>
      </c>
      <c r="AA7">
        <v>10</v>
      </c>
      <c r="AB7">
        <v>1</v>
      </c>
      <c r="AC7">
        <v>13</v>
      </c>
      <c r="AD7">
        <v>4</v>
      </c>
      <c r="AE7">
        <f t="shared" si="3"/>
        <v>43</v>
      </c>
      <c r="AG7" s="4">
        <v>1986</v>
      </c>
      <c r="AH7">
        <v>583</v>
      </c>
      <c r="AI7" s="2">
        <v>1436</v>
      </c>
      <c r="AJ7">
        <v>112</v>
      </c>
      <c r="AK7" s="2">
        <v>1522</v>
      </c>
      <c r="AL7">
        <v>389</v>
      </c>
      <c r="AM7">
        <f t="shared" si="4"/>
        <v>4042</v>
      </c>
      <c r="AO7" s="4">
        <v>1986</v>
      </c>
    </row>
    <row r="8" spans="1:41" ht="12.75">
      <c r="A8" s="4">
        <v>1987</v>
      </c>
      <c r="B8">
        <v>513</v>
      </c>
      <c r="C8">
        <v>989</v>
      </c>
      <c r="D8">
        <v>269</v>
      </c>
      <c r="E8">
        <v>490</v>
      </c>
      <c r="F8">
        <v>389</v>
      </c>
      <c r="G8">
        <f t="shared" si="0"/>
        <v>2650</v>
      </c>
      <c r="I8" s="4">
        <v>1987</v>
      </c>
      <c r="J8" s="2">
        <v>1014</v>
      </c>
      <c r="K8" s="2">
        <v>2835</v>
      </c>
      <c r="L8">
        <v>382</v>
      </c>
      <c r="M8" s="2">
        <v>1788</v>
      </c>
      <c r="N8">
        <v>602</v>
      </c>
      <c r="O8">
        <f t="shared" si="1"/>
        <v>6621</v>
      </c>
      <c r="Q8" s="4">
        <v>1987</v>
      </c>
      <c r="R8">
        <v>11</v>
      </c>
      <c r="S8">
        <v>9</v>
      </c>
      <c r="T8">
        <v>1</v>
      </c>
      <c r="U8">
        <v>3</v>
      </c>
      <c r="V8">
        <v>2</v>
      </c>
      <c r="W8">
        <f t="shared" si="2"/>
        <v>26</v>
      </c>
      <c r="Y8" s="4">
        <v>1987</v>
      </c>
      <c r="Z8">
        <v>12</v>
      </c>
      <c r="AA8">
        <v>8</v>
      </c>
      <c r="AB8">
        <v>2</v>
      </c>
      <c r="AC8">
        <v>3</v>
      </c>
      <c r="AD8">
        <v>5</v>
      </c>
      <c r="AE8">
        <f t="shared" si="3"/>
        <v>30</v>
      </c>
      <c r="AG8" s="4">
        <v>1987</v>
      </c>
      <c r="AH8">
        <v>495</v>
      </c>
      <c r="AI8" s="2">
        <v>1242</v>
      </c>
      <c r="AJ8">
        <v>90</v>
      </c>
      <c r="AK8" s="2">
        <v>2390</v>
      </c>
      <c r="AL8">
        <v>350</v>
      </c>
      <c r="AM8">
        <f t="shared" si="4"/>
        <v>4567</v>
      </c>
      <c r="AO8" s="4">
        <v>1987</v>
      </c>
    </row>
    <row r="9" spans="1:41" ht="12.75">
      <c r="A9" s="4">
        <v>1988</v>
      </c>
      <c r="B9">
        <v>604</v>
      </c>
      <c r="C9" s="2">
        <v>1036</v>
      </c>
      <c r="D9">
        <v>272</v>
      </c>
      <c r="E9">
        <v>562</v>
      </c>
      <c r="F9">
        <v>428</v>
      </c>
      <c r="G9">
        <f t="shared" si="0"/>
        <v>2902</v>
      </c>
      <c r="I9" s="4">
        <v>1988</v>
      </c>
      <c r="J9">
        <v>925</v>
      </c>
      <c r="K9" s="2">
        <v>2818</v>
      </c>
      <c r="L9">
        <v>380</v>
      </c>
      <c r="M9" s="2">
        <v>2452</v>
      </c>
      <c r="N9">
        <v>659</v>
      </c>
      <c r="O9">
        <f t="shared" si="1"/>
        <v>7234</v>
      </c>
      <c r="Q9" s="4">
        <v>1988</v>
      </c>
      <c r="R9">
        <v>8</v>
      </c>
      <c r="S9">
        <v>15</v>
      </c>
      <c r="T9">
        <v>1</v>
      </c>
      <c r="U9">
        <v>6</v>
      </c>
      <c r="V9">
        <v>3</v>
      </c>
      <c r="W9">
        <f t="shared" si="2"/>
        <v>33</v>
      </c>
      <c r="Y9" s="4">
        <v>1988</v>
      </c>
      <c r="Z9">
        <v>6</v>
      </c>
      <c r="AA9">
        <v>9</v>
      </c>
      <c r="AB9">
        <v>3</v>
      </c>
      <c r="AC9">
        <v>10</v>
      </c>
      <c r="AD9">
        <v>2</v>
      </c>
      <c r="AE9">
        <f t="shared" si="3"/>
        <v>30</v>
      </c>
      <c r="AG9" s="4">
        <v>1988</v>
      </c>
      <c r="AH9">
        <v>496</v>
      </c>
      <c r="AI9" s="2">
        <v>1208</v>
      </c>
      <c r="AJ9">
        <v>107</v>
      </c>
      <c r="AK9" s="2">
        <v>2869</v>
      </c>
      <c r="AL9">
        <v>414</v>
      </c>
      <c r="AM9">
        <f t="shared" si="4"/>
        <v>5094</v>
      </c>
      <c r="AO9" s="4">
        <v>1988</v>
      </c>
    </row>
    <row r="10" spans="1:41" ht="12.75">
      <c r="A10" s="4">
        <v>1989</v>
      </c>
      <c r="B10">
        <v>588</v>
      </c>
      <c r="C10" s="2">
        <v>1070</v>
      </c>
      <c r="D10">
        <v>238</v>
      </c>
      <c r="E10">
        <v>668</v>
      </c>
      <c r="F10">
        <v>475</v>
      </c>
      <c r="G10">
        <f t="shared" si="0"/>
        <v>3039</v>
      </c>
      <c r="I10" s="4">
        <v>1989</v>
      </c>
      <c r="J10" s="2">
        <v>1058</v>
      </c>
      <c r="K10" s="2">
        <v>3085</v>
      </c>
      <c r="L10">
        <v>451</v>
      </c>
      <c r="M10" s="2">
        <v>4297</v>
      </c>
      <c r="N10">
        <v>837</v>
      </c>
      <c r="O10">
        <f t="shared" si="1"/>
        <v>9728</v>
      </c>
      <c r="Q10" s="4">
        <v>1989</v>
      </c>
      <c r="R10">
        <v>18</v>
      </c>
      <c r="S10">
        <v>24</v>
      </c>
      <c r="T10">
        <v>5</v>
      </c>
      <c r="U10">
        <v>23</v>
      </c>
      <c r="V10">
        <v>12</v>
      </c>
      <c r="W10">
        <f t="shared" si="2"/>
        <v>82</v>
      </c>
      <c r="Y10" s="4">
        <v>1989</v>
      </c>
      <c r="Z10">
        <v>14</v>
      </c>
      <c r="AA10">
        <v>11</v>
      </c>
      <c r="AB10">
        <v>4</v>
      </c>
      <c r="AC10">
        <v>15</v>
      </c>
      <c r="AD10">
        <v>5</v>
      </c>
      <c r="AE10">
        <f t="shared" si="3"/>
        <v>49</v>
      </c>
      <c r="AG10" s="4">
        <v>1989</v>
      </c>
      <c r="AH10">
        <v>535</v>
      </c>
      <c r="AI10" s="2">
        <v>1453</v>
      </c>
      <c r="AJ10">
        <v>143</v>
      </c>
      <c r="AK10" s="2">
        <v>4340</v>
      </c>
      <c r="AL10">
        <v>535</v>
      </c>
      <c r="AM10">
        <f t="shared" si="4"/>
        <v>7006</v>
      </c>
      <c r="AO10" s="4">
        <v>1989</v>
      </c>
    </row>
    <row r="11" spans="1:41" ht="12.75">
      <c r="A11" s="4">
        <v>1990</v>
      </c>
      <c r="B11">
        <v>581</v>
      </c>
      <c r="C11" s="2">
        <v>1121</v>
      </c>
      <c r="D11">
        <v>288</v>
      </c>
      <c r="E11">
        <v>654</v>
      </c>
      <c r="F11">
        <v>520</v>
      </c>
      <c r="G11">
        <f t="shared" si="0"/>
        <v>3164</v>
      </c>
      <c r="I11" s="4">
        <v>1990</v>
      </c>
      <c r="J11" s="2">
        <v>1172</v>
      </c>
      <c r="K11" s="2">
        <v>3480</v>
      </c>
      <c r="L11">
        <v>520</v>
      </c>
      <c r="M11" s="2">
        <v>5327</v>
      </c>
      <c r="N11">
        <v>954</v>
      </c>
      <c r="O11">
        <f t="shared" si="1"/>
        <v>11453</v>
      </c>
      <c r="Q11" s="4">
        <v>1990</v>
      </c>
      <c r="R11">
        <v>11</v>
      </c>
      <c r="S11">
        <v>16</v>
      </c>
      <c r="T11">
        <v>1</v>
      </c>
      <c r="U11">
        <v>11</v>
      </c>
      <c r="V11">
        <v>8</v>
      </c>
      <c r="W11">
        <f t="shared" si="2"/>
        <v>47</v>
      </c>
      <c r="Y11" s="4">
        <v>1990</v>
      </c>
      <c r="Z11">
        <v>5</v>
      </c>
      <c r="AA11">
        <v>22</v>
      </c>
      <c r="AB11">
        <v>3</v>
      </c>
      <c r="AC11">
        <v>6</v>
      </c>
      <c r="AD11">
        <v>5</v>
      </c>
      <c r="AE11">
        <f t="shared" si="3"/>
        <v>41</v>
      </c>
      <c r="AG11" s="4">
        <v>1990</v>
      </c>
      <c r="AH11">
        <v>637</v>
      </c>
      <c r="AI11" s="2">
        <v>1579</v>
      </c>
      <c r="AJ11">
        <v>158</v>
      </c>
      <c r="AK11" s="2">
        <v>4728</v>
      </c>
      <c r="AL11">
        <v>571</v>
      </c>
      <c r="AM11">
        <f t="shared" si="4"/>
        <v>7673</v>
      </c>
      <c r="AO11" s="4">
        <v>1990</v>
      </c>
    </row>
    <row r="12" spans="1:41" ht="12.75">
      <c r="A12" s="4">
        <v>1991</v>
      </c>
      <c r="B12">
        <v>618</v>
      </c>
      <c r="C12" s="2">
        <v>1153</v>
      </c>
      <c r="D12">
        <v>312</v>
      </c>
      <c r="E12">
        <v>626</v>
      </c>
      <c r="F12">
        <v>558</v>
      </c>
      <c r="G12">
        <f t="shared" si="0"/>
        <v>3267</v>
      </c>
      <c r="I12" s="4">
        <v>1991</v>
      </c>
      <c r="J12" s="2">
        <v>1377</v>
      </c>
      <c r="K12" s="2">
        <v>3486</v>
      </c>
      <c r="L12">
        <v>444</v>
      </c>
      <c r="M12" s="2">
        <v>5078</v>
      </c>
      <c r="N12" s="2">
        <v>1026</v>
      </c>
      <c r="O12">
        <f t="shared" si="1"/>
        <v>11411</v>
      </c>
      <c r="Q12" s="4">
        <v>1991</v>
      </c>
      <c r="R12">
        <v>13</v>
      </c>
      <c r="S12">
        <v>20</v>
      </c>
      <c r="T12">
        <v>3</v>
      </c>
      <c r="U12">
        <v>11</v>
      </c>
      <c r="V12">
        <v>8</v>
      </c>
      <c r="W12">
        <f t="shared" si="2"/>
        <v>55</v>
      </c>
      <c r="Y12" s="4">
        <v>1991</v>
      </c>
      <c r="Z12">
        <v>22</v>
      </c>
      <c r="AA12">
        <v>22</v>
      </c>
      <c r="AB12">
        <v>2</v>
      </c>
      <c r="AC12">
        <v>5</v>
      </c>
      <c r="AD12">
        <v>7</v>
      </c>
      <c r="AE12">
        <f t="shared" si="3"/>
        <v>58</v>
      </c>
      <c r="AG12" s="4">
        <v>1991</v>
      </c>
      <c r="AH12">
        <v>677</v>
      </c>
      <c r="AI12" s="2">
        <v>1795</v>
      </c>
      <c r="AJ12">
        <v>181</v>
      </c>
      <c r="AK12" s="2">
        <v>4606</v>
      </c>
      <c r="AL12">
        <v>677</v>
      </c>
      <c r="AM12">
        <f t="shared" si="4"/>
        <v>7936</v>
      </c>
      <c r="AO12" s="4">
        <v>1991</v>
      </c>
    </row>
    <row r="13" spans="1:41" ht="12.75">
      <c r="A13" s="4">
        <v>1992</v>
      </c>
      <c r="B13">
        <v>617</v>
      </c>
      <c r="C13" s="2">
        <v>1106</v>
      </c>
      <c r="D13">
        <v>303</v>
      </c>
      <c r="E13">
        <v>576</v>
      </c>
      <c r="F13">
        <v>520</v>
      </c>
      <c r="G13">
        <f t="shared" si="0"/>
        <v>3122</v>
      </c>
      <c r="I13" s="4">
        <v>1992</v>
      </c>
      <c r="J13" s="2">
        <v>1245</v>
      </c>
      <c r="K13" s="2">
        <v>3479</v>
      </c>
      <c r="L13">
        <v>471</v>
      </c>
      <c r="M13" s="2">
        <v>5074</v>
      </c>
      <c r="N13" s="2">
        <v>1047</v>
      </c>
      <c r="O13">
        <f t="shared" si="1"/>
        <v>11316</v>
      </c>
      <c r="Q13" s="4">
        <v>1992</v>
      </c>
      <c r="R13">
        <v>6</v>
      </c>
      <c r="S13">
        <v>15</v>
      </c>
      <c r="U13">
        <v>11</v>
      </c>
      <c r="V13">
        <v>9</v>
      </c>
      <c r="W13">
        <f t="shared" si="2"/>
        <v>41</v>
      </c>
      <c r="Y13" s="4">
        <v>1992</v>
      </c>
      <c r="Z13">
        <v>21</v>
      </c>
      <c r="AA13">
        <v>34</v>
      </c>
      <c r="AB13">
        <v>3</v>
      </c>
      <c r="AC13">
        <v>14</v>
      </c>
      <c r="AD13">
        <v>6</v>
      </c>
      <c r="AE13">
        <f t="shared" si="3"/>
        <v>78</v>
      </c>
      <c r="AG13" s="4">
        <v>1992</v>
      </c>
      <c r="AH13">
        <v>720</v>
      </c>
      <c r="AI13" s="2">
        <v>1864</v>
      </c>
      <c r="AJ13">
        <v>178</v>
      </c>
      <c r="AK13" s="2">
        <v>4462</v>
      </c>
      <c r="AL13">
        <v>740</v>
      </c>
      <c r="AM13">
        <f t="shared" si="4"/>
        <v>7964</v>
      </c>
      <c r="AO13" s="4">
        <v>1992</v>
      </c>
    </row>
    <row r="14" spans="1:41" ht="12.75">
      <c r="A14" s="4">
        <v>1993</v>
      </c>
      <c r="B14">
        <v>643</v>
      </c>
      <c r="C14" s="2">
        <v>1068</v>
      </c>
      <c r="D14">
        <v>295</v>
      </c>
      <c r="E14">
        <v>530</v>
      </c>
      <c r="F14">
        <v>577</v>
      </c>
      <c r="G14">
        <f t="shared" si="0"/>
        <v>3113</v>
      </c>
      <c r="I14" s="4">
        <v>1993</v>
      </c>
      <c r="J14" s="2">
        <v>1279</v>
      </c>
      <c r="K14" s="2">
        <v>2860</v>
      </c>
      <c r="L14">
        <v>424</v>
      </c>
      <c r="M14" s="2">
        <v>4143</v>
      </c>
      <c r="N14">
        <v>899</v>
      </c>
      <c r="O14">
        <f t="shared" si="1"/>
        <v>9605</v>
      </c>
      <c r="Q14" s="4">
        <v>1993</v>
      </c>
      <c r="R14">
        <v>14</v>
      </c>
      <c r="S14">
        <v>8</v>
      </c>
      <c r="T14">
        <v>3</v>
      </c>
      <c r="U14">
        <v>5</v>
      </c>
      <c r="V14">
        <v>9</v>
      </c>
      <c r="W14">
        <f t="shared" si="2"/>
        <v>39</v>
      </c>
      <c r="Y14" s="4">
        <v>1993</v>
      </c>
      <c r="Z14">
        <v>16</v>
      </c>
      <c r="AA14">
        <v>31</v>
      </c>
      <c r="AB14">
        <v>4</v>
      </c>
      <c r="AC14">
        <v>9</v>
      </c>
      <c r="AD14">
        <v>12</v>
      </c>
      <c r="AE14">
        <f t="shared" si="3"/>
        <v>72</v>
      </c>
      <c r="AG14" s="4">
        <v>1993</v>
      </c>
      <c r="AH14">
        <v>673</v>
      </c>
      <c r="AI14" s="2">
        <v>1488</v>
      </c>
      <c r="AJ14">
        <v>166</v>
      </c>
      <c r="AK14" s="2">
        <v>3798</v>
      </c>
      <c r="AL14">
        <v>568</v>
      </c>
      <c r="AM14">
        <f t="shared" si="4"/>
        <v>6693</v>
      </c>
      <c r="AO14" s="4">
        <v>1993</v>
      </c>
    </row>
    <row r="15" spans="1:41" ht="12.75">
      <c r="A15" s="4">
        <v>1994</v>
      </c>
      <c r="B15">
        <v>628</v>
      </c>
      <c r="C15">
        <v>971</v>
      </c>
      <c r="D15">
        <v>346</v>
      </c>
      <c r="E15">
        <v>511</v>
      </c>
      <c r="F15">
        <v>589</v>
      </c>
      <c r="G15">
        <f t="shared" si="0"/>
        <v>3045</v>
      </c>
      <c r="I15" s="4">
        <v>1994</v>
      </c>
      <c r="J15" s="2">
        <v>1109</v>
      </c>
      <c r="K15" s="2">
        <v>2434</v>
      </c>
      <c r="L15">
        <v>359</v>
      </c>
      <c r="M15" s="2">
        <v>4026</v>
      </c>
      <c r="N15">
        <v>898</v>
      </c>
      <c r="O15">
        <f t="shared" si="1"/>
        <v>8826</v>
      </c>
      <c r="Q15" s="4">
        <v>1994</v>
      </c>
      <c r="R15">
        <v>7</v>
      </c>
      <c r="S15">
        <v>9</v>
      </c>
      <c r="T15">
        <v>3</v>
      </c>
      <c r="U15">
        <v>3</v>
      </c>
      <c r="V15">
        <v>10</v>
      </c>
      <c r="W15">
        <f t="shared" si="2"/>
        <v>32</v>
      </c>
      <c r="Y15" s="4">
        <v>1994</v>
      </c>
      <c r="Z15">
        <v>39</v>
      </c>
      <c r="AA15">
        <v>46</v>
      </c>
      <c r="AB15">
        <v>19</v>
      </c>
      <c r="AC15">
        <v>9</v>
      </c>
      <c r="AD15">
        <v>11</v>
      </c>
      <c r="AE15">
        <f t="shared" si="3"/>
        <v>124</v>
      </c>
      <c r="AG15" s="4">
        <v>1994</v>
      </c>
      <c r="AH15">
        <v>684</v>
      </c>
      <c r="AI15" s="2">
        <v>1319</v>
      </c>
      <c r="AJ15">
        <v>172</v>
      </c>
      <c r="AK15" s="2">
        <v>3752</v>
      </c>
      <c r="AL15">
        <v>549</v>
      </c>
      <c r="AM15">
        <f t="shared" si="4"/>
        <v>6476</v>
      </c>
      <c r="AO15" s="4">
        <v>1994</v>
      </c>
    </row>
    <row r="16" spans="1:41" ht="12.75">
      <c r="A16" s="4">
        <v>1995</v>
      </c>
      <c r="B16">
        <v>680</v>
      </c>
      <c r="C16">
        <v>972</v>
      </c>
      <c r="D16">
        <v>338</v>
      </c>
      <c r="E16">
        <v>561</v>
      </c>
      <c r="F16">
        <v>633</v>
      </c>
      <c r="G16">
        <f t="shared" si="0"/>
        <v>3184</v>
      </c>
      <c r="I16" s="4">
        <v>1995</v>
      </c>
      <c r="J16" s="2">
        <v>1260</v>
      </c>
      <c r="K16" s="2">
        <v>2403</v>
      </c>
      <c r="L16">
        <v>379</v>
      </c>
      <c r="M16" s="2">
        <v>4066</v>
      </c>
      <c r="N16">
        <v>848</v>
      </c>
      <c r="O16">
        <f t="shared" si="1"/>
        <v>8956</v>
      </c>
      <c r="Q16" s="4">
        <v>1995</v>
      </c>
      <c r="R16">
        <v>15</v>
      </c>
      <c r="S16">
        <v>9</v>
      </c>
      <c r="T16">
        <v>3</v>
      </c>
      <c r="U16">
        <v>3</v>
      </c>
      <c r="V16">
        <v>10</v>
      </c>
      <c r="W16">
        <f t="shared" si="2"/>
        <v>40</v>
      </c>
      <c r="Y16" s="4">
        <v>1995</v>
      </c>
      <c r="Z16">
        <v>25</v>
      </c>
      <c r="AA16">
        <v>29</v>
      </c>
      <c r="AB16">
        <v>5</v>
      </c>
      <c r="AC16">
        <v>21</v>
      </c>
      <c r="AD16">
        <v>6</v>
      </c>
      <c r="AE16">
        <f t="shared" si="3"/>
        <v>86</v>
      </c>
      <c r="AG16" s="4">
        <v>1995</v>
      </c>
      <c r="AH16">
        <v>677</v>
      </c>
      <c r="AI16" s="2">
        <v>1105</v>
      </c>
      <c r="AJ16">
        <v>184</v>
      </c>
      <c r="AK16" s="2">
        <v>3769</v>
      </c>
      <c r="AL16">
        <v>499</v>
      </c>
      <c r="AM16">
        <f t="shared" si="4"/>
        <v>6234</v>
      </c>
      <c r="AO16" s="4">
        <v>1995</v>
      </c>
    </row>
    <row r="17" spans="1:41" ht="12.75">
      <c r="A17" s="4">
        <v>1996</v>
      </c>
      <c r="B17">
        <v>650</v>
      </c>
      <c r="C17">
        <v>921</v>
      </c>
      <c r="D17">
        <v>297</v>
      </c>
      <c r="E17">
        <v>531</v>
      </c>
      <c r="F17">
        <v>605</v>
      </c>
      <c r="G17">
        <f t="shared" si="0"/>
        <v>3004</v>
      </c>
      <c r="I17" s="4">
        <v>1996</v>
      </c>
      <c r="J17" s="2">
        <v>1078</v>
      </c>
      <c r="K17" s="2">
        <v>2216</v>
      </c>
      <c r="L17">
        <v>350</v>
      </c>
      <c r="M17" s="2">
        <v>3926</v>
      </c>
      <c r="N17">
        <v>759</v>
      </c>
      <c r="O17">
        <f t="shared" si="1"/>
        <v>8329</v>
      </c>
      <c r="Q17" s="4">
        <v>1996</v>
      </c>
      <c r="R17">
        <v>8</v>
      </c>
      <c r="S17">
        <v>10</v>
      </c>
      <c r="T17">
        <v>1</v>
      </c>
      <c r="U17">
        <v>9</v>
      </c>
      <c r="V17">
        <v>11</v>
      </c>
      <c r="W17">
        <f t="shared" si="2"/>
        <v>39</v>
      </c>
      <c r="Y17" s="4">
        <v>1996</v>
      </c>
      <c r="Z17">
        <v>33</v>
      </c>
      <c r="AA17">
        <v>44</v>
      </c>
      <c r="AB17">
        <v>8</v>
      </c>
      <c r="AC17">
        <v>14</v>
      </c>
      <c r="AD17">
        <v>15</v>
      </c>
      <c r="AE17">
        <f t="shared" si="3"/>
        <v>114</v>
      </c>
      <c r="AG17" s="4">
        <v>1996</v>
      </c>
      <c r="AH17">
        <v>582</v>
      </c>
      <c r="AI17" s="2">
        <v>1050</v>
      </c>
      <c r="AJ17">
        <v>126</v>
      </c>
      <c r="AK17" s="2">
        <v>3522</v>
      </c>
      <c r="AL17">
        <v>419</v>
      </c>
      <c r="AM17">
        <f t="shared" si="4"/>
        <v>5699</v>
      </c>
      <c r="AO17" s="4">
        <v>1996</v>
      </c>
    </row>
    <row r="18" spans="1:41" ht="12.75">
      <c r="A18" s="4">
        <v>1997</v>
      </c>
      <c r="B18">
        <v>606</v>
      </c>
      <c r="C18">
        <v>910</v>
      </c>
      <c r="D18">
        <v>310</v>
      </c>
      <c r="E18">
        <v>586</v>
      </c>
      <c r="F18">
        <v>632</v>
      </c>
      <c r="G18">
        <f t="shared" si="0"/>
        <v>3044</v>
      </c>
      <c r="I18" s="4">
        <v>1997</v>
      </c>
      <c r="J18" s="2">
        <v>1136</v>
      </c>
      <c r="K18" s="2">
        <v>2013</v>
      </c>
      <c r="L18">
        <v>341</v>
      </c>
      <c r="M18" s="2">
        <v>4026</v>
      </c>
      <c r="N18">
        <v>783</v>
      </c>
      <c r="O18">
        <f t="shared" si="1"/>
        <v>8299</v>
      </c>
      <c r="Q18" s="4">
        <v>1997</v>
      </c>
      <c r="R18">
        <v>15</v>
      </c>
      <c r="S18">
        <v>13</v>
      </c>
      <c r="T18">
        <v>3</v>
      </c>
      <c r="U18">
        <v>5</v>
      </c>
      <c r="V18">
        <v>5</v>
      </c>
      <c r="W18">
        <f t="shared" si="2"/>
        <v>41</v>
      </c>
      <c r="Y18" s="4">
        <v>1997</v>
      </c>
      <c r="Z18">
        <v>39</v>
      </c>
      <c r="AA18">
        <v>26</v>
      </c>
      <c r="AB18">
        <v>8</v>
      </c>
      <c r="AC18">
        <v>9</v>
      </c>
      <c r="AD18">
        <v>7</v>
      </c>
      <c r="AE18">
        <f t="shared" si="3"/>
        <v>89</v>
      </c>
      <c r="AG18" s="4">
        <v>1997</v>
      </c>
      <c r="AH18">
        <v>618</v>
      </c>
      <c r="AI18">
        <v>949</v>
      </c>
      <c r="AJ18">
        <v>141</v>
      </c>
      <c r="AK18" s="2">
        <v>3373</v>
      </c>
      <c r="AL18">
        <v>414</v>
      </c>
      <c r="AM18">
        <f t="shared" si="4"/>
        <v>5495</v>
      </c>
      <c r="AO18" s="4">
        <v>1997</v>
      </c>
    </row>
    <row r="19" spans="1:41" ht="12.75">
      <c r="A19" s="4">
        <v>1998</v>
      </c>
      <c r="B19">
        <v>642</v>
      </c>
      <c r="C19">
        <v>709</v>
      </c>
      <c r="D19">
        <v>265</v>
      </c>
      <c r="E19">
        <v>471</v>
      </c>
      <c r="F19">
        <v>616</v>
      </c>
      <c r="G19">
        <f t="shared" si="0"/>
        <v>2703</v>
      </c>
      <c r="I19" s="4">
        <v>1998</v>
      </c>
      <c r="J19" s="2">
        <v>1067</v>
      </c>
      <c r="K19" s="2">
        <v>1770</v>
      </c>
      <c r="L19">
        <v>321</v>
      </c>
      <c r="M19" s="2">
        <v>3817</v>
      </c>
      <c r="N19">
        <v>749</v>
      </c>
      <c r="O19">
        <f t="shared" si="1"/>
        <v>7724</v>
      </c>
      <c r="Q19" s="4">
        <v>1998</v>
      </c>
      <c r="R19">
        <v>17</v>
      </c>
      <c r="S19">
        <v>20</v>
      </c>
      <c r="U19">
        <v>12</v>
      </c>
      <c r="V19">
        <v>12</v>
      </c>
      <c r="W19">
        <f t="shared" si="2"/>
        <v>61</v>
      </c>
      <c r="Y19" s="4">
        <v>1998</v>
      </c>
      <c r="Z19">
        <v>20</v>
      </c>
      <c r="AA19">
        <v>18</v>
      </c>
      <c r="AB19">
        <v>9</v>
      </c>
      <c r="AC19">
        <v>8</v>
      </c>
      <c r="AD19">
        <v>6</v>
      </c>
      <c r="AE19">
        <f t="shared" si="3"/>
        <v>61</v>
      </c>
      <c r="AG19" s="4">
        <v>1998</v>
      </c>
      <c r="AH19">
        <v>581</v>
      </c>
      <c r="AI19">
        <v>838</v>
      </c>
      <c r="AJ19">
        <v>112</v>
      </c>
      <c r="AK19" s="2">
        <v>3053</v>
      </c>
      <c r="AL19">
        <v>392</v>
      </c>
      <c r="AM19">
        <f t="shared" si="4"/>
        <v>4976</v>
      </c>
      <c r="AO19" s="4">
        <v>1998</v>
      </c>
    </row>
    <row r="20" spans="1:41" ht="12.75">
      <c r="A20" s="4">
        <v>1999</v>
      </c>
      <c r="B20">
        <v>664</v>
      </c>
      <c r="C20">
        <v>827</v>
      </c>
      <c r="D20">
        <v>324</v>
      </c>
      <c r="E20">
        <v>531</v>
      </c>
      <c r="F20">
        <v>806</v>
      </c>
      <c r="G20">
        <f t="shared" si="0"/>
        <v>3152</v>
      </c>
      <c r="I20" s="4">
        <v>1999</v>
      </c>
      <c r="J20" s="2">
        <v>1162</v>
      </c>
      <c r="K20" s="2">
        <v>1840</v>
      </c>
      <c r="L20">
        <v>294</v>
      </c>
      <c r="M20" s="2">
        <v>3711</v>
      </c>
      <c r="N20">
        <v>759</v>
      </c>
      <c r="O20">
        <f t="shared" si="1"/>
        <v>7766</v>
      </c>
      <c r="Q20" s="4">
        <v>1999</v>
      </c>
      <c r="R20">
        <v>21</v>
      </c>
      <c r="S20">
        <v>20</v>
      </c>
      <c r="T20">
        <v>4</v>
      </c>
      <c r="U20">
        <v>8</v>
      </c>
      <c r="V20">
        <v>11</v>
      </c>
      <c r="W20">
        <f t="shared" si="2"/>
        <v>64</v>
      </c>
      <c r="Y20" s="4">
        <v>1999</v>
      </c>
      <c r="Z20">
        <v>20</v>
      </c>
      <c r="AA20">
        <v>19</v>
      </c>
      <c r="AB20">
        <v>7</v>
      </c>
      <c r="AC20">
        <v>11</v>
      </c>
      <c r="AD20">
        <v>4</v>
      </c>
      <c r="AE20">
        <f t="shared" si="3"/>
        <v>61</v>
      </c>
      <c r="AG20" s="4">
        <v>1999</v>
      </c>
      <c r="AH20">
        <v>591</v>
      </c>
      <c r="AI20">
        <v>771</v>
      </c>
      <c r="AJ20">
        <v>113</v>
      </c>
      <c r="AK20" s="2">
        <v>2731</v>
      </c>
      <c r="AL20">
        <v>386</v>
      </c>
      <c r="AM20">
        <f t="shared" si="4"/>
        <v>4592</v>
      </c>
      <c r="AO20" s="4">
        <v>1999</v>
      </c>
    </row>
    <row r="21" spans="1:47" ht="12.75">
      <c r="A21" s="4" t="s">
        <v>108</v>
      </c>
      <c r="B21" s="2">
        <f>SUM(B4:B20)</f>
        <v>9738</v>
      </c>
      <c r="C21" s="2">
        <f>SUM(C4:C20)</f>
        <v>15980</v>
      </c>
      <c r="D21" s="2">
        <f>SUM(D4:D20)</f>
        <v>4620</v>
      </c>
      <c r="E21" s="2">
        <f>SUM(E4:E20)</f>
        <v>8462</v>
      </c>
      <c r="F21" s="2">
        <f>SUM(F4:F20)</f>
        <v>8463</v>
      </c>
      <c r="G21">
        <f>SUM(B21:F21)</f>
        <v>47263</v>
      </c>
      <c r="I21" s="4" t="s">
        <v>108</v>
      </c>
      <c r="J21" s="2">
        <f>SUM(J4:J20)</f>
        <v>17826</v>
      </c>
      <c r="K21" s="2">
        <f>SUM(K4:K20)</f>
        <v>43210</v>
      </c>
      <c r="L21" s="2">
        <f>SUM(L4:L20)</f>
        <v>6234</v>
      </c>
      <c r="M21" s="2">
        <f>SUM(M4:M20)</f>
        <v>53853</v>
      </c>
      <c r="N21" s="2">
        <f>SUM(N4:N20)</f>
        <v>12508</v>
      </c>
      <c r="O21">
        <f>SUM(J21:N21)</f>
        <v>133631</v>
      </c>
      <c r="Q21" s="4" t="s">
        <v>108</v>
      </c>
      <c r="R21" s="2">
        <f>SUM(R4:R20)</f>
        <v>173</v>
      </c>
      <c r="S21" s="2">
        <f>SUM(S4:S20)</f>
        <v>209</v>
      </c>
      <c r="T21" s="2">
        <f>SUM(T4:T20)</f>
        <v>34</v>
      </c>
      <c r="U21" s="2">
        <f>SUM(U4:U20)</f>
        <v>113</v>
      </c>
      <c r="V21" s="2">
        <f>SUM(V4:V20)</f>
        <v>115</v>
      </c>
      <c r="W21">
        <f>SUM(R21:V21)</f>
        <v>644</v>
      </c>
      <c r="Y21" s="4" t="s">
        <v>108</v>
      </c>
      <c r="Z21" s="2">
        <f>SUM(Z4:Z20)</f>
        <v>311</v>
      </c>
      <c r="AA21" s="2">
        <f>SUM(AA4:AA20)</f>
        <v>357</v>
      </c>
      <c r="AB21" s="2">
        <f>SUM(AB4:AB20)</f>
        <v>79</v>
      </c>
      <c r="AC21" s="2">
        <f>SUM(AC4:AC20)</f>
        <v>152</v>
      </c>
      <c r="AD21" s="2">
        <f>SUM(AD4:AD20)</f>
        <v>102</v>
      </c>
      <c r="AE21">
        <f>SUM(Z21:AD21)</f>
        <v>1001</v>
      </c>
      <c r="AG21" s="4" t="s">
        <v>108</v>
      </c>
      <c r="AH21" s="2">
        <f>SUM(AH4:AH20)</f>
        <v>9379</v>
      </c>
      <c r="AI21" s="2">
        <f>SUM(AI4:AI20)</f>
        <v>19950</v>
      </c>
      <c r="AJ21" s="2">
        <f>SUM(AJ4:AJ20)</f>
        <v>2111</v>
      </c>
      <c r="AK21" s="2">
        <f>SUM(AK4:AK20)</f>
        <v>50498</v>
      </c>
      <c r="AL21" s="2">
        <f>SUM(AL4:AL20)</f>
        <v>7408</v>
      </c>
      <c r="AM21">
        <f>SUM(AH21:AL21)</f>
        <v>89346</v>
      </c>
      <c r="AO21" s="4" t="s">
        <v>108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>SUM(AP21:AT21)</f>
        <v>0</v>
      </c>
    </row>
    <row r="22" spans="9:41" ht="12.75">
      <c r="I22" s="4"/>
      <c r="Q22" s="4"/>
      <c r="Y22" s="4"/>
      <c r="AG22" s="4"/>
      <c r="AO22" s="4"/>
    </row>
    <row r="23" spans="1:41" ht="12.75">
      <c r="A23" s="4" t="s">
        <v>106</v>
      </c>
      <c r="I23" s="4" t="s">
        <v>107</v>
      </c>
      <c r="Q23" s="4" t="s">
        <v>123</v>
      </c>
      <c r="Y23" s="4" t="s">
        <v>124</v>
      </c>
      <c r="AG23" s="4" t="s">
        <v>121</v>
      </c>
      <c r="AO23" s="4" t="s">
        <v>122</v>
      </c>
    </row>
    <row r="24" spans="1:47" ht="12.75">
      <c r="A24" s="4" t="s">
        <v>116</v>
      </c>
      <c r="B24" s="12" t="s">
        <v>95</v>
      </c>
      <c r="C24" s="12" t="s">
        <v>100</v>
      </c>
      <c r="D24" s="12" t="s">
        <v>101</v>
      </c>
      <c r="E24" s="12" t="s">
        <v>96</v>
      </c>
      <c r="F24" s="12" t="s">
        <v>99</v>
      </c>
      <c r="G24" s="12" t="s">
        <v>108</v>
      </c>
      <c r="I24" s="4" t="s">
        <v>116</v>
      </c>
      <c r="J24" s="12" t="s">
        <v>95</v>
      </c>
      <c r="K24" s="12" t="s">
        <v>100</v>
      </c>
      <c r="L24" s="12" t="s">
        <v>101</v>
      </c>
      <c r="M24" s="12" t="s">
        <v>96</v>
      </c>
      <c r="N24" s="12" t="s">
        <v>99</v>
      </c>
      <c r="O24" s="12" t="s">
        <v>108</v>
      </c>
      <c r="Q24" s="4" t="s">
        <v>116</v>
      </c>
      <c r="R24" s="12" t="s">
        <v>95</v>
      </c>
      <c r="S24" s="12" t="s">
        <v>100</v>
      </c>
      <c r="T24" s="12" t="s">
        <v>101</v>
      </c>
      <c r="U24" s="12" t="s">
        <v>96</v>
      </c>
      <c r="V24" s="12" t="s">
        <v>99</v>
      </c>
      <c r="W24" s="12" t="s">
        <v>108</v>
      </c>
      <c r="Y24" s="4" t="s">
        <v>116</v>
      </c>
      <c r="Z24" s="12" t="s">
        <v>95</v>
      </c>
      <c r="AA24" s="12" t="s">
        <v>100</v>
      </c>
      <c r="AB24" s="12" t="s">
        <v>101</v>
      </c>
      <c r="AC24" s="12" t="s">
        <v>96</v>
      </c>
      <c r="AD24" s="12" t="s">
        <v>99</v>
      </c>
      <c r="AE24" s="12" t="s">
        <v>108</v>
      </c>
      <c r="AG24" s="4" t="s">
        <v>116</v>
      </c>
      <c r="AH24" s="12" t="s">
        <v>95</v>
      </c>
      <c r="AI24" s="12" t="s">
        <v>100</v>
      </c>
      <c r="AJ24" s="12" t="s">
        <v>101</v>
      </c>
      <c r="AK24" s="12" t="s">
        <v>96</v>
      </c>
      <c r="AL24" s="12" t="s">
        <v>99</v>
      </c>
      <c r="AM24" s="12" t="s">
        <v>108</v>
      </c>
      <c r="AO24" s="4" t="s">
        <v>116</v>
      </c>
      <c r="AP24" s="12" t="s">
        <v>95</v>
      </c>
      <c r="AQ24" s="12" t="s">
        <v>100</v>
      </c>
      <c r="AR24" s="12" t="s">
        <v>101</v>
      </c>
      <c r="AS24" s="12" t="s">
        <v>96</v>
      </c>
      <c r="AT24" s="12" t="s">
        <v>99</v>
      </c>
      <c r="AU24" s="12" t="s">
        <v>108</v>
      </c>
    </row>
    <row r="25" spans="1:41" ht="12.75">
      <c r="A25" s="4">
        <v>1983</v>
      </c>
      <c r="I25" s="4">
        <v>1983</v>
      </c>
      <c r="O25">
        <f>SUM(J25:N25)</f>
        <v>0</v>
      </c>
      <c r="Q25" s="4">
        <v>1983</v>
      </c>
      <c r="Y25" s="4">
        <v>1983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B26">
        <v>123</v>
      </c>
      <c r="C26">
        <v>565</v>
      </c>
      <c r="D26">
        <v>73</v>
      </c>
      <c r="E26">
        <v>47</v>
      </c>
      <c r="F26">
        <v>127</v>
      </c>
      <c r="G26">
        <f aca="true" t="shared" si="5" ref="G26:G41">SUM(B26:F26)</f>
        <v>935</v>
      </c>
      <c r="I26" s="4">
        <v>1984</v>
      </c>
      <c r="J26">
        <v>265</v>
      </c>
      <c r="K26" s="2">
        <v>1392</v>
      </c>
      <c r="L26">
        <v>147</v>
      </c>
      <c r="M26">
        <v>234</v>
      </c>
      <c r="N26">
        <v>263</v>
      </c>
      <c r="O26">
        <f aca="true" t="shared" si="6" ref="O26:O41">SUM(J26:N26)</f>
        <v>2301</v>
      </c>
      <c r="Q26" s="4">
        <v>1984</v>
      </c>
      <c r="R26">
        <v>2</v>
      </c>
      <c r="S26">
        <v>8</v>
      </c>
      <c r="V26">
        <v>2</v>
      </c>
      <c r="W26">
        <f aca="true" t="shared" si="7" ref="W26:W41">SUM(R26:V26)</f>
        <v>12</v>
      </c>
      <c r="Y26" s="4">
        <v>1984</v>
      </c>
      <c r="Z26">
        <v>1</v>
      </c>
      <c r="AA26">
        <v>1</v>
      </c>
      <c r="AB26">
        <v>1</v>
      </c>
      <c r="AD26">
        <v>2</v>
      </c>
      <c r="AE26">
        <f aca="true" t="shared" si="8" ref="AE26:AE41">SUM(Z26:AD26)</f>
        <v>5</v>
      </c>
      <c r="AG26" s="4">
        <v>1984</v>
      </c>
      <c r="AH26">
        <v>37</v>
      </c>
      <c r="AI26">
        <v>149</v>
      </c>
      <c r="AJ26">
        <v>13</v>
      </c>
      <c r="AK26">
        <v>104</v>
      </c>
      <c r="AL26">
        <v>48</v>
      </c>
      <c r="AM26">
        <f aca="true" t="shared" si="9" ref="AM26:AM41">SUM(AH26:AL26)</f>
        <v>351</v>
      </c>
      <c r="AO26" s="4">
        <v>1984</v>
      </c>
    </row>
    <row r="27" spans="1:41" ht="12.75">
      <c r="A27" s="4">
        <v>1985</v>
      </c>
      <c r="B27">
        <v>91</v>
      </c>
      <c r="C27">
        <v>336</v>
      </c>
      <c r="D27">
        <v>58</v>
      </c>
      <c r="E27">
        <v>32</v>
      </c>
      <c r="F27">
        <v>73</v>
      </c>
      <c r="G27">
        <f t="shared" si="5"/>
        <v>590</v>
      </c>
      <c r="I27" s="4">
        <v>1985</v>
      </c>
      <c r="J27">
        <v>176</v>
      </c>
      <c r="K27">
        <v>848</v>
      </c>
      <c r="L27">
        <v>91</v>
      </c>
      <c r="M27">
        <v>118</v>
      </c>
      <c r="N27">
        <v>135</v>
      </c>
      <c r="O27">
        <f t="shared" si="6"/>
        <v>1368</v>
      </c>
      <c r="Q27" s="4">
        <v>1985</v>
      </c>
      <c r="S27">
        <v>5</v>
      </c>
      <c r="V27">
        <v>3</v>
      </c>
      <c r="W27">
        <f t="shared" si="7"/>
        <v>8</v>
      </c>
      <c r="Y27" s="4">
        <v>1985</v>
      </c>
      <c r="AA27">
        <v>1</v>
      </c>
      <c r="AB27">
        <v>1</v>
      </c>
      <c r="AE27">
        <f t="shared" si="8"/>
        <v>2</v>
      </c>
      <c r="AG27" s="4">
        <v>1985</v>
      </c>
      <c r="AH27">
        <v>70</v>
      </c>
      <c r="AI27">
        <v>366</v>
      </c>
      <c r="AJ27">
        <v>22</v>
      </c>
      <c r="AK27">
        <v>152</v>
      </c>
      <c r="AL27">
        <v>73</v>
      </c>
      <c r="AM27">
        <f t="shared" si="9"/>
        <v>683</v>
      </c>
      <c r="AO27" s="4">
        <v>1985</v>
      </c>
    </row>
    <row r="28" spans="1:41" ht="12.75">
      <c r="A28" s="4">
        <v>1986</v>
      </c>
      <c r="B28">
        <v>107</v>
      </c>
      <c r="C28">
        <v>490</v>
      </c>
      <c r="D28">
        <v>69</v>
      </c>
      <c r="E28">
        <v>44</v>
      </c>
      <c r="F28">
        <v>107</v>
      </c>
      <c r="G28">
        <f t="shared" si="5"/>
        <v>817</v>
      </c>
      <c r="I28" s="4">
        <v>1986</v>
      </c>
      <c r="J28">
        <v>319</v>
      </c>
      <c r="K28" s="2">
        <v>1691</v>
      </c>
      <c r="L28">
        <v>198</v>
      </c>
      <c r="M28">
        <v>234</v>
      </c>
      <c r="N28">
        <v>283</v>
      </c>
      <c r="O28">
        <f t="shared" si="6"/>
        <v>2725</v>
      </c>
      <c r="Q28" s="4">
        <v>1986</v>
      </c>
      <c r="R28">
        <v>3</v>
      </c>
      <c r="S28">
        <v>3</v>
      </c>
      <c r="U28">
        <v>2</v>
      </c>
      <c r="V28">
        <v>2</v>
      </c>
      <c r="W28">
        <f t="shared" si="7"/>
        <v>10</v>
      </c>
      <c r="Y28" s="4">
        <v>1986</v>
      </c>
      <c r="Z28">
        <v>2</v>
      </c>
      <c r="AA28">
        <v>4</v>
      </c>
      <c r="AE28">
        <f t="shared" si="8"/>
        <v>6</v>
      </c>
      <c r="AG28" s="4">
        <v>1986</v>
      </c>
      <c r="AH28">
        <v>124</v>
      </c>
      <c r="AI28">
        <v>742</v>
      </c>
      <c r="AJ28">
        <v>45</v>
      </c>
      <c r="AK28">
        <v>305</v>
      </c>
      <c r="AL28">
        <v>146</v>
      </c>
      <c r="AM28">
        <f t="shared" si="9"/>
        <v>1362</v>
      </c>
      <c r="AO28" s="4">
        <v>1986</v>
      </c>
    </row>
    <row r="29" spans="1:41" ht="12.75">
      <c r="A29" s="4">
        <v>1987</v>
      </c>
      <c r="B29">
        <v>118</v>
      </c>
      <c r="C29">
        <v>467</v>
      </c>
      <c r="D29">
        <v>73</v>
      </c>
      <c r="E29">
        <v>55</v>
      </c>
      <c r="F29">
        <v>70</v>
      </c>
      <c r="G29">
        <f t="shared" si="5"/>
        <v>783</v>
      </c>
      <c r="I29" s="4">
        <v>1987</v>
      </c>
      <c r="J29">
        <v>314</v>
      </c>
      <c r="K29" s="2">
        <v>1749</v>
      </c>
      <c r="L29">
        <v>196</v>
      </c>
      <c r="M29">
        <v>334</v>
      </c>
      <c r="N29">
        <v>296</v>
      </c>
      <c r="O29">
        <f t="shared" si="6"/>
        <v>2889</v>
      </c>
      <c r="Q29" s="4">
        <v>1987</v>
      </c>
      <c r="R29">
        <v>2</v>
      </c>
      <c r="S29">
        <v>5</v>
      </c>
      <c r="T29">
        <v>1</v>
      </c>
      <c r="V29">
        <v>3</v>
      </c>
      <c r="W29">
        <f t="shared" si="7"/>
        <v>11</v>
      </c>
      <c r="Y29" s="4">
        <v>1987</v>
      </c>
      <c r="Z29">
        <v>4</v>
      </c>
      <c r="AA29">
        <v>2</v>
      </c>
      <c r="AC29">
        <v>1</v>
      </c>
      <c r="AE29">
        <f t="shared" si="8"/>
        <v>7</v>
      </c>
      <c r="AG29" s="4">
        <v>1987</v>
      </c>
      <c r="AH29">
        <v>114</v>
      </c>
      <c r="AI29">
        <v>728</v>
      </c>
      <c r="AJ29">
        <v>37</v>
      </c>
      <c r="AK29">
        <v>455</v>
      </c>
      <c r="AL29">
        <v>157</v>
      </c>
      <c r="AM29">
        <f t="shared" si="9"/>
        <v>1491</v>
      </c>
      <c r="AO29" s="4">
        <v>1987</v>
      </c>
    </row>
    <row r="30" spans="1:41" ht="12.75">
      <c r="A30" s="4">
        <v>1988</v>
      </c>
      <c r="B30">
        <v>161</v>
      </c>
      <c r="C30">
        <v>588</v>
      </c>
      <c r="D30">
        <v>85</v>
      </c>
      <c r="E30">
        <v>48</v>
      </c>
      <c r="F30">
        <v>124</v>
      </c>
      <c r="G30">
        <f t="shared" si="5"/>
        <v>1006</v>
      </c>
      <c r="I30" s="4">
        <v>1988</v>
      </c>
      <c r="J30">
        <v>409</v>
      </c>
      <c r="K30" s="2">
        <v>2252</v>
      </c>
      <c r="L30">
        <v>270</v>
      </c>
      <c r="M30">
        <v>585</v>
      </c>
      <c r="N30">
        <v>343</v>
      </c>
      <c r="O30">
        <f t="shared" si="6"/>
        <v>3859</v>
      </c>
      <c r="Q30" s="4">
        <v>1988</v>
      </c>
      <c r="R30">
        <v>1</v>
      </c>
      <c r="S30">
        <v>7</v>
      </c>
      <c r="T30">
        <v>2</v>
      </c>
      <c r="U30">
        <v>1</v>
      </c>
      <c r="V30">
        <v>1</v>
      </c>
      <c r="W30">
        <f t="shared" si="7"/>
        <v>12</v>
      </c>
      <c r="Y30" s="4">
        <v>1988</v>
      </c>
      <c r="Z30">
        <v>1</v>
      </c>
      <c r="AA30">
        <v>2</v>
      </c>
      <c r="AC30">
        <v>1</v>
      </c>
      <c r="AE30">
        <f t="shared" si="8"/>
        <v>4</v>
      </c>
      <c r="AG30" s="4">
        <v>1988</v>
      </c>
      <c r="AH30">
        <v>164</v>
      </c>
      <c r="AI30">
        <v>930</v>
      </c>
      <c r="AJ30">
        <v>63</v>
      </c>
      <c r="AK30">
        <v>583</v>
      </c>
      <c r="AL30">
        <v>193</v>
      </c>
      <c r="AM30">
        <f t="shared" si="9"/>
        <v>1933</v>
      </c>
      <c r="AO30" s="4">
        <v>1988</v>
      </c>
    </row>
    <row r="31" spans="1:41" ht="12.75">
      <c r="A31" s="4">
        <v>1989</v>
      </c>
      <c r="B31">
        <v>149</v>
      </c>
      <c r="C31">
        <v>623</v>
      </c>
      <c r="D31">
        <v>94</v>
      </c>
      <c r="E31">
        <v>90</v>
      </c>
      <c r="F31">
        <v>140</v>
      </c>
      <c r="G31">
        <f t="shared" si="5"/>
        <v>1096</v>
      </c>
      <c r="I31" s="4">
        <v>1989</v>
      </c>
      <c r="J31">
        <v>396</v>
      </c>
      <c r="K31" s="2">
        <v>2149</v>
      </c>
      <c r="L31">
        <v>265</v>
      </c>
      <c r="M31">
        <v>677</v>
      </c>
      <c r="N31">
        <v>345</v>
      </c>
      <c r="O31">
        <f t="shared" si="6"/>
        <v>3832</v>
      </c>
      <c r="Q31" s="4">
        <v>1989</v>
      </c>
      <c r="R31">
        <v>5</v>
      </c>
      <c r="S31">
        <v>5</v>
      </c>
      <c r="T31">
        <v>1</v>
      </c>
      <c r="W31">
        <f t="shared" si="7"/>
        <v>11</v>
      </c>
      <c r="Y31" s="4">
        <v>1989</v>
      </c>
      <c r="AA31">
        <v>1</v>
      </c>
      <c r="AD31">
        <v>1</v>
      </c>
      <c r="AE31">
        <f t="shared" si="8"/>
        <v>2</v>
      </c>
      <c r="AG31" s="4">
        <v>1989</v>
      </c>
      <c r="AH31">
        <v>124</v>
      </c>
      <c r="AI31">
        <v>758</v>
      </c>
      <c r="AJ31">
        <v>66</v>
      </c>
      <c r="AK31">
        <v>634</v>
      </c>
      <c r="AL31">
        <v>175</v>
      </c>
      <c r="AM31">
        <f t="shared" si="9"/>
        <v>1757</v>
      </c>
      <c r="AO31" s="4">
        <v>1989</v>
      </c>
    </row>
    <row r="32" spans="1:41" ht="12.75">
      <c r="A32" s="4">
        <v>1990</v>
      </c>
      <c r="B32">
        <v>155</v>
      </c>
      <c r="C32">
        <v>539</v>
      </c>
      <c r="D32">
        <v>111</v>
      </c>
      <c r="E32">
        <v>79</v>
      </c>
      <c r="F32">
        <v>135</v>
      </c>
      <c r="G32">
        <f t="shared" si="5"/>
        <v>1019</v>
      </c>
      <c r="I32" s="4">
        <v>1990</v>
      </c>
      <c r="J32">
        <v>371</v>
      </c>
      <c r="K32" s="2">
        <v>1674</v>
      </c>
      <c r="L32">
        <v>199</v>
      </c>
      <c r="M32">
        <v>586</v>
      </c>
      <c r="N32">
        <v>271</v>
      </c>
      <c r="O32">
        <f t="shared" si="6"/>
        <v>3101</v>
      </c>
      <c r="Q32" s="4">
        <v>1990</v>
      </c>
      <c r="R32">
        <v>5</v>
      </c>
      <c r="S32">
        <v>9</v>
      </c>
      <c r="T32">
        <v>4</v>
      </c>
      <c r="V32">
        <v>2</v>
      </c>
      <c r="W32">
        <f t="shared" si="7"/>
        <v>20</v>
      </c>
      <c r="Y32" s="4">
        <v>1990</v>
      </c>
      <c r="Z32">
        <v>1</v>
      </c>
      <c r="AA32">
        <v>3</v>
      </c>
      <c r="AB32">
        <v>1</v>
      </c>
      <c r="AC32">
        <v>1</v>
      </c>
      <c r="AE32">
        <f t="shared" si="8"/>
        <v>6</v>
      </c>
      <c r="AG32" s="4">
        <v>1990</v>
      </c>
      <c r="AH32">
        <v>121</v>
      </c>
      <c r="AI32">
        <v>566</v>
      </c>
      <c r="AJ32">
        <v>51</v>
      </c>
      <c r="AK32">
        <v>466</v>
      </c>
      <c r="AL32">
        <v>150</v>
      </c>
      <c r="AM32">
        <f t="shared" si="9"/>
        <v>1354</v>
      </c>
      <c r="AO32" s="4">
        <v>1990</v>
      </c>
    </row>
    <row r="33" spans="1:41" ht="12.75">
      <c r="A33" s="4">
        <v>1991</v>
      </c>
      <c r="B33">
        <v>117</v>
      </c>
      <c r="C33">
        <v>452</v>
      </c>
      <c r="D33">
        <v>96</v>
      </c>
      <c r="E33">
        <v>76</v>
      </c>
      <c r="F33">
        <v>162</v>
      </c>
      <c r="G33">
        <f t="shared" si="5"/>
        <v>903</v>
      </c>
      <c r="I33" s="4">
        <v>1991</v>
      </c>
      <c r="J33">
        <v>229</v>
      </c>
      <c r="K33" s="2">
        <v>1122</v>
      </c>
      <c r="L33">
        <v>150</v>
      </c>
      <c r="M33">
        <v>667</v>
      </c>
      <c r="N33">
        <v>219</v>
      </c>
      <c r="O33">
        <f t="shared" si="6"/>
        <v>2387</v>
      </c>
      <c r="Q33" s="4">
        <v>1991</v>
      </c>
      <c r="R33">
        <v>3</v>
      </c>
      <c r="S33">
        <v>10</v>
      </c>
      <c r="T33">
        <v>3</v>
      </c>
      <c r="V33">
        <v>3</v>
      </c>
      <c r="W33">
        <f t="shared" si="7"/>
        <v>19</v>
      </c>
      <c r="Y33" s="4">
        <v>1991</v>
      </c>
      <c r="AA33">
        <v>2</v>
      </c>
      <c r="AC33">
        <v>1</v>
      </c>
      <c r="AE33">
        <f t="shared" si="8"/>
        <v>3</v>
      </c>
      <c r="AG33" s="4">
        <v>1991</v>
      </c>
      <c r="AH33">
        <v>67</v>
      </c>
      <c r="AI33">
        <v>345</v>
      </c>
      <c r="AJ33">
        <v>48</v>
      </c>
      <c r="AK33">
        <v>479</v>
      </c>
      <c r="AL33">
        <v>92</v>
      </c>
      <c r="AM33">
        <f t="shared" si="9"/>
        <v>1031</v>
      </c>
      <c r="AO33" s="4">
        <v>1991</v>
      </c>
    </row>
    <row r="34" spans="1:41" ht="12.75">
      <c r="A34" s="4">
        <v>1992</v>
      </c>
      <c r="B34">
        <v>148</v>
      </c>
      <c r="C34">
        <v>596</v>
      </c>
      <c r="D34">
        <v>105</v>
      </c>
      <c r="E34">
        <v>93</v>
      </c>
      <c r="F34">
        <v>218</v>
      </c>
      <c r="G34">
        <f t="shared" si="5"/>
        <v>1160</v>
      </c>
      <c r="I34" s="4">
        <v>1992</v>
      </c>
      <c r="J34">
        <v>314</v>
      </c>
      <c r="K34" s="2">
        <v>1567</v>
      </c>
      <c r="L34">
        <v>231</v>
      </c>
      <c r="M34" s="2">
        <v>1283</v>
      </c>
      <c r="N34">
        <v>331</v>
      </c>
      <c r="O34">
        <f t="shared" si="6"/>
        <v>3726</v>
      </c>
      <c r="Q34" s="4">
        <v>1992</v>
      </c>
      <c r="R34">
        <v>2</v>
      </c>
      <c r="S34">
        <v>12</v>
      </c>
      <c r="T34">
        <v>1</v>
      </c>
      <c r="U34">
        <v>4</v>
      </c>
      <c r="W34">
        <f t="shared" si="7"/>
        <v>19</v>
      </c>
      <c r="Y34" s="4">
        <v>1992</v>
      </c>
      <c r="Z34">
        <v>3</v>
      </c>
      <c r="AA34">
        <v>1</v>
      </c>
      <c r="AD34">
        <v>2</v>
      </c>
      <c r="AE34">
        <f t="shared" si="8"/>
        <v>6</v>
      </c>
      <c r="AG34" s="4">
        <v>1992</v>
      </c>
      <c r="AH34">
        <v>108</v>
      </c>
      <c r="AI34">
        <v>533</v>
      </c>
      <c r="AJ34">
        <v>60</v>
      </c>
      <c r="AK34">
        <v>913</v>
      </c>
      <c r="AL34">
        <v>141</v>
      </c>
      <c r="AM34">
        <f t="shared" si="9"/>
        <v>1755</v>
      </c>
      <c r="AO34" s="4">
        <v>1992</v>
      </c>
    </row>
    <row r="35" spans="1:41" ht="12.75">
      <c r="A35" s="4">
        <v>1993</v>
      </c>
      <c r="B35">
        <v>201</v>
      </c>
      <c r="C35">
        <v>757</v>
      </c>
      <c r="D35">
        <v>178</v>
      </c>
      <c r="E35">
        <v>153</v>
      </c>
      <c r="F35">
        <v>236</v>
      </c>
      <c r="G35">
        <f t="shared" si="5"/>
        <v>1525</v>
      </c>
      <c r="I35" s="4">
        <v>1993</v>
      </c>
      <c r="J35">
        <v>497</v>
      </c>
      <c r="K35" s="2">
        <v>2434</v>
      </c>
      <c r="L35">
        <v>341</v>
      </c>
      <c r="M35" s="2">
        <v>2294</v>
      </c>
      <c r="N35">
        <v>527</v>
      </c>
      <c r="O35">
        <f t="shared" si="6"/>
        <v>6093</v>
      </c>
      <c r="Q35" s="4">
        <v>1993</v>
      </c>
      <c r="R35">
        <v>6</v>
      </c>
      <c r="S35">
        <v>14</v>
      </c>
      <c r="T35">
        <v>1</v>
      </c>
      <c r="U35">
        <v>7</v>
      </c>
      <c r="V35">
        <v>1</v>
      </c>
      <c r="W35">
        <f t="shared" si="7"/>
        <v>29</v>
      </c>
      <c r="Y35" s="4">
        <v>1993</v>
      </c>
      <c r="AA35">
        <v>5</v>
      </c>
      <c r="AC35">
        <v>1</v>
      </c>
      <c r="AD35">
        <v>2</v>
      </c>
      <c r="AE35">
        <f t="shared" si="8"/>
        <v>8</v>
      </c>
      <c r="AG35" s="4">
        <v>1993</v>
      </c>
      <c r="AH35">
        <v>188</v>
      </c>
      <c r="AI35">
        <v>904</v>
      </c>
      <c r="AJ35">
        <v>100</v>
      </c>
      <c r="AK35" s="2">
        <v>1775</v>
      </c>
      <c r="AL35">
        <v>298</v>
      </c>
      <c r="AM35">
        <f t="shared" si="9"/>
        <v>3265</v>
      </c>
      <c r="AO35" s="4">
        <v>1993</v>
      </c>
    </row>
    <row r="36" spans="1:41" ht="12.75">
      <c r="A36" s="4">
        <v>1994</v>
      </c>
      <c r="B36">
        <v>190</v>
      </c>
      <c r="C36">
        <v>731</v>
      </c>
      <c r="D36">
        <v>118</v>
      </c>
      <c r="E36">
        <v>175</v>
      </c>
      <c r="F36">
        <v>223</v>
      </c>
      <c r="G36">
        <f t="shared" si="5"/>
        <v>1437</v>
      </c>
      <c r="I36" s="4">
        <v>1994</v>
      </c>
      <c r="J36">
        <v>450</v>
      </c>
      <c r="K36" s="2">
        <v>2233</v>
      </c>
      <c r="L36">
        <v>305</v>
      </c>
      <c r="M36" s="2">
        <v>2320</v>
      </c>
      <c r="N36">
        <v>535</v>
      </c>
      <c r="O36">
        <f t="shared" si="6"/>
        <v>5843</v>
      </c>
      <c r="Q36" s="4">
        <v>1994</v>
      </c>
      <c r="R36">
        <v>2</v>
      </c>
      <c r="S36">
        <v>12</v>
      </c>
      <c r="T36">
        <v>3</v>
      </c>
      <c r="U36">
        <v>6</v>
      </c>
      <c r="V36">
        <v>2</v>
      </c>
      <c r="W36">
        <f t="shared" si="7"/>
        <v>25</v>
      </c>
      <c r="Y36" s="4">
        <v>1994</v>
      </c>
      <c r="AA36">
        <v>2</v>
      </c>
      <c r="AC36">
        <v>4</v>
      </c>
      <c r="AD36">
        <v>2</v>
      </c>
      <c r="AE36">
        <f t="shared" si="8"/>
        <v>8</v>
      </c>
      <c r="AG36" s="4">
        <v>1994</v>
      </c>
      <c r="AH36">
        <v>170</v>
      </c>
      <c r="AI36">
        <v>823</v>
      </c>
      <c r="AJ36">
        <v>111</v>
      </c>
      <c r="AK36" s="2">
        <v>1696</v>
      </c>
      <c r="AL36">
        <v>238</v>
      </c>
      <c r="AM36">
        <f t="shared" si="9"/>
        <v>3038</v>
      </c>
      <c r="AO36" s="4">
        <v>1994</v>
      </c>
    </row>
    <row r="37" spans="1:41" ht="12.75">
      <c r="A37" s="4">
        <v>1995</v>
      </c>
      <c r="B37">
        <v>253</v>
      </c>
      <c r="C37">
        <v>828</v>
      </c>
      <c r="D37">
        <v>185</v>
      </c>
      <c r="E37">
        <v>191</v>
      </c>
      <c r="F37">
        <v>248</v>
      </c>
      <c r="G37">
        <f t="shared" si="5"/>
        <v>1705</v>
      </c>
      <c r="I37" s="4">
        <v>1995</v>
      </c>
      <c r="J37">
        <v>593</v>
      </c>
      <c r="K37" s="2">
        <v>2383</v>
      </c>
      <c r="L37">
        <v>331</v>
      </c>
      <c r="M37" s="2">
        <v>2618</v>
      </c>
      <c r="N37">
        <v>570</v>
      </c>
      <c r="O37">
        <f t="shared" si="6"/>
        <v>6495</v>
      </c>
      <c r="Q37" s="4">
        <v>1995</v>
      </c>
      <c r="R37">
        <v>3</v>
      </c>
      <c r="S37">
        <v>10</v>
      </c>
      <c r="T37">
        <v>5</v>
      </c>
      <c r="U37">
        <v>7</v>
      </c>
      <c r="V37">
        <v>2</v>
      </c>
      <c r="W37">
        <f t="shared" si="7"/>
        <v>27</v>
      </c>
      <c r="Y37" s="4">
        <v>1995</v>
      </c>
      <c r="Z37">
        <v>1</v>
      </c>
      <c r="AA37">
        <v>4</v>
      </c>
      <c r="AB37">
        <v>1</v>
      </c>
      <c r="AC37">
        <v>1</v>
      </c>
      <c r="AD37">
        <v>1</v>
      </c>
      <c r="AE37">
        <f t="shared" si="8"/>
        <v>8</v>
      </c>
      <c r="AG37" s="4">
        <v>1995</v>
      </c>
      <c r="AH37">
        <v>213</v>
      </c>
      <c r="AI37">
        <v>790</v>
      </c>
      <c r="AJ37">
        <v>88</v>
      </c>
      <c r="AK37" s="2">
        <v>1832</v>
      </c>
      <c r="AL37">
        <v>264</v>
      </c>
      <c r="AM37">
        <f t="shared" si="9"/>
        <v>3187</v>
      </c>
      <c r="AO37" s="4">
        <v>1995</v>
      </c>
    </row>
    <row r="38" spans="1:41" ht="12.75">
      <c r="A38" s="4">
        <v>1996</v>
      </c>
      <c r="B38">
        <v>265</v>
      </c>
      <c r="C38">
        <v>733</v>
      </c>
      <c r="D38">
        <v>166</v>
      </c>
      <c r="E38">
        <v>236</v>
      </c>
      <c r="F38">
        <v>242</v>
      </c>
      <c r="G38">
        <f t="shared" si="5"/>
        <v>1642</v>
      </c>
      <c r="I38" s="4">
        <v>1996</v>
      </c>
      <c r="J38">
        <v>578</v>
      </c>
      <c r="K38" s="2">
        <v>2405</v>
      </c>
      <c r="L38">
        <v>317</v>
      </c>
      <c r="M38" s="2">
        <v>2660</v>
      </c>
      <c r="N38">
        <v>561</v>
      </c>
      <c r="O38">
        <f t="shared" si="6"/>
        <v>6521</v>
      </c>
      <c r="Q38" s="4">
        <v>1996</v>
      </c>
      <c r="R38">
        <v>4</v>
      </c>
      <c r="S38">
        <v>8</v>
      </c>
      <c r="T38">
        <v>1</v>
      </c>
      <c r="U38">
        <v>6</v>
      </c>
      <c r="V38">
        <v>6</v>
      </c>
      <c r="W38">
        <f t="shared" si="7"/>
        <v>25</v>
      </c>
      <c r="Y38" s="4">
        <v>1996</v>
      </c>
      <c r="Z38">
        <v>1</v>
      </c>
      <c r="AA38">
        <v>3</v>
      </c>
      <c r="AB38">
        <v>1</v>
      </c>
      <c r="AC38">
        <v>4</v>
      </c>
      <c r="AD38">
        <v>1</v>
      </c>
      <c r="AE38">
        <f t="shared" si="8"/>
        <v>10</v>
      </c>
      <c r="AG38" s="4">
        <v>1996</v>
      </c>
      <c r="AH38">
        <v>201</v>
      </c>
      <c r="AI38">
        <v>802</v>
      </c>
      <c r="AJ38">
        <v>94</v>
      </c>
      <c r="AK38" s="2">
        <v>1968</v>
      </c>
      <c r="AL38">
        <v>227</v>
      </c>
      <c r="AM38">
        <f t="shared" si="9"/>
        <v>3292</v>
      </c>
      <c r="AO38" s="4">
        <v>1996</v>
      </c>
    </row>
    <row r="39" spans="1:41" ht="12.75">
      <c r="A39" s="4">
        <v>1997</v>
      </c>
      <c r="B39">
        <v>223</v>
      </c>
      <c r="C39">
        <v>667</v>
      </c>
      <c r="D39">
        <v>126</v>
      </c>
      <c r="E39">
        <v>151</v>
      </c>
      <c r="F39">
        <v>236</v>
      </c>
      <c r="G39">
        <f t="shared" si="5"/>
        <v>1403</v>
      </c>
      <c r="I39" s="4">
        <v>1997</v>
      </c>
      <c r="J39">
        <v>545</v>
      </c>
      <c r="K39" s="2">
        <v>2060</v>
      </c>
      <c r="L39">
        <v>335</v>
      </c>
      <c r="M39" s="2">
        <v>2238</v>
      </c>
      <c r="N39">
        <v>586</v>
      </c>
      <c r="O39">
        <f t="shared" si="6"/>
        <v>5764</v>
      </c>
      <c r="Q39" s="4">
        <v>1997</v>
      </c>
      <c r="R39">
        <v>9</v>
      </c>
      <c r="S39">
        <v>11</v>
      </c>
      <c r="T39">
        <v>3</v>
      </c>
      <c r="U39">
        <v>8</v>
      </c>
      <c r="V39">
        <v>3</v>
      </c>
      <c r="W39">
        <f t="shared" si="7"/>
        <v>34</v>
      </c>
      <c r="Y39" s="4">
        <v>1997</v>
      </c>
      <c r="Z39">
        <v>6</v>
      </c>
      <c r="AA39">
        <v>1</v>
      </c>
      <c r="AB39">
        <v>1</v>
      </c>
      <c r="AC39">
        <v>1</v>
      </c>
      <c r="AD39">
        <v>3</v>
      </c>
      <c r="AE39">
        <f t="shared" si="8"/>
        <v>12</v>
      </c>
      <c r="AG39" s="4">
        <v>1997</v>
      </c>
      <c r="AH39">
        <v>225</v>
      </c>
      <c r="AI39">
        <v>740</v>
      </c>
      <c r="AJ39">
        <v>96</v>
      </c>
      <c r="AK39" s="2">
        <v>1584</v>
      </c>
      <c r="AL39">
        <v>215</v>
      </c>
      <c r="AM39">
        <f t="shared" si="9"/>
        <v>2860</v>
      </c>
      <c r="AO39" s="4">
        <v>1997</v>
      </c>
    </row>
    <row r="40" spans="1:41" ht="12.75">
      <c r="A40" s="4">
        <v>1998</v>
      </c>
      <c r="B40">
        <v>232</v>
      </c>
      <c r="C40">
        <v>666</v>
      </c>
      <c r="D40">
        <v>181</v>
      </c>
      <c r="E40">
        <v>212</v>
      </c>
      <c r="F40">
        <v>212</v>
      </c>
      <c r="G40">
        <f t="shared" si="5"/>
        <v>1503</v>
      </c>
      <c r="I40" s="4">
        <v>1998</v>
      </c>
      <c r="J40">
        <v>519</v>
      </c>
      <c r="K40" s="2">
        <v>1976</v>
      </c>
      <c r="L40">
        <v>323</v>
      </c>
      <c r="M40" s="2">
        <v>2584</v>
      </c>
      <c r="N40">
        <v>528</v>
      </c>
      <c r="O40">
        <f t="shared" si="6"/>
        <v>5930</v>
      </c>
      <c r="Q40" s="4">
        <v>1998</v>
      </c>
      <c r="R40">
        <v>9</v>
      </c>
      <c r="S40">
        <v>14</v>
      </c>
      <c r="T40">
        <v>4</v>
      </c>
      <c r="U40">
        <v>4</v>
      </c>
      <c r="V40">
        <v>7</v>
      </c>
      <c r="W40">
        <f t="shared" si="7"/>
        <v>38</v>
      </c>
      <c r="Y40" s="4">
        <v>1998</v>
      </c>
      <c r="AA40">
        <v>3</v>
      </c>
      <c r="AC40">
        <v>1</v>
      </c>
      <c r="AD40">
        <v>1</v>
      </c>
      <c r="AE40">
        <f t="shared" si="8"/>
        <v>5</v>
      </c>
      <c r="AG40" s="4">
        <v>1998</v>
      </c>
      <c r="AH40">
        <v>217</v>
      </c>
      <c r="AI40">
        <v>741</v>
      </c>
      <c r="AJ40">
        <v>92</v>
      </c>
      <c r="AK40" s="2">
        <v>1725</v>
      </c>
      <c r="AL40">
        <v>245</v>
      </c>
      <c r="AM40">
        <f t="shared" si="9"/>
        <v>3020</v>
      </c>
      <c r="AO40" s="4">
        <v>1998</v>
      </c>
    </row>
    <row r="41" spans="1:41" ht="12.75">
      <c r="A41" s="4">
        <v>1999</v>
      </c>
      <c r="B41">
        <v>227</v>
      </c>
      <c r="C41">
        <v>698</v>
      </c>
      <c r="D41">
        <v>187</v>
      </c>
      <c r="E41">
        <v>261</v>
      </c>
      <c r="F41">
        <v>227</v>
      </c>
      <c r="G41">
        <f t="shared" si="5"/>
        <v>1600</v>
      </c>
      <c r="I41" s="4">
        <v>1999</v>
      </c>
      <c r="J41">
        <v>568</v>
      </c>
      <c r="K41" s="2">
        <v>2002</v>
      </c>
      <c r="L41">
        <v>362</v>
      </c>
      <c r="M41" s="2">
        <v>3001</v>
      </c>
      <c r="N41">
        <v>544</v>
      </c>
      <c r="O41">
        <f t="shared" si="6"/>
        <v>6477</v>
      </c>
      <c r="Q41" s="4">
        <v>1999</v>
      </c>
      <c r="R41">
        <v>8</v>
      </c>
      <c r="S41">
        <v>9</v>
      </c>
      <c r="T41">
        <v>2</v>
      </c>
      <c r="U41">
        <v>9</v>
      </c>
      <c r="V41">
        <v>2</v>
      </c>
      <c r="W41">
        <f t="shared" si="7"/>
        <v>30</v>
      </c>
      <c r="Y41" s="4">
        <v>1999</v>
      </c>
      <c r="Z41">
        <v>1</v>
      </c>
      <c r="AA41">
        <v>8</v>
      </c>
      <c r="AB41">
        <v>1</v>
      </c>
      <c r="AC41">
        <v>4</v>
      </c>
      <c r="AD41">
        <v>1</v>
      </c>
      <c r="AE41">
        <f t="shared" si="8"/>
        <v>15</v>
      </c>
      <c r="AG41" s="4">
        <v>1999</v>
      </c>
      <c r="AH41">
        <v>222</v>
      </c>
      <c r="AI41">
        <v>728</v>
      </c>
      <c r="AJ41">
        <v>100</v>
      </c>
      <c r="AK41" s="2">
        <v>1911</v>
      </c>
      <c r="AL41">
        <v>195</v>
      </c>
      <c r="AM41">
        <f t="shared" si="9"/>
        <v>3156</v>
      </c>
      <c r="AO41" s="4">
        <v>1999</v>
      </c>
    </row>
    <row r="42" spans="1:47" ht="12.75">
      <c r="A42" s="4" t="s">
        <v>108</v>
      </c>
      <c r="B42" s="2">
        <f>SUM(B25:B41)</f>
        <v>2760</v>
      </c>
      <c r="C42" s="2">
        <f>SUM(C25:C41)</f>
        <v>9736</v>
      </c>
      <c r="D42" s="2">
        <f>SUM(D25:D41)</f>
        <v>1905</v>
      </c>
      <c r="E42" s="2">
        <f>SUM(E25:E41)</f>
        <v>1943</v>
      </c>
      <c r="F42" s="2">
        <f>SUM(F25:F41)</f>
        <v>2780</v>
      </c>
      <c r="G42">
        <f>SUM(B42:F42)</f>
        <v>19124</v>
      </c>
      <c r="I42" s="4" t="s">
        <v>108</v>
      </c>
      <c r="J42" s="2">
        <f>SUM(J25:J41)</f>
        <v>6543</v>
      </c>
      <c r="K42" s="2">
        <f>SUM(K25:K41)</f>
        <v>29937</v>
      </c>
      <c r="L42" s="2">
        <f>SUM(L25:L41)</f>
        <v>4061</v>
      </c>
      <c r="M42" s="2">
        <f>SUM(M25:M41)</f>
        <v>22433</v>
      </c>
      <c r="N42" s="2">
        <f>SUM(N25:N41)</f>
        <v>6337</v>
      </c>
      <c r="O42">
        <f>SUM(J42:N42)</f>
        <v>69311</v>
      </c>
      <c r="Q42" s="4" t="s">
        <v>108</v>
      </c>
      <c r="R42" s="2">
        <f>SUM(R25:R41)</f>
        <v>64</v>
      </c>
      <c r="S42" s="2">
        <f>SUM(S25:S41)</f>
        <v>142</v>
      </c>
      <c r="T42" s="2">
        <f>SUM(T25:T41)</f>
        <v>31</v>
      </c>
      <c r="U42" s="2">
        <f>SUM(U25:U41)</f>
        <v>54</v>
      </c>
      <c r="V42" s="2">
        <f>SUM(V25:V41)</f>
        <v>39</v>
      </c>
      <c r="W42">
        <f>SUM(R42:V42)</f>
        <v>330</v>
      </c>
      <c r="Y42" s="4" t="s">
        <v>108</v>
      </c>
      <c r="Z42" s="2">
        <f>SUM(Z25:Z41)</f>
        <v>21</v>
      </c>
      <c r="AA42" s="2">
        <f>SUM(AA25:AA41)</f>
        <v>43</v>
      </c>
      <c r="AB42" s="2">
        <f>SUM(AB25:AB41)</f>
        <v>7</v>
      </c>
      <c r="AC42" s="2">
        <f>SUM(AC25:AC41)</f>
        <v>20</v>
      </c>
      <c r="AD42" s="2">
        <f>SUM(AD25:AD41)</f>
        <v>16</v>
      </c>
      <c r="AE42">
        <f>SUM(Z42:AD42)</f>
        <v>107</v>
      </c>
      <c r="AG42" s="4" t="s">
        <v>108</v>
      </c>
      <c r="AH42" s="2">
        <f>SUM(AH25:AH41)</f>
        <v>2365</v>
      </c>
      <c r="AI42" s="2">
        <f>SUM(AI25:AI41)</f>
        <v>10645</v>
      </c>
      <c r="AJ42" s="2">
        <f>SUM(AJ25:AJ41)</f>
        <v>1086</v>
      </c>
      <c r="AK42" s="2">
        <f>SUM(AK25:AK41)</f>
        <v>16582</v>
      </c>
      <c r="AL42" s="2">
        <f>SUM(AL25:AL41)</f>
        <v>2857</v>
      </c>
      <c r="AM42">
        <f>SUM(AH42:AL42)</f>
        <v>33535</v>
      </c>
      <c r="AO42" s="4" t="s">
        <v>108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>SUM(AP42:AT42)</f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106</v>
      </c>
      <c r="I44" s="4" t="s">
        <v>107</v>
      </c>
      <c r="Q44" s="4" t="s">
        <v>123</v>
      </c>
      <c r="Y44" s="4" t="s">
        <v>124</v>
      </c>
      <c r="AG44" s="4" t="s">
        <v>121</v>
      </c>
      <c r="AO44" s="4" t="s">
        <v>122</v>
      </c>
    </row>
    <row r="45" spans="1:47" ht="12.75">
      <c r="A45" s="4" t="s">
        <v>97</v>
      </c>
      <c r="B45" s="12" t="s">
        <v>95</v>
      </c>
      <c r="C45" s="12" t="s">
        <v>100</v>
      </c>
      <c r="D45" s="12" t="s">
        <v>101</v>
      </c>
      <c r="E45" s="12" t="s">
        <v>96</v>
      </c>
      <c r="F45" s="12" t="s">
        <v>99</v>
      </c>
      <c r="G45" s="12" t="s">
        <v>108</v>
      </c>
      <c r="I45" s="4" t="s">
        <v>97</v>
      </c>
      <c r="J45" s="12" t="s">
        <v>95</v>
      </c>
      <c r="K45" s="12" t="s">
        <v>100</v>
      </c>
      <c r="L45" s="12" t="s">
        <v>101</v>
      </c>
      <c r="M45" s="12" t="s">
        <v>96</v>
      </c>
      <c r="N45" s="12" t="s">
        <v>99</v>
      </c>
      <c r="O45" s="12" t="s">
        <v>108</v>
      </c>
      <c r="Q45" s="4" t="s">
        <v>97</v>
      </c>
      <c r="R45" s="12" t="s">
        <v>95</v>
      </c>
      <c r="S45" s="12" t="s">
        <v>100</v>
      </c>
      <c r="T45" s="12" t="s">
        <v>101</v>
      </c>
      <c r="U45" s="12" t="s">
        <v>96</v>
      </c>
      <c r="V45" s="12" t="s">
        <v>99</v>
      </c>
      <c r="W45" s="12" t="s">
        <v>108</v>
      </c>
      <c r="Y45" s="4" t="s">
        <v>97</v>
      </c>
      <c r="Z45" s="12" t="s">
        <v>95</v>
      </c>
      <c r="AA45" s="12" t="s">
        <v>100</v>
      </c>
      <c r="AB45" s="12" t="s">
        <v>101</v>
      </c>
      <c r="AC45" s="12" t="s">
        <v>96</v>
      </c>
      <c r="AD45" s="12" t="s">
        <v>99</v>
      </c>
      <c r="AE45" s="12" t="s">
        <v>108</v>
      </c>
      <c r="AG45" s="4" t="s">
        <v>97</v>
      </c>
      <c r="AH45" s="12" t="s">
        <v>95</v>
      </c>
      <c r="AI45" s="12" t="s">
        <v>100</v>
      </c>
      <c r="AJ45" s="12" t="s">
        <v>101</v>
      </c>
      <c r="AK45" s="12" t="s">
        <v>96</v>
      </c>
      <c r="AL45" s="12" t="s">
        <v>99</v>
      </c>
      <c r="AM45" s="12" t="s">
        <v>108</v>
      </c>
      <c r="AO45" s="4" t="s">
        <v>97</v>
      </c>
      <c r="AP45" s="12" t="s">
        <v>95</v>
      </c>
      <c r="AQ45" s="12" t="s">
        <v>100</v>
      </c>
      <c r="AR45" s="12" t="s">
        <v>101</v>
      </c>
      <c r="AS45" s="12" t="s">
        <v>96</v>
      </c>
      <c r="AT45" s="12" t="s">
        <v>99</v>
      </c>
      <c r="AU45" s="12" t="s">
        <v>108</v>
      </c>
    </row>
    <row r="46" spans="1:41" ht="12.75">
      <c r="A46" s="4">
        <v>1983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I47" s="4">
        <v>1984</v>
      </c>
      <c r="O47">
        <f aca="true" t="shared" si="11" ref="O47:O62">SUM(J47:N47)</f>
        <v>0</v>
      </c>
      <c r="Q47" s="4">
        <v>1984</v>
      </c>
      <c r="W47">
        <f aca="true" t="shared" si="12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3" ref="AM47:AM62">SUM(AH47:AL47)</f>
        <v>0</v>
      </c>
      <c r="AO47" s="4">
        <v>1984</v>
      </c>
    </row>
    <row r="48" spans="1:41" ht="12.75">
      <c r="A48" s="4">
        <v>1985</v>
      </c>
      <c r="G48">
        <f aca="true" t="shared" si="14" ref="G48:G63">SUM(B48:F48)</f>
        <v>0</v>
      </c>
      <c r="I48" s="4">
        <v>1985</v>
      </c>
      <c r="O48">
        <f t="shared" si="11"/>
        <v>0</v>
      </c>
      <c r="Q48" s="4">
        <v>1985</v>
      </c>
      <c r="W48">
        <f t="shared" si="12"/>
        <v>0</v>
      </c>
      <c r="Y48" s="4">
        <v>1985</v>
      </c>
      <c r="AE48">
        <f t="shared" si="10"/>
        <v>0</v>
      </c>
      <c r="AG48" s="4">
        <v>1985</v>
      </c>
      <c r="AM48">
        <f t="shared" si="13"/>
        <v>0</v>
      </c>
      <c r="AO48" s="4">
        <v>1985</v>
      </c>
    </row>
    <row r="49" spans="1:41" ht="12.75">
      <c r="A49" s="4">
        <v>1986</v>
      </c>
      <c r="G49">
        <f t="shared" si="14"/>
        <v>0</v>
      </c>
      <c r="I49" s="4">
        <v>1986</v>
      </c>
      <c r="O49">
        <f t="shared" si="11"/>
        <v>0</v>
      </c>
      <c r="Q49" s="4">
        <v>1986</v>
      </c>
      <c r="W49">
        <f t="shared" si="12"/>
        <v>0</v>
      </c>
      <c r="Y49" s="4">
        <v>1986</v>
      </c>
      <c r="AE49">
        <f t="shared" si="10"/>
        <v>0</v>
      </c>
      <c r="AG49" s="4">
        <v>1986</v>
      </c>
      <c r="AM49">
        <f t="shared" si="13"/>
        <v>0</v>
      </c>
      <c r="AO49" s="4">
        <v>1986</v>
      </c>
    </row>
    <row r="50" spans="1:41" ht="12.75">
      <c r="A50" s="4">
        <v>1987</v>
      </c>
      <c r="G50">
        <f t="shared" si="14"/>
        <v>0</v>
      </c>
      <c r="I50" s="4">
        <v>1987</v>
      </c>
      <c r="O50">
        <f t="shared" si="11"/>
        <v>0</v>
      </c>
      <c r="Q50" s="4">
        <v>1987</v>
      </c>
      <c r="W50">
        <f t="shared" si="12"/>
        <v>0</v>
      </c>
      <c r="Y50" s="4">
        <v>1987</v>
      </c>
      <c r="AE50">
        <f t="shared" si="10"/>
        <v>0</v>
      </c>
      <c r="AG50" s="4">
        <v>1987</v>
      </c>
      <c r="AM50">
        <f t="shared" si="13"/>
        <v>0</v>
      </c>
      <c r="AO50" s="4">
        <v>1987</v>
      </c>
    </row>
    <row r="51" spans="1:41" ht="12.75">
      <c r="A51" s="4">
        <v>1988</v>
      </c>
      <c r="G51">
        <f t="shared" si="14"/>
        <v>0</v>
      </c>
      <c r="I51" s="4">
        <v>1988</v>
      </c>
      <c r="O51">
        <f t="shared" si="11"/>
        <v>0</v>
      </c>
      <c r="Q51" s="4">
        <v>1988</v>
      </c>
      <c r="W51">
        <f t="shared" si="12"/>
        <v>0</v>
      </c>
      <c r="Y51" s="4">
        <v>1988</v>
      </c>
      <c r="AE51">
        <f t="shared" si="10"/>
        <v>0</v>
      </c>
      <c r="AG51" s="4">
        <v>1988</v>
      </c>
      <c r="AM51">
        <f t="shared" si="13"/>
        <v>0</v>
      </c>
      <c r="AO51" s="4">
        <v>1988</v>
      </c>
    </row>
    <row r="52" spans="1:41" ht="12.75">
      <c r="A52" s="4">
        <v>1989</v>
      </c>
      <c r="G52">
        <f t="shared" si="14"/>
        <v>0</v>
      </c>
      <c r="I52" s="4">
        <v>1989</v>
      </c>
      <c r="O52">
        <f t="shared" si="11"/>
        <v>0</v>
      </c>
      <c r="Q52" s="4">
        <v>1989</v>
      </c>
      <c r="W52">
        <f t="shared" si="12"/>
        <v>0</v>
      </c>
      <c r="Y52" s="4">
        <v>1989</v>
      </c>
      <c r="AE52">
        <f t="shared" si="10"/>
        <v>0</v>
      </c>
      <c r="AG52" s="4">
        <v>1989</v>
      </c>
      <c r="AM52">
        <f t="shared" si="13"/>
        <v>0</v>
      </c>
      <c r="AO52" s="4">
        <v>1989</v>
      </c>
    </row>
    <row r="53" spans="1:41" ht="12.75">
      <c r="A53" s="4">
        <v>1990</v>
      </c>
      <c r="G53">
        <f t="shared" si="14"/>
        <v>0</v>
      </c>
      <c r="I53" s="4">
        <v>1990</v>
      </c>
      <c r="O53">
        <f t="shared" si="11"/>
        <v>0</v>
      </c>
      <c r="Q53" s="4">
        <v>1990</v>
      </c>
      <c r="W53">
        <f t="shared" si="12"/>
        <v>0</v>
      </c>
      <c r="Y53" s="4">
        <v>1990</v>
      </c>
      <c r="AE53">
        <f t="shared" si="10"/>
        <v>0</v>
      </c>
      <c r="AG53" s="4">
        <v>1990</v>
      </c>
      <c r="AM53">
        <f t="shared" si="13"/>
        <v>0</v>
      </c>
      <c r="AO53" s="4">
        <v>1990</v>
      </c>
    </row>
    <row r="54" spans="1:41" ht="12.75">
      <c r="A54" s="4">
        <v>1991</v>
      </c>
      <c r="B54">
        <v>2</v>
      </c>
      <c r="C54">
        <v>11</v>
      </c>
      <c r="D54">
        <v>4</v>
      </c>
      <c r="E54">
        <v>3</v>
      </c>
      <c r="F54">
        <v>3</v>
      </c>
      <c r="G54">
        <f t="shared" si="14"/>
        <v>23</v>
      </c>
      <c r="I54" s="4">
        <v>1991</v>
      </c>
      <c r="K54">
        <v>24</v>
      </c>
      <c r="M54">
        <v>33</v>
      </c>
      <c r="N54">
        <v>3</v>
      </c>
      <c r="O54">
        <f t="shared" si="11"/>
        <v>60</v>
      </c>
      <c r="Q54" s="4">
        <v>1991</v>
      </c>
      <c r="W54">
        <f t="shared" si="12"/>
        <v>0</v>
      </c>
      <c r="Y54" s="4">
        <v>1991</v>
      </c>
      <c r="AE54">
        <f t="shared" si="10"/>
        <v>0</v>
      </c>
      <c r="AG54" s="4">
        <v>1991</v>
      </c>
      <c r="AI54">
        <v>6</v>
      </c>
      <c r="AK54">
        <v>22</v>
      </c>
      <c r="AL54">
        <v>3</v>
      </c>
      <c r="AM54">
        <f t="shared" si="13"/>
        <v>31</v>
      </c>
      <c r="AO54" s="4">
        <v>1991</v>
      </c>
    </row>
    <row r="55" spans="1:41" ht="12.75">
      <c r="A55" s="4">
        <v>1992</v>
      </c>
      <c r="B55">
        <v>3</v>
      </c>
      <c r="C55">
        <v>16</v>
      </c>
      <c r="D55">
        <v>3</v>
      </c>
      <c r="E55">
        <v>4</v>
      </c>
      <c r="F55">
        <v>6</v>
      </c>
      <c r="G55">
        <f t="shared" si="14"/>
        <v>32</v>
      </c>
      <c r="I55" s="4">
        <v>1992</v>
      </c>
      <c r="J55">
        <v>4</v>
      </c>
      <c r="K55">
        <v>29</v>
      </c>
      <c r="L55">
        <v>6</v>
      </c>
      <c r="M55">
        <v>40</v>
      </c>
      <c r="N55">
        <v>4</v>
      </c>
      <c r="O55">
        <f t="shared" si="11"/>
        <v>83</v>
      </c>
      <c r="Q55" s="4">
        <v>1992</v>
      </c>
      <c r="W55">
        <f t="shared" si="12"/>
        <v>0</v>
      </c>
      <c r="Y55" s="4">
        <v>1992</v>
      </c>
      <c r="AE55">
        <f t="shared" si="10"/>
        <v>0</v>
      </c>
      <c r="AG55" s="4">
        <v>1992</v>
      </c>
      <c r="AH55">
        <v>1</v>
      </c>
      <c r="AI55">
        <v>4</v>
      </c>
      <c r="AK55">
        <v>26</v>
      </c>
      <c r="AL55">
        <v>1</v>
      </c>
      <c r="AM55">
        <f t="shared" si="13"/>
        <v>32</v>
      </c>
      <c r="AO55" s="4">
        <v>1992</v>
      </c>
    </row>
    <row r="56" spans="1:41" ht="12.75">
      <c r="A56" s="4">
        <v>1993</v>
      </c>
      <c r="B56">
        <v>3</v>
      </c>
      <c r="C56">
        <v>36</v>
      </c>
      <c r="D56">
        <v>7</v>
      </c>
      <c r="E56">
        <v>8</v>
      </c>
      <c r="F56">
        <v>11</v>
      </c>
      <c r="G56">
        <f t="shared" si="14"/>
        <v>65</v>
      </c>
      <c r="I56" s="4">
        <v>1993</v>
      </c>
      <c r="J56">
        <v>11</v>
      </c>
      <c r="K56">
        <v>122</v>
      </c>
      <c r="L56">
        <v>14</v>
      </c>
      <c r="M56">
        <v>113</v>
      </c>
      <c r="N56">
        <v>23</v>
      </c>
      <c r="O56">
        <f t="shared" si="11"/>
        <v>283</v>
      </c>
      <c r="Q56" s="4">
        <v>1993</v>
      </c>
      <c r="S56">
        <v>1</v>
      </c>
      <c r="W56">
        <f t="shared" si="12"/>
        <v>1</v>
      </c>
      <c r="Y56" s="4">
        <v>1993</v>
      </c>
      <c r="AA56">
        <v>1</v>
      </c>
      <c r="AE56">
        <f t="shared" si="10"/>
        <v>1</v>
      </c>
      <c r="AG56" s="4">
        <v>1993</v>
      </c>
      <c r="AH56">
        <v>4</v>
      </c>
      <c r="AI56">
        <v>40</v>
      </c>
      <c r="AJ56">
        <v>4</v>
      </c>
      <c r="AK56">
        <v>72</v>
      </c>
      <c r="AL56">
        <v>12</v>
      </c>
      <c r="AM56">
        <f t="shared" si="13"/>
        <v>132</v>
      </c>
      <c r="AO56" s="4">
        <v>1993</v>
      </c>
    </row>
    <row r="57" spans="1:41" ht="12.75">
      <c r="A57" s="4">
        <v>1994</v>
      </c>
      <c r="B57">
        <v>1</v>
      </c>
      <c r="C57">
        <v>41</v>
      </c>
      <c r="D57">
        <v>7</v>
      </c>
      <c r="E57">
        <v>8</v>
      </c>
      <c r="F57">
        <v>12</v>
      </c>
      <c r="G57">
        <f t="shared" si="14"/>
        <v>69</v>
      </c>
      <c r="I57" s="4">
        <v>1994</v>
      </c>
      <c r="J57">
        <v>4</v>
      </c>
      <c r="K57">
        <v>108</v>
      </c>
      <c r="L57">
        <v>12</v>
      </c>
      <c r="M57">
        <v>128</v>
      </c>
      <c r="N57">
        <v>28</v>
      </c>
      <c r="O57">
        <f t="shared" si="11"/>
        <v>280</v>
      </c>
      <c r="Q57" s="4">
        <v>1994</v>
      </c>
      <c r="S57">
        <v>1</v>
      </c>
      <c r="W57">
        <f t="shared" si="12"/>
        <v>1</v>
      </c>
      <c r="Y57" s="4">
        <v>1994</v>
      </c>
      <c r="AE57">
        <f t="shared" si="10"/>
        <v>0</v>
      </c>
      <c r="AG57" s="4">
        <v>1994</v>
      </c>
      <c r="AH57">
        <v>2</v>
      </c>
      <c r="AI57">
        <v>36</v>
      </c>
      <c r="AJ57">
        <v>5</v>
      </c>
      <c r="AK57">
        <v>99</v>
      </c>
      <c r="AL57">
        <v>16</v>
      </c>
      <c r="AM57">
        <f t="shared" si="13"/>
        <v>158</v>
      </c>
      <c r="AO57" s="4">
        <v>1994</v>
      </c>
    </row>
    <row r="58" spans="1:41" ht="12.75">
      <c r="A58" s="4">
        <v>1995</v>
      </c>
      <c r="B58">
        <v>3</v>
      </c>
      <c r="C58">
        <v>40</v>
      </c>
      <c r="D58">
        <v>10</v>
      </c>
      <c r="E58">
        <v>10</v>
      </c>
      <c r="F58">
        <v>9</v>
      </c>
      <c r="G58">
        <f t="shared" si="14"/>
        <v>72</v>
      </c>
      <c r="I58" s="4">
        <v>1995</v>
      </c>
      <c r="J58">
        <v>4</v>
      </c>
      <c r="K58">
        <v>52</v>
      </c>
      <c r="L58">
        <v>15</v>
      </c>
      <c r="M58">
        <v>113</v>
      </c>
      <c r="N58">
        <v>17</v>
      </c>
      <c r="O58">
        <f t="shared" si="11"/>
        <v>201</v>
      </c>
      <c r="Q58" s="4">
        <v>1995</v>
      </c>
      <c r="W58">
        <f t="shared" si="12"/>
        <v>0</v>
      </c>
      <c r="Y58" s="4">
        <v>1995</v>
      </c>
      <c r="AE58">
        <f t="shared" si="10"/>
        <v>0</v>
      </c>
      <c r="AG58" s="4">
        <v>1995</v>
      </c>
      <c r="AH58">
        <v>1</v>
      </c>
      <c r="AI58">
        <v>22</v>
      </c>
      <c r="AJ58">
        <v>3</v>
      </c>
      <c r="AK58">
        <v>60</v>
      </c>
      <c r="AL58">
        <v>10</v>
      </c>
      <c r="AM58">
        <f t="shared" si="13"/>
        <v>96</v>
      </c>
      <c r="AO58" s="4">
        <v>1995</v>
      </c>
    </row>
    <row r="59" spans="1:41" ht="12.75">
      <c r="A59" s="4">
        <v>1996</v>
      </c>
      <c r="C59">
        <v>26</v>
      </c>
      <c r="D59">
        <v>8</v>
      </c>
      <c r="E59">
        <v>10</v>
      </c>
      <c r="F59">
        <v>3</v>
      </c>
      <c r="G59">
        <f t="shared" si="14"/>
        <v>47</v>
      </c>
      <c r="I59" s="4">
        <v>1996</v>
      </c>
      <c r="K59">
        <v>38</v>
      </c>
      <c r="L59">
        <v>7</v>
      </c>
      <c r="M59">
        <v>118</v>
      </c>
      <c r="N59">
        <v>12</v>
      </c>
      <c r="O59">
        <f t="shared" si="11"/>
        <v>175</v>
      </c>
      <c r="Q59" s="4">
        <v>1996</v>
      </c>
      <c r="W59">
        <f t="shared" si="12"/>
        <v>0</v>
      </c>
      <c r="Y59" s="4">
        <v>1996</v>
      </c>
      <c r="AE59">
        <f t="shared" si="10"/>
        <v>0</v>
      </c>
      <c r="AG59" s="4">
        <v>1996</v>
      </c>
      <c r="AI59">
        <v>9</v>
      </c>
      <c r="AJ59">
        <v>4</v>
      </c>
      <c r="AK59">
        <v>69</v>
      </c>
      <c r="AL59">
        <v>2</v>
      </c>
      <c r="AM59">
        <f t="shared" si="13"/>
        <v>84</v>
      </c>
      <c r="AO59" s="4">
        <v>1996</v>
      </c>
    </row>
    <row r="60" spans="1:41" ht="12.75">
      <c r="A60" s="4">
        <v>1997</v>
      </c>
      <c r="C60">
        <v>19</v>
      </c>
      <c r="D60">
        <v>4</v>
      </c>
      <c r="E60">
        <v>6</v>
      </c>
      <c r="F60">
        <v>3</v>
      </c>
      <c r="G60">
        <f t="shared" si="14"/>
        <v>32</v>
      </c>
      <c r="I60" s="4">
        <v>1997</v>
      </c>
      <c r="J60">
        <v>1</v>
      </c>
      <c r="K60">
        <v>23</v>
      </c>
      <c r="L60">
        <v>6</v>
      </c>
      <c r="M60">
        <v>110</v>
      </c>
      <c r="N60">
        <v>9</v>
      </c>
      <c r="O60">
        <f t="shared" si="11"/>
        <v>149</v>
      </c>
      <c r="Q60" s="4">
        <v>1997</v>
      </c>
      <c r="W60">
        <f t="shared" si="12"/>
        <v>0</v>
      </c>
      <c r="Y60" s="4">
        <v>1997</v>
      </c>
      <c r="AE60">
        <f t="shared" si="10"/>
        <v>0</v>
      </c>
      <c r="AG60" s="4">
        <v>1997</v>
      </c>
      <c r="AH60">
        <v>1</v>
      </c>
      <c r="AI60">
        <v>2</v>
      </c>
      <c r="AJ60">
        <v>2</v>
      </c>
      <c r="AK60">
        <v>60</v>
      </c>
      <c r="AL60">
        <v>5</v>
      </c>
      <c r="AM60">
        <f t="shared" si="13"/>
        <v>70</v>
      </c>
      <c r="AO60" s="4">
        <v>1997</v>
      </c>
    </row>
    <row r="61" spans="1:41" ht="12.75">
      <c r="A61" s="4">
        <v>1998</v>
      </c>
      <c r="G61">
        <f t="shared" si="14"/>
        <v>0</v>
      </c>
      <c r="I61" s="4">
        <v>1998</v>
      </c>
      <c r="O61">
        <f t="shared" si="11"/>
        <v>0</v>
      </c>
      <c r="Q61" s="4">
        <v>1998</v>
      </c>
      <c r="W61">
        <f t="shared" si="12"/>
        <v>0</v>
      </c>
      <c r="Y61" s="4">
        <v>1998</v>
      </c>
      <c r="AE61">
        <f t="shared" si="10"/>
        <v>0</v>
      </c>
      <c r="AG61" s="4">
        <v>1998</v>
      </c>
      <c r="AM61">
        <f t="shared" si="13"/>
        <v>0</v>
      </c>
      <c r="AO61" s="4">
        <v>1998</v>
      </c>
    </row>
    <row r="62" spans="1:41" ht="12.75">
      <c r="A62" s="4">
        <v>1999</v>
      </c>
      <c r="G62">
        <f t="shared" si="14"/>
        <v>0</v>
      </c>
      <c r="I62" s="4">
        <v>1999</v>
      </c>
      <c r="O62">
        <f t="shared" si="11"/>
        <v>0</v>
      </c>
      <c r="Q62" s="4">
        <v>1999</v>
      </c>
      <c r="W62">
        <f t="shared" si="12"/>
        <v>0</v>
      </c>
      <c r="Y62" s="4">
        <v>1999</v>
      </c>
      <c r="AE62">
        <f>SUM(Z62:AD62)</f>
        <v>0</v>
      </c>
      <c r="AG62" s="4">
        <v>1999</v>
      </c>
      <c r="AM62">
        <f t="shared" si="13"/>
        <v>0</v>
      </c>
      <c r="AO62" s="4">
        <v>1999</v>
      </c>
    </row>
    <row r="63" spans="1:47" ht="12.75">
      <c r="A63" s="4" t="s">
        <v>108</v>
      </c>
      <c r="B63" s="2">
        <f>SUM(B46:B62)</f>
        <v>12</v>
      </c>
      <c r="C63" s="2">
        <f>SUM(C46:C62)</f>
        <v>189</v>
      </c>
      <c r="D63" s="2">
        <f>SUM(D46:D62)</f>
        <v>43</v>
      </c>
      <c r="E63" s="2">
        <f>SUM(E46:E62)</f>
        <v>49</v>
      </c>
      <c r="F63" s="2">
        <f>SUM(F46:F62)</f>
        <v>47</v>
      </c>
      <c r="G63">
        <f t="shared" si="14"/>
        <v>340</v>
      </c>
      <c r="I63" s="4" t="s">
        <v>108</v>
      </c>
      <c r="J63" s="2">
        <f>SUM(J46:J62)</f>
        <v>24</v>
      </c>
      <c r="K63" s="2">
        <f>SUM(K46:K62)</f>
        <v>396</v>
      </c>
      <c r="L63" s="2">
        <f>SUM(L46:L62)</f>
        <v>60</v>
      </c>
      <c r="M63" s="2">
        <f>SUM(M46:M62)</f>
        <v>655</v>
      </c>
      <c r="N63" s="2">
        <f>SUM(N46:N62)</f>
        <v>96</v>
      </c>
      <c r="O63">
        <f>SUM(J63:N63)</f>
        <v>1231</v>
      </c>
      <c r="Q63" s="4" t="s">
        <v>108</v>
      </c>
      <c r="W63">
        <f>SUM(R63:V63)</f>
        <v>0</v>
      </c>
      <c r="Y63" s="4" t="s">
        <v>108</v>
      </c>
      <c r="Z63" s="2">
        <f>SUM(Z46:Z62)</f>
        <v>0</v>
      </c>
      <c r="AA63" s="2">
        <f>SUM(AA46:AA62)</f>
        <v>1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1</v>
      </c>
      <c r="AG63" s="4" t="s">
        <v>108</v>
      </c>
      <c r="AH63" s="2">
        <f>SUM(AH46:AH62)</f>
        <v>9</v>
      </c>
      <c r="AI63" s="2">
        <f>SUM(AI46:AI62)</f>
        <v>119</v>
      </c>
      <c r="AJ63" s="2">
        <f>SUM(AJ46:AJ62)</f>
        <v>18</v>
      </c>
      <c r="AK63" s="2">
        <f>SUM(AK46:AK62)</f>
        <v>408</v>
      </c>
      <c r="AL63" s="2">
        <f>SUM(AL46:AL62)</f>
        <v>49</v>
      </c>
      <c r="AM63">
        <f>SUM(AH63:AL63)</f>
        <v>603</v>
      </c>
      <c r="AO63" s="4" t="s">
        <v>108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>SUM(AP63:AT63)</f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106</v>
      </c>
      <c r="I65" s="4" t="s">
        <v>107</v>
      </c>
      <c r="Q65" s="4" t="s">
        <v>123</v>
      </c>
      <c r="Y65" s="4" t="s">
        <v>124</v>
      </c>
      <c r="AG65" s="4" t="s">
        <v>121</v>
      </c>
      <c r="AO65" s="4" t="s">
        <v>122</v>
      </c>
    </row>
    <row r="66" spans="1:47" ht="12.75">
      <c r="A66" s="4" t="s">
        <v>104</v>
      </c>
      <c r="B66" s="12" t="s">
        <v>95</v>
      </c>
      <c r="C66" s="12" t="s">
        <v>100</v>
      </c>
      <c r="D66" s="12" t="s">
        <v>101</v>
      </c>
      <c r="E66" s="12" t="s">
        <v>96</v>
      </c>
      <c r="F66" s="12" t="s">
        <v>99</v>
      </c>
      <c r="G66" s="12" t="s">
        <v>108</v>
      </c>
      <c r="I66" s="4" t="s">
        <v>104</v>
      </c>
      <c r="J66" s="12" t="s">
        <v>95</v>
      </c>
      <c r="K66" s="12" t="s">
        <v>100</v>
      </c>
      <c r="L66" s="12" t="s">
        <v>101</v>
      </c>
      <c r="M66" s="12" t="s">
        <v>96</v>
      </c>
      <c r="N66" s="12" t="s">
        <v>99</v>
      </c>
      <c r="O66" s="12" t="s">
        <v>108</v>
      </c>
      <c r="Q66" s="4" t="s">
        <v>104</v>
      </c>
      <c r="R66" s="12" t="s">
        <v>95</v>
      </c>
      <c r="S66" s="12" t="s">
        <v>100</v>
      </c>
      <c r="T66" s="12" t="s">
        <v>101</v>
      </c>
      <c r="U66" s="12" t="s">
        <v>96</v>
      </c>
      <c r="V66" s="12" t="s">
        <v>99</v>
      </c>
      <c r="W66" s="12" t="s">
        <v>108</v>
      </c>
      <c r="Y66" s="4" t="s">
        <v>104</v>
      </c>
      <c r="Z66" s="12" t="s">
        <v>95</v>
      </c>
      <c r="AA66" s="12" t="s">
        <v>100</v>
      </c>
      <c r="AB66" s="12" t="s">
        <v>101</v>
      </c>
      <c r="AC66" s="12" t="s">
        <v>96</v>
      </c>
      <c r="AD66" s="12" t="s">
        <v>99</v>
      </c>
      <c r="AE66" s="12" t="s">
        <v>108</v>
      </c>
      <c r="AG66" s="4" t="s">
        <v>104</v>
      </c>
      <c r="AH66" s="12" t="s">
        <v>95</v>
      </c>
      <c r="AI66" s="12" t="s">
        <v>100</v>
      </c>
      <c r="AJ66" s="12" t="s">
        <v>101</v>
      </c>
      <c r="AK66" s="12" t="s">
        <v>96</v>
      </c>
      <c r="AL66" s="12" t="s">
        <v>99</v>
      </c>
      <c r="AM66" s="12" t="s">
        <v>108</v>
      </c>
      <c r="AO66" s="4" t="s">
        <v>104</v>
      </c>
      <c r="AP66" s="12" t="s">
        <v>95</v>
      </c>
      <c r="AQ66" s="12" t="s">
        <v>100</v>
      </c>
      <c r="AR66" s="12" t="s">
        <v>101</v>
      </c>
      <c r="AS66" s="12" t="s">
        <v>96</v>
      </c>
      <c r="AT66" s="12" t="s">
        <v>99</v>
      </c>
      <c r="AU66" s="12" t="s">
        <v>108</v>
      </c>
    </row>
    <row r="67" spans="1:41" ht="12.75">
      <c r="A67" s="4">
        <v>1983</v>
      </c>
      <c r="I67" s="4">
        <v>1983</v>
      </c>
      <c r="Q67" s="4">
        <v>1983</v>
      </c>
      <c r="Y67" s="4">
        <v>1983</v>
      </c>
      <c r="AG67" s="4">
        <v>1983</v>
      </c>
      <c r="AO67" s="4">
        <v>1983</v>
      </c>
    </row>
    <row r="68" spans="1:41" ht="12.75">
      <c r="A68" s="4">
        <v>1984</v>
      </c>
      <c r="B68">
        <f aca="true" t="shared" si="15" ref="B68:G83">B47+B26</f>
        <v>123</v>
      </c>
      <c r="C68">
        <f t="shared" si="15"/>
        <v>565</v>
      </c>
      <c r="D68">
        <f t="shared" si="15"/>
        <v>73</v>
      </c>
      <c r="E68">
        <f t="shared" si="15"/>
        <v>47</v>
      </c>
      <c r="F68">
        <f t="shared" si="15"/>
        <v>127</v>
      </c>
      <c r="G68">
        <f t="shared" si="15"/>
        <v>935</v>
      </c>
      <c r="I68" s="4">
        <v>1984</v>
      </c>
      <c r="J68">
        <f aca="true" t="shared" si="16" ref="J68:O68">J47+J26</f>
        <v>265</v>
      </c>
      <c r="K68">
        <f t="shared" si="16"/>
        <v>1392</v>
      </c>
      <c r="L68">
        <f t="shared" si="16"/>
        <v>147</v>
      </c>
      <c r="M68">
        <f t="shared" si="16"/>
        <v>234</v>
      </c>
      <c r="N68">
        <f t="shared" si="16"/>
        <v>263</v>
      </c>
      <c r="O68">
        <f t="shared" si="16"/>
        <v>2301</v>
      </c>
      <c r="Q68" s="4">
        <v>1984</v>
      </c>
      <c r="R68">
        <f aca="true" t="shared" si="17" ref="R68:W68">R47+R26</f>
        <v>2</v>
      </c>
      <c r="S68">
        <f t="shared" si="17"/>
        <v>8</v>
      </c>
      <c r="T68">
        <f t="shared" si="17"/>
        <v>0</v>
      </c>
      <c r="U68">
        <f t="shared" si="17"/>
        <v>0</v>
      </c>
      <c r="V68">
        <f t="shared" si="17"/>
        <v>2</v>
      </c>
      <c r="W68">
        <f t="shared" si="17"/>
        <v>12</v>
      </c>
      <c r="Y68" s="4">
        <v>1984</v>
      </c>
      <c r="Z68">
        <f aca="true" t="shared" si="18" ref="Z68:AE68">Z47+Z26</f>
        <v>1</v>
      </c>
      <c r="AA68">
        <f t="shared" si="18"/>
        <v>1</v>
      </c>
      <c r="AB68">
        <f t="shared" si="18"/>
        <v>1</v>
      </c>
      <c r="AC68">
        <f t="shared" si="18"/>
        <v>0</v>
      </c>
      <c r="AD68">
        <f t="shared" si="18"/>
        <v>2</v>
      </c>
      <c r="AE68">
        <f t="shared" si="18"/>
        <v>5</v>
      </c>
      <c r="AG68" s="4">
        <v>1984</v>
      </c>
      <c r="AH68">
        <f aca="true" t="shared" si="19" ref="AH68:AM68">AH47+AH26</f>
        <v>37</v>
      </c>
      <c r="AI68">
        <f t="shared" si="19"/>
        <v>149</v>
      </c>
      <c r="AJ68">
        <f t="shared" si="19"/>
        <v>13</v>
      </c>
      <c r="AK68">
        <f t="shared" si="19"/>
        <v>104</v>
      </c>
      <c r="AL68">
        <f t="shared" si="19"/>
        <v>48</v>
      </c>
      <c r="AM68">
        <f t="shared" si="19"/>
        <v>351</v>
      </c>
      <c r="AO68" s="4">
        <v>1984</v>
      </c>
    </row>
    <row r="69" spans="1:41" ht="12.75">
      <c r="A69" s="4">
        <v>1985</v>
      </c>
      <c r="B69">
        <f t="shared" si="15"/>
        <v>91</v>
      </c>
      <c r="C69">
        <f t="shared" si="15"/>
        <v>336</v>
      </c>
      <c r="D69">
        <f t="shared" si="15"/>
        <v>58</v>
      </c>
      <c r="E69">
        <f t="shared" si="15"/>
        <v>32</v>
      </c>
      <c r="F69">
        <f t="shared" si="15"/>
        <v>73</v>
      </c>
      <c r="G69">
        <f t="shared" si="15"/>
        <v>590</v>
      </c>
      <c r="I69" s="4">
        <v>1985</v>
      </c>
      <c r="J69">
        <f aca="true" t="shared" si="20" ref="J69:O69">J48+J27</f>
        <v>176</v>
      </c>
      <c r="K69">
        <f t="shared" si="20"/>
        <v>848</v>
      </c>
      <c r="L69">
        <f t="shared" si="20"/>
        <v>91</v>
      </c>
      <c r="M69">
        <f t="shared" si="20"/>
        <v>118</v>
      </c>
      <c r="N69">
        <f t="shared" si="20"/>
        <v>135</v>
      </c>
      <c r="O69">
        <f t="shared" si="20"/>
        <v>1368</v>
      </c>
      <c r="Q69" s="4">
        <v>1985</v>
      </c>
      <c r="R69">
        <f aca="true" t="shared" si="21" ref="R69:W69">R48+R27</f>
        <v>0</v>
      </c>
      <c r="S69">
        <f t="shared" si="21"/>
        <v>5</v>
      </c>
      <c r="T69">
        <f t="shared" si="21"/>
        <v>0</v>
      </c>
      <c r="U69">
        <f t="shared" si="21"/>
        <v>0</v>
      </c>
      <c r="V69">
        <f t="shared" si="21"/>
        <v>3</v>
      </c>
      <c r="W69">
        <f t="shared" si="21"/>
        <v>8</v>
      </c>
      <c r="Y69" s="4">
        <v>1985</v>
      </c>
      <c r="Z69">
        <f aca="true" t="shared" si="22" ref="Z69:AE69">Z48+Z27</f>
        <v>0</v>
      </c>
      <c r="AA69">
        <f t="shared" si="22"/>
        <v>1</v>
      </c>
      <c r="AB69">
        <f t="shared" si="22"/>
        <v>1</v>
      </c>
      <c r="AC69">
        <f t="shared" si="22"/>
        <v>0</v>
      </c>
      <c r="AD69">
        <f t="shared" si="22"/>
        <v>0</v>
      </c>
      <c r="AE69">
        <f t="shared" si="22"/>
        <v>2</v>
      </c>
      <c r="AG69" s="4">
        <v>1985</v>
      </c>
      <c r="AH69">
        <f aca="true" t="shared" si="23" ref="AH69:AM69">AH48+AH27</f>
        <v>70</v>
      </c>
      <c r="AI69">
        <f t="shared" si="23"/>
        <v>366</v>
      </c>
      <c r="AJ69">
        <f t="shared" si="23"/>
        <v>22</v>
      </c>
      <c r="AK69">
        <f t="shared" si="23"/>
        <v>152</v>
      </c>
      <c r="AL69">
        <f t="shared" si="23"/>
        <v>73</v>
      </c>
      <c r="AM69">
        <f t="shared" si="23"/>
        <v>683</v>
      </c>
      <c r="AO69" s="4">
        <v>1985</v>
      </c>
    </row>
    <row r="70" spans="1:41" ht="12.75">
      <c r="A70" s="4">
        <v>1986</v>
      </c>
      <c r="B70">
        <f t="shared" si="15"/>
        <v>107</v>
      </c>
      <c r="C70">
        <f t="shared" si="15"/>
        <v>490</v>
      </c>
      <c r="D70">
        <f t="shared" si="15"/>
        <v>69</v>
      </c>
      <c r="E70">
        <f t="shared" si="15"/>
        <v>44</v>
      </c>
      <c r="F70">
        <f t="shared" si="15"/>
        <v>107</v>
      </c>
      <c r="G70">
        <f t="shared" si="15"/>
        <v>817</v>
      </c>
      <c r="I70" s="4">
        <v>1986</v>
      </c>
      <c r="J70">
        <f aca="true" t="shared" si="24" ref="J70:O70">J49+J28</f>
        <v>319</v>
      </c>
      <c r="K70">
        <f t="shared" si="24"/>
        <v>1691</v>
      </c>
      <c r="L70">
        <f t="shared" si="24"/>
        <v>198</v>
      </c>
      <c r="M70">
        <f t="shared" si="24"/>
        <v>234</v>
      </c>
      <c r="N70">
        <f t="shared" si="24"/>
        <v>283</v>
      </c>
      <c r="O70">
        <f t="shared" si="24"/>
        <v>2725</v>
      </c>
      <c r="Q70" s="4">
        <v>1986</v>
      </c>
      <c r="R70">
        <f aca="true" t="shared" si="25" ref="R70:W70">R49+R28</f>
        <v>3</v>
      </c>
      <c r="S70">
        <f t="shared" si="25"/>
        <v>3</v>
      </c>
      <c r="T70">
        <f t="shared" si="25"/>
        <v>0</v>
      </c>
      <c r="U70">
        <f t="shared" si="25"/>
        <v>2</v>
      </c>
      <c r="V70">
        <f t="shared" si="25"/>
        <v>2</v>
      </c>
      <c r="W70">
        <f t="shared" si="25"/>
        <v>10</v>
      </c>
      <c r="Y70" s="4">
        <v>1986</v>
      </c>
      <c r="Z70">
        <f aca="true" t="shared" si="26" ref="Z70:AE70">Z49+Z28</f>
        <v>2</v>
      </c>
      <c r="AA70">
        <f t="shared" si="26"/>
        <v>4</v>
      </c>
      <c r="AB70">
        <f t="shared" si="26"/>
        <v>0</v>
      </c>
      <c r="AC70">
        <f t="shared" si="26"/>
        <v>0</v>
      </c>
      <c r="AD70">
        <f t="shared" si="26"/>
        <v>0</v>
      </c>
      <c r="AE70">
        <f t="shared" si="26"/>
        <v>6</v>
      </c>
      <c r="AG70" s="4">
        <v>1986</v>
      </c>
      <c r="AH70">
        <f aca="true" t="shared" si="27" ref="AH70:AM70">AH49+AH28</f>
        <v>124</v>
      </c>
      <c r="AI70">
        <f t="shared" si="27"/>
        <v>742</v>
      </c>
      <c r="AJ70">
        <f t="shared" si="27"/>
        <v>45</v>
      </c>
      <c r="AK70">
        <f t="shared" si="27"/>
        <v>305</v>
      </c>
      <c r="AL70">
        <f t="shared" si="27"/>
        <v>146</v>
      </c>
      <c r="AM70">
        <f t="shared" si="27"/>
        <v>1362</v>
      </c>
      <c r="AO70" s="4">
        <v>1986</v>
      </c>
    </row>
    <row r="71" spans="1:41" ht="12.75">
      <c r="A71" s="4">
        <v>1987</v>
      </c>
      <c r="B71">
        <f t="shared" si="15"/>
        <v>118</v>
      </c>
      <c r="C71">
        <f t="shared" si="15"/>
        <v>467</v>
      </c>
      <c r="D71">
        <f t="shared" si="15"/>
        <v>73</v>
      </c>
      <c r="E71">
        <f t="shared" si="15"/>
        <v>55</v>
      </c>
      <c r="F71">
        <f t="shared" si="15"/>
        <v>70</v>
      </c>
      <c r="G71">
        <f t="shared" si="15"/>
        <v>783</v>
      </c>
      <c r="I71" s="4">
        <v>1987</v>
      </c>
      <c r="J71">
        <f aca="true" t="shared" si="28" ref="J71:O71">J50+J29</f>
        <v>314</v>
      </c>
      <c r="K71">
        <f t="shared" si="28"/>
        <v>1749</v>
      </c>
      <c r="L71">
        <f t="shared" si="28"/>
        <v>196</v>
      </c>
      <c r="M71">
        <f t="shared" si="28"/>
        <v>334</v>
      </c>
      <c r="N71">
        <f t="shared" si="28"/>
        <v>296</v>
      </c>
      <c r="O71">
        <f t="shared" si="28"/>
        <v>2889</v>
      </c>
      <c r="Q71" s="4">
        <v>1987</v>
      </c>
      <c r="R71">
        <f aca="true" t="shared" si="29" ref="R71:W71">R50+R29</f>
        <v>2</v>
      </c>
      <c r="S71">
        <f t="shared" si="29"/>
        <v>5</v>
      </c>
      <c r="T71">
        <f t="shared" si="29"/>
        <v>1</v>
      </c>
      <c r="U71">
        <f t="shared" si="29"/>
        <v>0</v>
      </c>
      <c r="V71">
        <f t="shared" si="29"/>
        <v>3</v>
      </c>
      <c r="W71">
        <f t="shared" si="29"/>
        <v>11</v>
      </c>
      <c r="Y71" s="4">
        <v>1987</v>
      </c>
      <c r="Z71">
        <f aca="true" t="shared" si="30" ref="Z71:AE71">Z50+Z29</f>
        <v>4</v>
      </c>
      <c r="AA71">
        <f t="shared" si="30"/>
        <v>2</v>
      </c>
      <c r="AB71">
        <f t="shared" si="30"/>
        <v>0</v>
      </c>
      <c r="AC71">
        <f t="shared" si="30"/>
        <v>1</v>
      </c>
      <c r="AD71">
        <f t="shared" si="30"/>
        <v>0</v>
      </c>
      <c r="AE71">
        <f t="shared" si="30"/>
        <v>7</v>
      </c>
      <c r="AG71" s="4">
        <v>1987</v>
      </c>
      <c r="AH71">
        <f aca="true" t="shared" si="31" ref="AH71:AM71">AH50+AH29</f>
        <v>114</v>
      </c>
      <c r="AI71">
        <f t="shared" si="31"/>
        <v>728</v>
      </c>
      <c r="AJ71">
        <f t="shared" si="31"/>
        <v>37</v>
      </c>
      <c r="AK71">
        <f t="shared" si="31"/>
        <v>455</v>
      </c>
      <c r="AL71">
        <f t="shared" si="31"/>
        <v>157</v>
      </c>
      <c r="AM71">
        <f t="shared" si="31"/>
        <v>1491</v>
      </c>
      <c r="AO71" s="4">
        <v>1987</v>
      </c>
    </row>
    <row r="72" spans="1:41" ht="12.75">
      <c r="A72" s="4">
        <v>1988</v>
      </c>
      <c r="B72">
        <f t="shared" si="15"/>
        <v>161</v>
      </c>
      <c r="C72">
        <f t="shared" si="15"/>
        <v>588</v>
      </c>
      <c r="D72">
        <f t="shared" si="15"/>
        <v>85</v>
      </c>
      <c r="E72">
        <f t="shared" si="15"/>
        <v>48</v>
      </c>
      <c r="F72">
        <f t="shared" si="15"/>
        <v>124</v>
      </c>
      <c r="G72">
        <f t="shared" si="15"/>
        <v>1006</v>
      </c>
      <c r="I72" s="4">
        <v>1988</v>
      </c>
      <c r="J72">
        <f aca="true" t="shared" si="32" ref="J72:O72">J51+J30</f>
        <v>409</v>
      </c>
      <c r="K72">
        <f t="shared" si="32"/>
        <v>2252</v>
      </c>
      <c r="L72">
        <f t="shared" si="32"/>
        <v>270</v>
      </c>
      <c r="M72">
        <f t="shared" si="32"/>
        <v>585</v>
      </c>
      <c r="N72">
        <f t="shared" si="32"/>
        <v>343</v>
      </c>
      <c r="O72">
        <f t="shared" si="32"/>
        <v>3859</v>
      </c>
      <c r="Q72" s="4">
        <v>1988</v>
      </c>
      <c r="R72">
        <f aca="true" t="shared" si="33" ref="R72:W72">R51+R30</f>
        <v>1</v>
      </c>
      <c r="S72">
        <f t="shared" si="33"/>
        <v>7</v>
      </c>
      <c r="T72">
        <f t="shared" si="33"/>
        <v>2</v>
      </c>
      <c r="U72">
        <f t="shared" si="33"/>
        <v>1</v>
      </c>
      <c r="V72">
        <f t="shared" si="33"/>
        <v>1</v>
      </c>
      <c r="W72">
        <f t="shared" si="33"/>
        <v>12</v>
      </c>
      <c r="Y72" s="4">
        <v>1988</v>
      </c>
      <c r="Z72">
        <f aca="true" t="shared" si="34" ref="Z72:AE72">Z51+Z30</f>
        <v>1</v>
      </c>
      <c r="AA72">
        <f t="shared" si="34"/>
        <v>2</v>
      </c>
      <c r="AB72">
        <f t="shared" si="34"/>
        <v>0</v>
      </c>
      <c r="AC72">
        <f t="shared" si="34"/>
        <v>1</v>
      </c>
      <c r="AD72">
        <f t="shared" si="34"/>
        <v>0</v>
      </c>
      <c r="AE72">
        <f t="shared" si="34"/>
        <v>4</v>
      </c>
      <c r="AG72" s="4">
        <v>1988</v>
      </c>
      <c r="AH72">
        <f aca="true" t="shared" si="35" ref="AH72:AM72">AH51+AH30</f>
        <v>164</v>
      </c>
      <c r="AI72">
        <f t="shared" si="35"/>
        <v>930</v>
      </c>
      <c r="AJ72">
        <f t="shared" si="35"/>
        <v>63</v>
      </c>
      <c r="AK72">
        <f t="shared" si="35"/>
        <v>583</v>
      </c>
      <c r="AL72">
        <f t="shared" si="35"/>
        <v>193</v>
      </c>
      <c r="AM72">
        <f t="shared" si="35"/>
        <v>1933</v>
      </c>
      <c r="AO72" s="4">
        <v>1988</v>
      </c>
    </row>
    <row r="73" spans="1:41" ht="12.75">
      <c r="A73" s="4">
        <v>1989</v>
      </c>
      <c r="B73">
        <f t="shared" si="15"/>
        <v>149</v>
      </c>
      <c r="C73">
        <f t="shared" si="15"/>
        <v>623</v>
      </c>
      <c r="D73">
        <f t="shared" si="15"/>
        <v>94</v>
      </c>
      <c r="E73">
        <f t="shared" si="15"/>
        <v>90</v>
      </c>
      <c r="F73">
        <f t="shared" si="15"/>
        <v>140</v>
      </c>
      <c r="G73">
        <f t="shared" si="15"/>
        <v>1096</v>
      </c>
      <c r="I73" s="4">
        <v>1989</v>
      </c>
      <c r="J73">
        <f aca="true" t="shared" si="36" ref="J73:O73">J52+J31</f>
        <v>396</v>
      </c>
      <c r="K73">
        <f t="shared" si="36"/>
        <v>2149</v>
      </c>
      <c r="L73">
        <f t="shared" si="36"/>
        <v>265</v>
      </c>
      <c r="M73">
        <f t="shared" si="36"/>
        <v>677</v>
      </c>
      <c r="N73">
        <f t="shared" si="36"/>
        <v>345</v>
      </c>
      <c r="O73">
        <f t="shared" si="36"/>
        <v>3832</v>
      </c>
      <c r="Q73" s="4">
        <v>1989</v>
      </c>
      <c r="R73">
        <f aca="true" t="shared" si="37" ref="R73:W73">R52+R31</f>
        <v>5</v>
      </c>
      <c r="S73">
        <f t="shared" si="37"/>
        <v>5</v>
      </c>
      <c r="T73">
        <f t="shared" si="37"/>
        <v>1</v>
      </c>
      <c r="U73">
        <f t="shared" si="37"/>
        <v>0</v>
      </c>
      <c r="V73">
        <f t="shared" si="37"/>
        <v>0</v>
      </c>
      <c r="W73">
        <f t="shared" si="37"/>
        <v>11</v>
      </c>
      <c r="Y73" s="4">
        <v>1989</v>
      </c>
      <c r="Z73">
        <f aca="true" t="shared" si="38" ref="Z73:AE73">Z52+Z31</f>
        <v>0</v>
      </c>
      <c r="AA73">
        <f t="shared" si="38"/>
        <v>1</v>
      </c>
      <c r="AB73">
        <f t="shared" si="38"/>
        <v>0</v>
      </c>
      <c r="AC73">
        <f t="shared" si="38"/>
        <v>0</v>
      </c>
      <c r="AD73">
        <f t="shared" si="38"/>
        <v>1</v>
      </c>
      <c r="AE73">
        <f t="shared" si="38"/>
        <v>2</v>
      </c>
      <c r="AG73" s="4">
        <v>1989</v>
      </c>
      <c r="AH73">
        <f aca="true" t="shared" si="39" ref="AH73:AM73">AH52+AH31</f>
        <v>124</v>
      </c>
      <c r="AI73">
        <f t="shared" si="39"/>
        <v>758</v>
      </c>
      <c r="AJ73">
        <f t="shared" si="39"/>
        <v>66</v>
      </c>
      <c r="AK73">
        <f t="shared" si="39"/>
        <v>634</v>
      </c>
      <c r="AL73">
        <f t="shared" si="39"/>
        <v>175</v>
      </c>
      <c r="AM73">
        <f t="shared" si="39"/>
        <v>1757</v>
      </c>
      <c r="AO73" s="4">
        <v>1989</v>
      </c>
    </row>
    <row r="74" spans="1:41" ht="12.75">
      <c r="A74" s="4">
        <v>1990</v>
      </c>
      <c r="B74">
        <f t="shared" si="15"/>
        <v>155</v>
      </c>
      <c r="C74">
        <f t="shared" si="15"/>
        <v>539</v>
      </c>
      <c r="D74">
        <f t="shared" si="15"/>
        <v>111</v>
      </c>
      <c r="E74">
        <f t="shared" si="15"/>
        <v>79</v>
      </c>
      <c r="F74">
        <f t="shared" si="15"/>
        <v>135</v>
      </c>
      <c r="G74">
        <f t="shared" si="15"/>
        <v>1019</v>
      </c>
      <c r="I74" s="4">
        <v>1990</v>
      </c>
      <c r="J74">
        <f aca="true" t="shared" si="40" ref="J74:O74">J53+J32</f>
        <v>371</v>
      </c>
      <c r="K74">
        <f t="shared" si="40"/>
        <v>1674</v>
      </c>
      <c r="L74">
        <f t="shared" si="40"/>
        <v>199</v>
      </c>
      <c r="M74">
        <f t="shared" si="40"/>
        <v>586</v>
      </c>
      <c r="N74">
        <f t="shared" si="40"/>
        <v>271</v>
      </c>
      <c r="O74">
        <f t="shared" si="40"/>
        <v>3101</v>
      </c>
      <c r="Q74" s="4">
        <v>1990</v>
      </c>
      <c r="R74">
        <f aca="true" t="shared" si="41" ref="R74:W74">R53+R32</f>
        <v>5</v>
      </c>
      <c r="S74">
        <f t="shared" si="41"/>
        <v>9</v>
      </c>
      <c r="T74">
        <f t="shared" si="41"/>
        <v>4</v>
      </c>
      <c r="U74">
        <f t="shared" si="41"/>
        <v>0</v>
      </c>
      <c r="V74">
        <f t="shared" si="41"/>
        <v>2</v>
      </c>
      <c r="W74">
        <f t="shared" si="41"/>
        <v>20</v>
      </c>
      <c r="Y74" s="4">
        <v>1990</v>
      </c>
      <c r="Z74">
        <f aca="true" t="shared" si="42" ref="Z74:AE74">Z53+Z32</f>
        <v>1</v>
      </c>
      <c r="AA74">
        <f t="shared" si="42"/>
        <v>3</v>
      </c>
      <c r="AB74">
        <f t="shared" si="42"/>
        <v>1</v>
      </c>
      <c r="AC74">
        <f t="shared" si="42"/>
        <v>1</v>
      </c>
      <c r="AD74">
        <f t="shared" si="42"/>
        <v>0</v>
      </c>
      <c r="AE74">
        <f t="shared" si="42"/>
        <v>6</v>
      </c>
      <c r="AG74" s="4">
        <v>1990</v>
      </c>
      <c r="AH74">
        <f aca="true" t="shared" si="43" ref="AH74:AM74">AH53+AH32</f>
        <v>121</v>
      </c>
      <c r="AI74">
        <f t="shared" si="43"/>
        <v>566</v>
      </c>
      <c r="AJ74">
        <f t="shared" si="43"/>
        <v>51</v>
      </c>
      <c r="AK74">
        <f t="shared" si="43"/>
        <v>466</v>
      </c>
      <c r="AL74">
        <f t="shared" si="43"/>
        <v>150</v>
      </c>
      <c r="AM74">
        <f t="shared" si="43"/>
        <v>1354</v>
      </c>
      <c r="AO74" s="4">
        <v>1990</v>
      </c>
    </row>
    <row r="75" spans="1:41" ht="12.75">
      <c r="A75" s="4">
        <v>1991</v>
      </c>
      <c r="B75">
        <f t="shared" si="15"/>
        <v>119</v>
      </c>
      <c r="C75">
        <f t="shared" si="15"/>
        <v>463</v>
      </c>
      <c r="D75">
        <f t="shared" si="15"/>
        <v>100</v>
      </c>
      <c r="E75">
        <f t="shared" si="15"/>
        <v>79</v>
      </c>
      <c r="F75">
        <f t="shared" si="15"/>
        <v>165</v>
      </c>
      <c r="G75">
        <f t="shared" si="15"/>
        <v>926</v>
      </c>
      <c r="I75" s="4">
        <v>1991</v>
      </c>
      <c r="J75">
        <f aca="true" t="shared" si="44" ref="J75:O75">J54+J33</f>
        <v>229</v>
      </c>
      <c r="K75">
        <f t="shared" si="44"/>
        <v>1146</v>
      </c>
      <c r="L75">
        <f t="shared" si="44"/>
        <v>150</v>
      </c>
      <c r="M75">
        <f t="shared" si="44"/>
        <v>700</v>
      </c>
      <c r="N75">
        <f t="shared" si="44"/>
        <v>222</v>
      </c>
      <c r="O75">
        <f t="shared" si="44"/>
        <v>2447</v>
      </c>
      <c r="Q75" s="4">
        <v>1991</v>
      </c>
      <c r="R75">
        <f aca="true" t="shared" si="45" ref="R75:W75">R54+R33</f>
        <v>3</v>
      </c>
      <c r="S75">
        <f t="shared" si="45"/>
        <v>10</v>
      </c>
      <c r="T75">
        <f t="shared" si="45"/>
        <v>3</v>
      </c>
      <c r="U75">
        <f t="shared" si="45"/>
        <v>0</v>
      </c>
      <c r="V75">
        <f t="shared" si="45"/>
        <v>3</v>
      </c>
      <c r="W75">
        <f t="shared" si="45"/>
        <v>19</v>
      </c>
      <c r="Y75" s="4">
        <v>1991</v>
      </c>
      <c r="Z75">
        <f aca="true" t="shared" si="46" ref="Z75:AE75">Z54+Z33</f>
        <v>0</v>
      </c>
      <c r="AA75">
        <f t="shared" si="46"/>
        <v>2</v>
      </c>
      <c r="AB75">
        <f t="shared" si="46"/>
        <v>0</v>
      </c>
      <c r="AC75">
        <f t="shared" si="46"/>
        <v>1</v>
      </c>
      <c r="AD75">
        <f t="shared" si="46"/>
        <v>0</v>
      </c>
      <c r="AE75">
        <f t="shared" si="46"/>
        <v>3</v>
      </c>
      <c r="AG75" s="4">
        <v>1991</v>
      </c>
      <c r="AH75">
        <f aca="true" t="shared" si="47" ref="AH75:AM75">AH54+AH33</f>
        <v>67</v>
      </c>
      <c r="AI75">
        <f t="shared" si="47"/>
        <v>351</v>
      </c>
      <c r="AJ75">
        <f t="shared" si="47"/>
        <v>48</v>
      </c>
      <c r="AK75">
        <f t="shared" si="47"/>
        <v>501</v>
      </c>
      <c r="AL75">
        <f t="shared" si="47"/>
        <v>95</v>
      </c>
      <c r="AM75">
        <f t="shared" si="47"/>
        <v>1062</v>
      </c>
      <c r="AO75" s="4">
        <v>1991</v>
      </c>
    </row>
    <row r="76" spans="1:41" ht="12.75">
      <c r="A76" s="4">
        <v>1992</v>
      </c>
      <c r="B76">
        <f t="shared" si="15"/>
        <v>151</v>
      </c>
      <c r="C76">
        <f t="shared" si="15"/>
        <v>612</v>
      </c>
      <c r="D76">
        <f t="shared" si="15"/>
        <v>108</v>
      </c>
      <c r="E76">
        <f t="shared" si="15"/>
        <v>97</v>
      </c>
      <c r="F76">
        <f t="shared" si="15"/>
        <v>224</v>
      </c>
      <c r="G76">
        <f t="shared" si="15"/>
        <v>1192</v>
      </c>
      <c r="I76" s="4">
        <v>1992</v>
      </c>
      <c r="J76">
        <f aca="true" t="shared" si="48" ref="J76:O76">J55+J34</f>
        <v>318</v>
      </c>
      <c r="K76">
        <f t="shared" si="48"/>
        <v>1596</v>
      </c>
      <c r="L76">
        <f t="shared" si="48"/>
        <v>237</v>
      </c>
      <c r="M76">
        <f t="shared" si="48"/>
        <v>1323</v>
      </c>
      <c r="N76">
        <f t="shared" si="48"/>
        <v>335</v>
      </c>
      <c r="O76">
        <f t="shared" si="48"/>
        <v>3809</v>
      </c>
      <c r="Q76" s="4">
        <v>1992</v>
      </c>
      <c r="R76">
        <f aca="true" t="shared" si="49" ref="R76:W76">R55+R34</f>
        <v>2</v>
      </c>
      <c r="S76">
        <f t="shared" si="49"/>
        <v>12</v>
      </c>
      <c r="T76">
        <f t="shared" si="49"/>
        <v>1</v>
      </c>
      <c r="U76">
        <f t="shared" si="49"/>
        <v>4</v>
      </c>
      <c r="V76">
        <f t="shared" si="49"/>
        <v>0</v>
      </c>
      <c r="W76">
        <f t="shared" si="49"/>
        <v>19</v>
      </c>
      <c r="Y76" s="4">
        <v>1992</v>
      </c>
      <c r="Z76">
        <f aca="true" t="shared" si="50" ref="Z76:AE76">Z55+Z34</f>
        <v>3</v>
      </c>
      <c r="AA76">
        <f t="shared" si="50"/>
        <v>1</v>
      </c>
      <c r="AB76">
        <f t="shared" si="50"/>
        <v>0</v>
      </c>
      <c r="AC76">
        <f t="shared" si="50"/>
        <v>0</v>
      </c>
      <c r="AD76">
        <f t="shared" si="50"/>
        <v>2</v>
      </c>
      <c r="AE76">
        <f t="shared" si="50"/>
        <v>6</v>
      </c>
      <c r="AG76" s="4">
        <v>1992</v>
      </c>
      <c r="AH76">
        <f aca="true" t="shared" si="51" ref="AH76:AM76">AH55+AH34</f>
        <v>109</v>
      </c>
      <c r="AI76">
        <f t="shared" si="51"/>
        <v>537</v>
      </c>
      <c r="AJ76">
        <f t="shared" si="51"/>
        <v>60</v>
      </c>
      <c r="AK76">
        <f t="shared" si="51"/>
        <v>939</v>
      </c>
      <c r="AL76">
        <f t="shared" si="51"/>
        <v>142</v>
      </c>
      <c r="AM76">
        <f t="shared" si="51"/>
        <v>1787</v>
      </c>
      <c r="AO76" s="4">
        <v>1992</v>
      </c>
    </row>
    <row r="77" spans="1:41" ht="12.75">
      <c r="A77" s="4">
        <v>1993</v>
      </c>
      <c r="B77">
        <f t="shared" si="15"/>
        <v>204</v>
      </c>
      <c r="C77">
        <f t="shared" si="15"/>
        <v>793</v>
      </c>
      <c r="D77">
        <f t="shared" si="15"/>
        <v>185</v>
      </c>
      <c r="E77">
        <f t="shared" si="15"/>
        <v>161</v>
      </c>
      <c r="F77">
        <f t="shared" si="15"/>
        <v>247</v>
      </c>
      <c r="G77">
        <f t="shared" si="15"/>
        <v>1590</v>
      </c>
      <c r="I77" s="4">
        <v>1993</v>
      </c>
      <c r="J77">
        <f aca="true" t="shared" si="52" ref="J77:O77">J56+J35</f>
        <v>508</v>
      </c>
      <c r="K77">
        <f t="shared" si="52"/>
        <v>2556</v>
      </c>
      <c r="L77">
        <f t="shared" si="52"/>
        <v>355</v>
      </c>
      <c r="M77">
        <f t="shared" si="52"/>
        <v>2407</v>
      </c>
      <c r="N77">
        <f t="shared" si="52"/>
        <v>550</v>
      </c>
      <c r="O77">
        <f t="shared" si="52"/>
        <v>6376</v>
      </c>
      <c r="Q77" s="4">
        <v>1993</v>
      </c>
      <c r="R77">
        <f aca="true" t="shared" si="53" ref="R77:W77">R56+R35</f>
        <v>6</v>
      </c>
      <c r="S77">
        <f t="shared" si="53"/>
        <v>15</v>
      </c>
      <c r="T77">
        <f t="shared" si="53"/>
        <v>1</v>
      </c>
      <c r="U77">
        <f t="shared" si="53"/>
        <v>7</v>
      </c>
      <c r="V77">
        <f t="shared" si="53"/>
        <v>1</v>
      </c>
      <c r="W77">
        <f t="shared" si="53"/>
        <v>30</v>
      </c>
      <c r="Y77" s="4">
        <v>1993</v>
      </c>
      <c r="Z77">
        <f aca="true" t="shared" si="54" ref="Z77:AE77">Z56+Z35</f>
        <v>0</v>
      </c>
      <c r="AA77">
        <f t="shared" si="54"/>
        <v>6</v>
      </c>
      <c r="AB77">
        <f t="shared" si="54"/>
        <v>0</v>
      </c>
      <c r="AC77">
        <f t="shared" si="54"/>
        <v>1</v>
      </c>
      <c r="AD77">
        <f t="shared" si="54"/>
        <v>2</v>
      </c>
      <c r="AE77">
        <f t="shared" si="54"/>
        <v>9</v>
      </c>
      <c r="AG77" s="4">
        <v>1993</v>
      </c>
      <c r="AH77">
        <f aca="true" t="shared" si="55" ref="AH77:AM77">AH56+AH35</f>
        <v>192</v>
      </c>
      <c r="AI77">
        <f t="shared" si="55"/>
        <v>944</v>
      </c>
      <c r="AJ77">
        <f t="shared" si="55"/>
        <v>104</v>
      </c>
      <c r="AK77">
        <f t="shared" si="55"/>
        <v>1847</v>
      </c>
      <c r="AL77">
        <f t="shared" si="55"/>
        <v>310</v>
      </c>
      <c r="AM77">
        <f t="shared" si="55"/>
        <v>3397</v>
      </c>
      <c r="AO77" s="4">
        <v>1993</v>
      </c>
    </row>
    <row r="78" spans="1:41" ht="12.75">
      <c r="A78" s="4">
        <v>1994</v>
      </c>
      <c r="B78">
        <f t="shared" si="15"/>
        <v>191</v>
      </c>
      <c r="C78">
        <f t="shared" si="15"/>
        <v>772</v>
      </c>
      <c r="D78">
        <f t="shared" si="15"/>
        <v>125</v>
      </c>
      <c r="E78">
        <f t="shared" si="15"/>
        <v>183</v>
      </c>
      <c r="F78">
        <f t="shared" si="15"/>
        <v>235</v>
      </c>
      <c r="G78">
        <f t="shared" si="15"/>
        <v>1506</v>
      </c>
      <c r="I78" s="4">
        <v>1994</v>
      </c>
      <c r="J78">
        <f aca="true" t="shared" si="56" ref="J78:O78">J57+J36</f>
        <v>454</v>
      </c>
      <c r="K78">
        <f t="shared" si="56"/>
        <v>2341</v>
      </c>
      <c r="L78">
        <f t="shared" si="56"/>
        <v>317</v>
      </c>
      <c r="M78">
        <f t="shared" si="56"/>
        <v>2448</v>
      </c>
      <c r="N78">
        <f t="shared" si="56"/>
        <v>563</v>
      </c>
      <c r="O78">
        <f t="shared" si="56"/>
        <v>6123</v>
      </c>
      <c r="Q78" s="4">
        <v>1994</v>
      </c>
      <c r="R78">
        <f aca="true" t="shared" si="57" ref="R78:W78">R57+R36</f>
        <v>2</v>
      </c>
      <c r="S78">
        <f t="shared" si="57"/>
        <v>13</v>
      </c>
      <c r="T78">
        <f t="shared" si="57"/>
        <v>3</v>
      </c>
      <c r="U78">
        <f t="shared" si="57"/>
        <v>6</v>
      </c>
      <c r="V78">
        <f t="shared" si="57"/>
        <v>2</v>
      </c>
      <c r="W78">
        <f t="shared" si="57"/>
        <v>26</v>
      </c>
      <c r="Y78" s="4">
        <v>1994</v>
      </c>
      <c r="Z78">
        <f aca="true" t="shared" si="58" ref="Z78:AE78">Z57+Z36</f>
        <v>0</v>
      </c>
      <c r="AA78">
        <f t="shared" si="58"/>
        <v>2</v>
      </c>
      <c r="AB78">
        <f t="shared" si="58"/>
        <v>0</v>
      </c>
      <c r="AC78">
        <f t="shared" si="58"/>
        <v>4</v>
      </c>
      <c r="AD78">
        <f t="shared" si="58"/>
        <v>2</v>
      </c>
      <c r="AE78">
        <f t="shared" si="58"/>
        <v>8</v>
      </c>
      <c r="AG78" s="4">
        <v>1994</v>
      </c>
      <c r="AH78">
        <f aca="true" t="shared" si="59" ref="AH78:AM78">AH57+AH36</f>
        <v>172</v>
      </c>
      <c r="AI78">
        <f t="shared" si="59"/>
        <v>859</v>
      </c>
      <c r="AJ78">
        <f t="shared" si="59"/>
        <v>116</v>
      </c>
      <c r="AK78">
        <f t="shared" si="59"/>
        <v>1795</v>
      </c>
      <c r="AL78">
        <f t="shared" si="59"/>
        <v>254</v>
      </c>
      <c r="AM78">
        <f t="shared" si="59"/>
        <v>3196</v>
      </c>
      <c r="AO78" s="4">
        <v>1994</v>
      </c>
    </row>
    <row r="79" spans="1:41" ht="12.75">
      <c r="A79" s="4">
        <v>1995</v>
      </c>
      <c r="B79">
        <f t="shared" si="15"/>
        <v>256</v>
      </c>
      <c r="C79">
        <f t="shared" si="15"/>
        <v>868</v>
      </c>
      <c r="D79">
        <f t="shared" si="15"/>
        <v>195</v>
      </c>
      <c r="E79">
        <f t="shared" si="15"/>
        <v>201</v>
      </c>
      <c r="F79">
        <f t="shared" si="15"/>
        <v>257</v>
      </c>
      <c r="G79">
        <f t="shared" si="15"/>
        <v>1777</v>
      </c>
      <c r="I79" s="4">
        <v>1995</v>
      </c>
      <c r="J79">
        <f aca="true" t="shared" si="60" ref="J79:O79">J58+J37</f>
        <v>597</v>
      </c>
      <c r="K79">
        <f t="shared" si="60"/>
        <v>2435</v>
      </c>
      <c r="L79">
        <f t="shared" si="60"/>
        <v>346</v>
      </c>
      <c r="M79">
        <f t="shared" si="60"/>
        <v>2731</v>
      </c>
      <c r="N79">
        <f t="shared" si="60"/>
        <v>587</v>
      </c>
      <c r="O79">
        <f t="shared" si="60"/>
        <v>6696</v>
      </c>
      <c r="Q79" s="4">
        <v>1995</v>
      </c>
      <c r="R79">
        <f aca="true" t="shared" si="61" ref="R79:W79">R58+R37</f>
        <v>3</v>
      </c>
      <c r="S79">
        <f t="shared" si="61"/>
        <v>10</v>
      </c>
      <c r="T79">
        <f t="shared" si="61"/>
        <v>5</v>
      </c>
      <c r="U79">
        <f t="shared" si="61"/>
        <v>7</v>
      </c>
      <c r="V79">
        <f t="shared" si="61"/>
        <v>2</v>
      </c>
      <c r="W79">
        <f t="shared" si="61"/>
        <v>27</v>
      </c>
      <c r="Y79" s="4">
        <v>1995</v>
      </c>
      <c r="Z79">
        <f aca="true" t="shared" si="62" ref="Z79:AE79">Z58+Z37</f>
        <v>1</v>
      </c>
      <c r="AA79">
        <f t="shared" si="62"/>
        <v>4</v>
      </c>
      <c r="AB79">
        <f t="shared" si="62"/>
        <v>1</v>
      </c>
      <c r="AC79">
        <f t="shared" si="62"/>
        <v>1</v>
      </c>
      <c r="AD79">
        <f t="shared" si="62"/>
        <v>1</v>
      </c>
      <c r="AE79">
        <f t="shared" si="62"/>
        <v>8</v>
      </c>
      <c r="AG79" s="4">
        <v>1995</v>
      </c>
      <c r="AH79">
        <f aca="true" t="shared" si="63" ref="AH79:AM79">AH58+AH37</f>
        <v>214</v>
      </c>
      <c r="AI79">
        <f t="shared" si="63"/>
        <v>812</v>
      </c>
      <c r="AJ79">
        <f t="shared" si="63"/>
        <v>91</v>
      </c>
      <c r="AK79">
        <f t="shared" si="63"/>
        <v>1892</v>
      </c>
      <c r="AL79">
        <f t="shared" si="63"/>
        <v>274</v>
      </c>
      <c r="AM79">
        <f t="shared" si="63"/>
        <v>3283</v>
      </c>
      <c r="AO79" s="4">
        <v>1995</v>
      </c>
    </row>
    <row r="80" spans="1:41" ht="12.75">
      <c r="A80" s="4">
        <v>1996</v>
      </c>
      <c r="B80">
        <f t="shared" si="15"/>
        <v>265</v>
      </c>
      <c r="C80">
        <f t="shared" si="15"/>
        <v>759</v>
      </c>
      <c r="D80">
        <f t="shared" si="15"/>
        <v>174</v>
      </c>
      <c r="E80">
        <f t="shared" si="15"/>
        <v>246</v>
      </c>
      <c r="F80">
        <f t="shared" si="15"/>
        <v>245</v>
      </c>
      <c r="G80">
        <f t="shared" si="15"/>
        <v>1689</v>
      </c>
      <c r="I80" s="4">
        <v>1996</v>
      </c>
      <c r="J80">
        <f aca="true" t="shared" si="64" ref="J80:O80">J59+J38</f>
        <v>578</v>
      </c>
      <c r="K80">
        <f t="shared" si="64"/>
        <v>2443</v>
      </c>
      <c r="L80">
        <f t="shared" si="64"/>
        <v>324</v>
      </c>
      <c r="M80">
        <f t="shared" si="64"/>
        <v>2778</v>
      </c>
      <c r="N80">
        <f t="shared" si="64"/>
        <v>573</v>
      </c>
      <c r="O80">
        <f t="shared" si="64"/>
        <v>6696</v>
      </c>
      <c r="Q80" s="4">
        <v>1996</v>
      </c>
      <c r="R80">
        <f aca="true" t="shared" si="65" ref="R80:W80">R59+R38</f>
        <v>4</v>
      </c>
      <c r="S80">
        <f t="shared" si="65"/>
        <v>8</v>
      </c>
      <c r="T80">
        <f t="shared" si="65"/>
        <v>1</v>
      </c>
      <c r="U80">
        <f t="shared" si="65"/>
        <v>6</v>
      </c>
      <c r="V80">
        <f t="shared" si="65"/>
        <v>6</v>
      </c>
      <c r="W80">
        <f t="shared" si="65"/>
        <v>25</v>
      </c>
      <c r="Y80" s="4">
        <v>1996</v>
      </c>
      <c r="Z80">
        <f aca="true" t="shared" si="66" ref="Z80:AE80">Z59+Z38</f>
        <v>1</v>
      </c>
      <c r="AA80">
        <f t="shared" si="66"/>
        <v>3</v>
      </c>
      <c r="AB80">
        <f t="shared" si="66"/>
        <v>1</v>
      </c>
      <c r="AC80">
        <f t="shared" si="66"/>
        <v>4</v>
      </c>
      <c r="AD80">
        <f t="shared" si="66"/>
        <v>1</v>
      </c>
      <c r="AE80">
        <f t="shared" si="66"/>
        <v>10</v>
      </c>
      <c r="AG80" s="4">
        <v>1996</v>
      </c>
      <c r="AH80">
        <f aca="true" t="shared" si="67" ref="AH80:AM80">AH59+AH38</f>
        <v>201</v>
      </c>
      <c r="AI80">
        <f t="shared" si="67"/>
        <v>811</v>
      </c>
      <c r="AJ80">
        <f t="shared" si="67"/>
        <v>98</v>
      </c>
      <c r="AK80">
        <f t="shared" si="67"/>
        <v>2037</v>
      </c>
      <c r="AL80">
        <f t="shared" si="67"/>
        <v>229</v>
      </c>
      <c r="AM80">
        <f t="shared" si="67"/>
        <v>3376</v>
      </c>
      <c r="AO80" s="4">
        <v>1996</v>
      </c>
    </row>
    <row r="81" spans="1:41" ht="12.75">
      <c r="A81" s="4">
        <v>1997</v>
      </c>
      <c r="B81">
        <f t="shared" si="15"/>
        <v>223</v>
      </c>
      <c r="C81">
        <f t="shared" si="15"/>
        <v>686</v>
      </c>
      <c r="D81">
        <f t="shared" si="15"/>
        <v>130</v>
      </c>
      <c r="E81">
        <f t="shared" si="15"/>
        <v>157</v>
      </c>
      <c r="F81">
        <f t="shared" si="15"/>
        <v>239</v>
      </c>
      <c r="G81">
        <f t="shared" si="15"/>
        <v>1435</v>
      </c>
      <c r="I81" s="4">
        <v>1997</v>
      </c>
      <c r="J81">
        <f aca="true" t="shared" si="68" ref="J81:O81">J60+J39</f>
        <v>546</v>
      </c>
      <c r="K81">
        <f t="shared" si="68"/>
        <v>2083</v>
      </c>
      <c r="L81">
        <f t="shared" si="68"/>
        <v>341</v>
      </c>
      <c r="M81">
        <f t="shared" si="68"/>
        <v>2348</v>
      </c>
      <c r="N81">
        <f t="shared" si="68"/>
        <v>595</v>
      </c>
      <c r="O81">
        <f t="shared" si="68"/>
        <v>5913</v>
      </c>
      <c r="Q81" s="4">
        <v>1997</v>
      </c>
      <c r="R81">
        <f aca="true" t="shared" si="69" ref="R81:W81">R60+R39</f>
        <v>9</v>
      </c>
      <c r="S81">
        <f t="shared" si="69"/>
        <v>11</v>
      </c>
      <c r="T81">
        <f t="shared" si="69"/>
        <v>3</v>
      </c>
      <c r="U81">
        <f t="shared" si="69"/>
        <v>8</v>
      </c>
      <c r="V81">
        <f t="shared" si="69"/>
        <v>3</v>
      </c>
      <c r="W81">
        <f t="shared" si="69"/>
        <v>34</v>
      </c>
      <c r="Y81" s="4">
        <v>1997</v>
      </c>
      <c r="Z81">
        <f aca="true" t="shared" si="70" ref="Z81:AE81">Z60+Z39</f>
        <v>6</v>
      </c>
      <c r="AA81">
        <f t="shared" si="70"/>
        <v>1</v>
      </c>
      <c r="AB81">
        <f t="shared" si="70"/>
        <v>1</v>
      </c>
      <c r="AC81">
        <f t="shared" si="70"/>
        <v>1</v>
      </c>
      <c r="AD81">
        <f t="shared" si="70"/>
        <v>3</v>
      </c>
      <c r="AE81">
        <f t="shared" si="70"/>
        <v>12</v>
      </c>
      <c r="AG81" s="4">
        <v>1997</v>
      </c>
      <c r="AH81">
        <f aca="true" t="shared" si="71" ref="AH81:AM81">AH60+AH39</f>
        <v>226</v>
      </c>
      <c r="AI81">
        <f t="shared" si="71"/>
        <v>742</v>
      </c>
      <c r="AJ81">
        <f t="shared" si="71"/>
        <v>98</v>
      </c>
      <c r="AK81">
        <f t="shared" si="71"/>
        <v>1644</v>
      </c>
      <c r="AL81">
        <f t="shared" si="71"/>
        <v>220</v>
      </c>
      <c r="AM81">
        <f t="shared" si="71"/>
        <v>2930</v>
      </c>
      <c r="AO81" s="4">
        <v>1997</v>
      </c>
    </row>
    <row r="82" spans="1:41" ht="12.75">
      <c r="A82" s="4">
        <v>1998</v>
      </c>
      <c r="B82">
        <f t="shared" si="15"/>
        <v>232</v>
      </c>
      <c r="C82">
        <f t="shared" si="15"/>
        <v>666</v>
      </c>
      <c r="D82">
        <f t="shared" si="15"/>
        <v>181</v>
      </c>
      <c r="E82">
        <f t="shared" si="15"/>
        <v>212</v>
      </c>
      <c r="F82">
        <f t="shared" si="15"/>
        <v>212</v>
      </c>
      <c r="G82">
        <f t="shared" si="15"/>
        <v>1503</v>
      </c>
      <c r="I82" s="4">
        <v>1998</v>
      </c>
      <c r="J82">
        <f aca="true" t="shared" si="72" ref="J82:O82">J61+J40</f>
        <v>519</v>
      </c>
      <c r="K82">
        <f t="shared" si="72"/>
        <v>1976</v>
      </c>
      <c r="L82">
        <f t="shared" si="72"/>
        <v>323</v>
      </c>
      <c r="M82">
        <f t="shared" si="72"/>
        <v>2584</v>
      </c>
      <c r="N82">
        <f t="shared" si="72"/>
        <v>528</v>
      </c>
      <c r="O82">
        <f t="shared" si="72"/>
        <v>5930</v>
      </c>
      <c r="Q82" s="4">
        <v>1998</v>
      </c>
      <c r="R82">
        <f aca="true" t="shared" si="73" ref="R82:W82">R61+R40</f>
        <v>9</v>
      </c>
      <c r="S82">
        <f t="shared" si="73"/>
        <v>14</v>
      </c>
      <c r="T82">
        <f t="shared" si="73"/>
        <v>4</v>
      </c>
      <c r="U82">
        <f t="shared" si="73"/>
        <v>4</v>
      </c>
      <c r="V82">
        <f t="shared" si="73"/>
        <v>7</v>
      </c>
      <c r="W82">
        <f t="shared" si="73"/>
        <v>38</v>
      </c>
      <c r="Y82" s="4">
        <v>1998</v>
      </c>
      <c r="Z82">
        <f aca="true" t="shared" si="74" ref="Z82:AE82">Z61+Z40</f>
        <v>0</v>
      </c>
      <c r="AA82">
        <f t="shared" si="74"/>
        <v>3</v>
      </c>
      <c r="AB82">
        <f t="shared" si="74"/>
        <v>0</v>
      </c>
      <c r="AC82">
        <f t="shared" si="74"/>
        <v>1</v>
      </c>
      <c r="AD82">
        <f t="shared" si="74"/>
        <v>1</v>
      </c>
      <c r="AE82">
        <f t="shared" si="74"/>
        <v>5</v>
      </c>
      <c r="AG82" s="4">
        <v>1998</v>
      </c>
      <c r="AH82">
        <f aca="true" t="shared" si="75" ref="AH82:AM82">AH61+AH40</f>
        <v>217</v>
      </c>
      <c r="AI82">
        <f t="shared" si="75"/>
        <v>741</v>
      </c>
      <c r="AJ82">
        <f t="shared" si="75"/>
        <v>92</v>
      </c>
      <c r="AK82">
        <f t="shared" si="75"/>
        <v>1725</v>
      </c>
      <c r="AL82">
        <f t="shared" si="75"/>
        <v>245</v>
      </c>
      <c r="AM82">
        <f t="shared" si="75"/>
        <v>3020</v>
      </c>
      <c r="AO82" s="4">
        <v>1998</v>
      </c>
    </row>
    <row r="83" spans="1:41" ht="12.75">
      <c r="A83" s="4">
        <v>1999</v>
      </c>
      <c r="B83">
        <f t="shared" si="15"/>
        <v>227</v>
      </c>
      <c r="C83">
        <f t="shared" si="15"/>
        <v>698</v>
      </c>
      <c r="D83">
        <f t="shared" si="15"/>
        <v>187</v>
      </c>
      <c r="E83">
        <f t="shared" si="15"/>
        <v>261</v>
      </c>
      <c r="F83">
        <f t="shared" si="15"/>
        <v>227</v>
      </c>
      <c r="G83">
        <f t="shared" si="15"/>
        <v>1600</v>
      </c>
      <c r="I83" s="4">
        <v>1999</v>
      </c>
      <c r="J83">
        <f aca="true" t="shared" si="76" ref="J83:O83">J62+J41</f>
        <v>568</v>
      </c>
      <c r="K83">
        <f t="shared" si="76"/>
        <v>2002</v>
      </c>
      <c r="L83">
        <f t="shared" si="76"/>
        <v>362</v>
      </c>
      <c r="M83">
        <f t="shared" si="76"/>
        <v>3001</v>
      </c>
      <c r="N83">
        <f t="shared" si="76"/>
        <v>544</v>
      </c>
      <c r="O83">
        <f t="shared" si="76"/>
        <v>6477</v>
      </c>
      <c r="Q83" s="4">
        <v>1999</v>
      </c>
      <c r="R83">
        <f aca="true" t="shared" si="77" ref="R83:W83">R62+R41</f>
        <v>8</v>
      </c>
      <c r="S83">
        <f t="shared" si="77"/>
        <v>9</v>
      </c>
      <c r="T83">
        <f t="shared" si="77"/>
        <v>2</v>
      </c>
      <c r="U83">
        <f t="shared" si="77"/>
        <v>9</v>
      </c>
      <c r="V83">
        <f t="shared" si="77"/>
        <v>2</v>
      </c>
      <c r="W83">
        <f t="shared" si="77"/>
        <v>30</v>
      </c>
      <c r="Y83" s="4">
        <v>1999</v>
      </c>
      <c r="Z83">
        <f aca="true" t="shared" si="78" ref="Z83:AE83">Z62+Z41</f>
        <v>1</v>
      </c>
      <c r="AA83">
        <f t="shared" si="78"/>
        <v>8</v>
      </c>
      <c r="AB83">
        <f t="shared" si="78"/>
        <v>1</v>
      </c>
      <c r="AC83">
        <f t="shared" si="78"/>
        <v>4</v>
      </c>
      <c r="AD83">
        <f t="shared" si="78"/>
        <v>1</v>
      </c>
      <c r="AE83">
        <f t="shared" si="78"/>
        <v>15</v>
      </c>
      <c r="AG83" s="4">
        <v>1999</v>
      </c>
      <c r="AH83">
        <f aca="true" t="shared" si="79" ref="AH83:AM83">AH62+AH41</f>
        <v>222</v>
      </c>
      <c r="AI83">
        <f t="shared" si="79"/>
        <v>728</v>
      </c>
      <c r="AJ83">
        <f t="shared" si="79"/>
        <v>100</v>
      </c>
      <c r="AK83">
        <f t="shared" si="79"/>
        <v>1911</v>
      </c>
      <c r="AL83">
        <f t="shared" si="79"/>
        <v>195</v>
      </c>
      <c r="AM83">
        <f t="shared" si="79"/>
        <v>3156</v>
      </c>
      <c r="AO83" s="4">
        <v>1999</v>
      </c>
    </row>
    <row r="84" spans="1:46" ht="12.75">
      <c r="A84" s="4" t="s">
        <v>108</v>
      </c>
      <c r="B84" s="2">
        <f>SUM(B67:B83)</f>
        <v>2772</v>
      </c>
      <c r="C84" s="2">
        <f>SUM(C67:C83)</f>
        <v>9925</v>
      </c>
      <c r="D84" s="2">
        <f>SUM(D67:D83)</f>
        <v>1948</v>
      </c>
      <c r="E84" s="2">
        <f>SUM(E67:E83)</f>
        <v>1992</v>
      </c>
      <c r="F84" s="2">
        <f>SUM(F67:F83)</f>
        <v>2827</v>
      </c>
      <c r="G84">
        <f>SUM(B84:F84)</f>
        <v>19464</v>
      </c>
      <c r="I84" s="4" t="s">
        <v>108</v>
      </c>
      <c r="J84" s="2">
        <f>SUM(J67:J83)</f>
        <v>6567</v>
      </c>
      <c r="K84" s="2">
        <f>SUM(K67:K83)</f>
        <v>30333</v>
      </c>
      <c r="L84" s="2">
        <f>SUM(L67:L83)</f>
        <v>4121</v>
      </c>
      <c r="M84" s="2">
        <f>SUM(M67:M83)</f>
        <v>23088</v>
      </c>
      <c r="N84" s="2">
        <f>SUM(N67:N83)</f>
        <v>6433</v>
      </c>
      <c r="O84">
        <f>SUM(J84:N84)</f>
        <v>70542</v>
      </c>
      <c r="Q84" s="4" t="s">
        <v>108</v>
      </c>
      <c r="R84" s="2">
        <f>SUM(R67:R83)</f>
        <v>64</v>
      </c>
      <c r="S84" s="2">
        <f>SUM(S67:S83)</f>
        <v>144</v>
      </c>
      <c r="T84" s="2">
        <f>SUM(T67:T83)</f>
        <v>31</v>
      </c>
      <c r="U84" s="2">
        <f>SUM(U67:U83)</f>
        <v>54</v>
      </c>
      <c r="V84" s="2">
        <f>SUM(V67:V83)</f>
        <v>39</v>
      </c>
      <c r="W84">
        <f>SUM(R84:V84)</f>
        <v>332</v>
      </c>
      <c r="Y84" s="4" t="s">
        <v>108</v>
      </c>
      <c r="Z84" s="2">
        <f>SUM(Z67:Z83)</f>
        <v>21</v>
      </c>
      <c r="AA84" s="2">
        <f>SUM(AA67:AA83)</f>
        <v>44</v>
      </c>
      <c r="AB84" s="2">
        <f>SUM(AB67:AB83)</f>
        <v>7</v>
      </c>
      <c r="AC84" s="2">
        <f>SUM(AC67:AC83)</f>
        <v>20</v>
      </c>
      <c r="AD84" s="2">
        <f>SUM(AD67:AD83)</f>
        <v>16</v>
      </c>
      <c r="AE84">
        <f>SUM(Z84:AD84)</f>
        <v>108</v>
      </c>
      <c r="AG84" s="4" t="s">
        <v>108</v>
      </c>
      <c r="AH84" s="2">
        <f>SUM(AH67:AH83)</f>
        <v>2374</v>
      </c>
      <c r="AI84" s="2">
        <f>SUM(AI67:AI83)</f>
        <v>10764</v>
      </c>
      <c r="AJ84" s="2">
        <f>SUM(AJ67:AJ83)</f>
        <v>1104</v>
      </c>
      <c r="AK84" s="2">
        <f>SUM(AK67:AK83)</f>
        <v>16990</v>
      </c>
      <c r="AL84" s="2">
        <f>SUM(AL67:AL83)</f>
        <v>2906</v>
      </c>
      <c r="AM84">
        <f>SUM(AH84:AL84)</f>
        <v>34138</v>
      </c>
      <c r="AO84" s="4" t="s">
        <v>108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106</v>
      </c>
      <c r="I86" s="4" t="s">
        <v>107</v>
      </c>
      <c r="Q86" s="4" t="s">
        <v>123</v>
      </c>
      <c r="Y86" s="4" t="s">
        <v>124</v>
      </c>
      <c r="AG86" s="4" t="s">
        <v>121</v>
      </c>
      <c r="AO86" s="4" t="s">
        <v>122</v>
      </c>
    </row>
    <row r="87" spans="1:47" ht="12.75">
      <c r="A87" s="4" t="s">
        <v>117</v>
      </c>
      <c r="B87" s="12" t="s">
        <v>95</v>
      </c>
      <c r="C87" s="12" t="s">
        <v>100</v>
      </c>
      <c r="D87" s="12" t="s">
        <v>101</v>
      </c>
      <c r="E87" s="12" t="s">
        <v>96</v>
      </c>
      <c r="F87" s="12" t="s">
        <v>99</v>
      </c>
      <c r="G87" s="12" t="s">
        <v>108</v>
      </c>
      <c r="I87" s="4" t="s">
        <v>117</v>
      </c>
      <c r="J87" s="12" t="s">
        <v>95</v>
      </c>
      <c r="K87" s="12" t="s">
        <v>100</v>
      </c>
      <c r="L87" s="12" t="s">
        <v>101</v>
      </c>
      <c r="M87" s="12" t="s">
        <v>96</v>
      </c>
      <c r="N87" s="12" t="s">
        <v>99</v>
      </c>
      <c r="O87" s="12" t="s">
        <v>108</v>
      </c>
      <c r="Q87" s="4" t="s">
        <v>117</v>
      </c>
      <c r="R87" s="12" t="s">
        <v>95</v>
      </c>
      <c r="S87" s="12" t="s">
        <v>100</v>
      </c>
      <c r="T87" s="12" t="s">
        <v>101</v>
      </c>
      <c r="U87" s="12" t="s">
        <v>96</v>
      </c>
      <c r="V87" s="12" t="s">
        <v>99</v>
      </c>
      <c r="W87" s="12" t="s">
        <v>108</v>
      </c>
      <c r="Y87" s="4" t="s">
        <v>117</v>
      </c>
      <c r="Z87" s="12" t="s">
        <v>95</v>
      </c>
      <c r="AA87" s="12" t="s">
        <v>100</v>
      </c>
      <c r="AB87" s="12" t="s">
        <v>101</v>
      </c>
      <c r="AC87" s="12" t="s">
        <v>96</v>
      </c>
      <c r="AD87" s="12" t="s">
        <v>99</v>
      </c>
      <c r="AE87" s="12" t="s">
        <v>108</v>
      </c>
      <c r="AG87" s="4" t="s">
        <v>117</v>
      </c>
      <c r="AH87" s="12" t="s">
        <v>95</v>
      </c>
      <c r="AI87" s="12" t="s">
        <v>100</v>
      </c>
      <c r="AJ87" s="12" t="s">
        <v>101</v>
      </c>
      <c r="AK87" s="12" t="s">
        <v>96</v>
      </c>
      <c r="AL87" s="12" t="s">
        <v>99</v>
      </c>
      <c r="AM87" s="12" t="s">
        <v>108</v>
      </c>
      <c r="AO87" s="4" t="s">
        <v>117</v>
      </c>
      <c r="AP87" s="12" t="s">
        <v>95</v>
      </c>
      <c r="AQ87" s="12" t="s">
        <v>100</v>
      </c>
      <c r="AR87" s="12" t="s">
        <v>101</v>
      </c>
      <c r="AS87" s="12" t="s">
        <v>96</v>
      </c>
      <c r="AT87" s="12" t="s">
        <v>99</v>
      </c>
      <c r="AU87" s="12" t="s">
        <v>108</v>
      </c>
    </row>
    <row r="88" spans="1:41" ht="12.75">
      <c r="A88" s="4">
        <v>1983</v>
      </c>
      <c r="I88" s="4">
        <v>1983</v>
      </c>
      <c r="Q88" s="4">
        <v>1983</v>
      </c>
      <c r="Y88" s="4">
        <v>1983</v>
      </c>
      <c r="AG88" s="4">
        <v>1983</v>
      </c>
      <c r="AM88">
        <f>SUM(AH88:AL88)</f>
        <v>0</v>
      </c>
      <c r="AO88" s="4">
        <v>1983</v>
      </c>
    </row>
    <row r="89" spans="1:41" ht="12.75">
      <c r="A89" s="4">
        <v>1984</v>
      </c>
      <c r="B89">
        <v>19</v>
      </c>
      <c r="C89">
        <v>29</v>
      </c>
      <c r="D89">
        <v>8</v>
      </c>
      <c r="E89">
        <v>4</v>
      </c>
      <c r="F89">
        <v>10</v>
      </c>
      <c r="G89">
        <f aca="true" t="shared" si="80" ref="G89:G104">SUM(B89:F89)</f>
        <v>70</v>
      </c>
      <c r="I89" s="4">
        <v>1984</v>
      </c>
      <c r="J89">
        <v>29</v>
      </c>
      <c r="K89">
        <v>71</v>
      </c>
      <c r="L89">
        <v>8</v>
      </c>
      <c r="M89">
        <v>15</v>
      </c>
      <c r="N89">
        <v>9</v>
      </c>
      <c r="O89">
        <f aca="true" t="shared" si="81" ref="O89:O104">SUM(J89:N89)</f>
        <v>132</v>
      </c>
      <c r="Q89" s="4">
        <v>1984</v>
      </c>
      <c r="W89">
        <f aca="true" t="shared" si="82" ref="W89:W104">SUM(R89:V89)</f>
        <v>0</v>
      </c>
      <c r="Y89" s="4">
        <v>1984</v>
      </c>
      <c r="Z89">
        <v>1</v>
      </c>
      <c r="AE89">
        <f aca="true" t="shared" si="83" ref="AE89:AE104">SUM(Z89:AD89)</f>
        <v>1</v>
      </c>
      <c r="AG89" s="4">
        <v>1984</v>
      </c>
      <c r="AH89">
        <v>3</v>
      </c>
      <c r="AI89">
        <v>6</v>
      </c>
      <c r="AK89">
        <v>4</v>
      </c>
      <c r="AL89">
        <v>2</v>
      </c>
      <c r="AM89">
        <f aca="true" t="shared" si="84" ref="AM89:AM104">SUM(AH89:AL89)</f>
        <v>15</v>
      </c>
      <c r="AO89" s="4">
        <v>1984</v>
      </c>
    </row>
    <row r="90" spans="1:41" ht="12.75">
      <c r="A90" s="4">
        <v>1985</v>
      </c>
      <c r="B90">
        <v>111</v>
      </c>
      <c r="C90">
        <v>87</v>
      </c>
      <c r="D90">
        <v>13</v>
      </c>
      <c r="E90">
        <v>9</v>
      </c>
      <c r="F90">
        <v>30</v>
      </c>
      <c r="G90">
        <f t="shared" si="80"/>
        <v>250</v>
      </c>
      <c r="I90" s="4">
        <v>1985</v>
      </c>
      <c r="J90">
        <v>209</v>
      </c>
      <c r="K90">
        <v>231</v>
      </c>
      <c r="L90">
        <v>18</v>
      </c>
      <c r="M90">
        <v>29</v>
      </c>
      <c r="N90">
        <v>29</v>
      </c>
      <c r="O90">
        <f t="shared" si="81"/>
        <v>516</v>
      </c>
      <c r="Q90" s="4">
        <v>1985</v>
      </c>
      <c r="S90">
        <v>1</v>
      </c>
      <c r="W90">
        <f t="shared" si="82"/>
        <v>1</v>
      </c>
      <c r="Y90" s="4">
        <v>1985</v>
      </c>
      <c r="Z90">
        <v>1</v>
      </c>
      <c r="AA90">
        <v>1</v>
      </c>
      <c r="AE90">
        <f t="shared" si="83"/>
        <v>2</v>
      </c>
      <c r="AG90" s="4">
        <v>1985</v>
      </c>
      <c r="AH90">
        <v>60</v>
      </c>
      <c r="AI90">
        <v>106</v>
      </c>
      <c r="AJ90">
        <v>9</v>
      </c>
      <c r="AK90">
        <v>35</v>
      </c>
      <c r="AL90">
        <v>18</v>
      </c>
      <c r="AM90">
        <f t="shared" si="84"/>
        <v>228</v>
      </c>
      <c r="AO90" s="4">
        <v>1985</v>
      </c>
    </row>
    <row r="91" spans="1:41" ht="12.75">
      <c r="A91" s="4">
        <v>1986</v>
      </c>
      <c r="B91">
        <v>115</v>
      </c>
      <c r="C91">
        <v>72</v>
      </c>
      <c r="D91">
        <v>10</v>
      </c>
      <c r="E91">
        <v>15</v>
      </c>
      <c r="F91">
        <v>35</v>
      </c>
      <c r="G91">
        <f t="shared" si="80"/>
        <v>247</v>
      </c>
      <c r="I91" s="4">
        <v>1986</v>
      </c>
      <c r="J91">
        <v>192</v>
      </c>
      <c r="K91">
        <v>243</v>
      </c>
      <c r="L91">
        <v>18</v>
      </c>
      <c r="M91">
        <v>25</v>
      </c>
      <c r="N91">
        <v>32</v>
      </c>
      <c r="O91">
        <f t="shared" si="81"/>
        <v>510</v>
      </c>
      <c r="Q91" s="4">
        <v>1986</v>
      </c>
      <c r="R91">
        <v>1</v>
      </c>
      <c r="V91">
        <v>1</v>
      </c>
      <c r="W91">
        <f t="shared" si="82"/>
        <v>2</v>
      </c>
      <c r="Y91" s="4">
        <v>1986</v>
      </c>
      <c r="AB91">
        <v>1</v>
      </c>
      <c r="AE91">
        <f t="shared" si="83"/>
        <v>1</v>
      </c>
      <c r="AG91" s="4">
        <v>1986</v>
      </c>
      <c r="AH91">
        <v>91</v>
      </c>
      <c r="AI91">
        <v>94</v>
      </c>
      <c r="AJ91">
        <v>8</v>
      </c>
      <c r="AK91">
        <v>35</v>
      </c>
      <c r="AL91">
        <v>12</v>
      </c>
      <c r="AM91">
        <f t="shared" si="84"/>
        <v>240</v>
      </c>
      <c r="AO91" s="4">
        <v>1986</v>
      </c>
    </row>
    <row r="92" spans="1:41" ht="12.75">
      <c r="A92" s="4">
        <v>1987</v>
      </c>
      <c r="B92">
        <v>122</v>
      </c>
      <c r="C92">
        <v>94</v>
      </c>
      <c r="D92">
        <v>8</v>
      </c>
      <c r="E92">
        <v>20</v>
      </c>
      <c r="F92">
        <v>28</v>
      </c>
      <c r="G92">
        <f t="shared" si="80"/>
        <v>272</v>
      </c>
      <c r="I92" s="4">
        <v>1987</v>
      </c>
      <c r="J92">
        <v>226</v>
      </c>
      <c r="K92">
        <v>297</v>
      </c>
      <c r="L92">
        <v>32</v>
      </c>
      <c r="M92">
        <v>56</v>
      </c>
      <c r="N92">
        <v>35</v>
      </c>
      <c r="O92">
        <f t="shared" si="81"/>
        <v>646</v>
      </c>
      <c r="Q92" s="4">
        <v>1987</v>
      </c>
      <c r="R92">
        <v>1</v>
      </c>
      <c r="W92">
        <f t="shared" si="82"/>
        <v>1</v>
      </c>
      <c r="Y92" s="4">
        <v>1987</v>
      </c>
      <c r="Z92">
        <v>2</v>
      </c>
      <c r="AE92">
        <f t="shared" si="83"/>
        <v>2</v>
      </c>
      <c r="AG92" s="4">
        <v>1987</v>
      </c>
      <c r="AH92">
        <v>94</v>
      </c>
      <c r="AI92">
        <v>126</v>
      </c>
      <c r="AJ92">
        <v>4</v>
      </c>
      <c r="AK92">
        <v>68</v>
      </c>
      <c r="AL92">
        <v>25</v>
      </c>
      <c r="AM92">
        <f t="shared" si="84"/>
        <v>317</v>
      </c>
      <c r="AO92" s="4">
        <v>1987</v>
      </c>
    </row>
    <row r="93" spans="1:41" ht="12.75">
      <c r="A93" s="4">
        <v>1988</v>
      </c>
      <c r="B93">
        <v>123</v>
      </c>
      <c r="C93">
        <v>111</v>
      </c>
      <c r="D93">
        <v>15</v>
      </c>
      <c r="E93">
        <v>20</v>
      </c>
      <c r="F93">
        <v>23</v>
      </c>
      <c r="G93">
        <f t="shared" si="80"/>
        <v>292</v>
      </c>
      <c r="I93" s="4">
        <v>1988</v>
      </c>
      <c r="J93">
        <v>254</v>
      </c>
      <c r="K93">
        <v>380</v>
      </c>
      <c r="L93">
        <v>20</v>
      </c>
      <c r="M93">
        <v>91</v>
      </c>
      <c r="N93">
        <v>37</v>
      </c>
      <c r="O93">
        <f t="shared" si="81"/>
        <v>782</v>
      </c>
      <c r="Q93" s="4">
        <v>1988</v>
      </c>
      <c r="V93">
        <v>2</v>
      </c>
      <c r="W93">
        <f t="shared" si="82"/>
        <v>2</v>
      </c>
      <c r="Y93" s="4">
        <v>1988</v>
      </c>
      <c r="Z93">
        <v>2</v>
      </c>
      <c r="AA93">
        <v>2</v>
      </c>
      <c r="AE93">
        <f t="shared" si="83"/>
        <v>4</v>
      </c>
      <c r="AG93" s="4">
        <v>1988</v>
      </c>
      <c r="AH93">
        <v>132</v>
      </c>
      <c r="AI93">
        <v>160</v>
      </c>
      <c r="AJ93">
        <v>6</v>
      </c>
      <c r="AK93">
        <v>117</v>
      </c>
      <c r="AL93">
        <v>23</v>
      </c>
      <c r="AM93">
        <f t="shared" si="84"/>
        <v>438</v>
      </c>
      <c r="AO93" s="4">
        <v>1988</v>
      </c>
    </row>
    <row r="94" spans="1:41" ht="12.75">
      <c r="A94" s="4">
        <v>1989</v>
      </c>
      <c r="B94">
        <v>123</v>
      </c>
      <c r="C94">
        <v>91</v>
      </c>
      <c r="D94">
        <v>14</v>
      </c>
      <c r="E94">
        <v>16</v>
      </c>
      <c r="F94">
        <v>32</v>
      </c>
      <c r="G94">
        <f t="shared" si="80"/>
        <v>276</v>
      </c>
      <c r="I94" s="4">
        <v>1989</v>
      </c>
      <c r="J94">
        <v>248</v>
      </c>
      <c r="K94">
        <v>385</v>
      </c>
      <c r="L94">
        <v>24</v>
      </c>
      <c r="M94">
        <v>152</v>
      </c>
      <c r="N94">
        <v>35</v>
      </c>
      <c r="O94">
        <f t="shared" si="81"/>
        <v>844</v>
      </c>
      <c r="Q94" s="4">
        <v>1989</v>
      </c>
      <c r="R94">
        <v>1</v>
      </c>
      <c r="S94">
        <v>7</v>
      </c>
      <c r="U94">
        <v>2</v>
      </c>
      <c r="V94">
        <v>1</v>
      </c>
      <c r="W94">
        <f t="shared" si="82"/>
        <v>11</v>
      </c>
      <c r="Y94" s="4">
        <v>1989</v>
      </c>
      <c r="Z94">
        <v>1</v>
      </c>
      <c r="AA94">
        <v>1</v>
      </c>
      <c r="AE94">
        <f t="shared" si="83"/>
        <v>2</v>
      </c>
      <c r="AG94" s="4">
        <v>1989</v>
      </c>
      <c r="AH94">
        <v>126</v>
      </c>
      <c r="AI94">
        <v>189</v>
      </c>
      <c r="AJ94">
        <v>6</v>
      </c>
      <c r="AK94">
        <v>193</v>
      </c>
      <c r="AL94">
        <v>20</v>
      </c>
      <c r="AM94">
        <f t="shared" si="84"/>
        <v>534</v>
      </c>
      <c r="AO94" s="4">
        <v>1989</v>
      </c>
    </row>
    <row r="95" spans="1:41" ht="12.75">
      <c r="A95" s="4">
        <v>1990</v>
      </c>
      <c r="B95">
        <v>154</v>
      </c>
      <c r="C95">
        <v>91</v>
      </c>
      <c r="D95">
        <v>16</v>
      </c>
      <c r="E95">
        <v>23</v>
      </c>
      <c r="F95">
        <v>35</v>
      </c>
      <c r="G95">
        <f t="shared" si="80"/>
        <v>319</v>
      </c>
      <c r="I95" s="4">
        <v>1990</v>
      </c>
      <c r="J95">
        <v>244</v>
      </c>
      <c r="K95">
        <v>381</v>
      </c>
      <c r="L95">
        <v>21</v>
      </c>
      <c r="M95">
        <v>265</v>
      </c>
      <c r="N95">
        <v>65</v>
      </c>
      <c r="O95">
        <f t="shared" si="81"/>
        <v>976</v>
      </c>
      <c r="Q95" s="4">
        <v>1990</v>
      </c>
      <c r="R95">
        <v>2</v>
      </c>
      <c r="S95">
        <v>4</v>
      </c>
      <c r="U95">
        <v>2</v>
      </c>
      <c r="W95">
        <f t="shared" si="82"/>
        <v>8</v>
      </c>
      <c r="Y95" s="4">
        <v>1990</v>
      </c>
      <c r="Z95">
        <v>2</v>
      </c>
      <c r="AA95">
        <v>1</v>
      </c>
      <c r="AC95">
        <v>2</v>
      </c>
      <c r="AE95">
        <f t="shared" si="83"/>
        <v>5</v>
      </c>
      <c r="AG95" s="4">
        <v>1990</v>
      </c>
      <c r="AH95">
        <v>125</v>
      </c>
      <c r="AI95">
        <v>190</v>
      </c>
      <c r="AJ95">
        <v>13</v>
      </c>
      <c r="AK95">
        <v>295</v>
      </c>
      <c r="AL95">
        <v>47</v>
      </c>
      <c r="AM95">
        <f t="shared" si="84"/>
        <v>670</v>
      </c>
      <c r="AO95" s="4">
        <v>1990</v>
      </c>
    </row>
    <row r="96" spans="1:41" ht="12.75">
      <c r="A96" s="4">
        <v>1991</v>
      </c>
      <c r="B96">
        <v>127</v>
      </c>
      <c r="C96">
        <v>120</v>
      </c>
      <c r="D96">
        <v>10</v>
      </c>
      <c r="E96">
        <v>34</v>
      </c>
      <c r="F96">
        <v>37</v>
      </c>
      <c r="G96">
        <f t="shared" si="80"/>
        <v>328</v>
      </c>
      <c r="I96" s="4">
        <v>1991</v>
      </c>
      <c r="J96">
        <v>227</v>
      </c>
      <c r="K96">
        <v>467</v>
      </c>
      <c r="L96">
        <v>38</v>
      </c>
      <c r="M96">
        <v>444</v>
      </c>
      <c r="N96">
        <v>65</v>
      </c>
      <c r="O96">
        <f t="shared" si="81"/>
        <v>1241</v>
      </c>
      <c r="Q96" s="4">
        <v>1991</v>
      </c>
      <c r="R96">
        <v>2</v>
      </c>
      <c r="S96">
        <v>7</v>
      </c>
      <c r="W96">
        <f t="shared" si="82"/>
        <v>9</v>
      </c>
      <c r="Y96" s="4">
        <v>1991</v>
      </c>
      <c r="AC96">
        <v>1</v>
      </c>
      <c r="AE96">
        <f t="shared" si="83"/>
        <v>1</v>
      </c>
      <c r="AG96" s="4">
        <v>1991</v>
      </c>
      <c r="AH96">
        <v>100</v>
      </c>
      <c r="AI96">
        <v>169</v>
      </c>
      <c r="AJ96">
        <v>19</v>
      </c>
      <c r="AK96">
        <v>430</v>
      </c>
      <c r="AL96">
        <v>36</v>
      </c>
      <c r="AM96">
        <f t="shared" si="84"/>
        <v>754</v>
      </c>
      <c r="AO96" s="4">
        <v>1991</v>
      </c>
    </row>
    <row r="97" spans="1:41" ht="12.75">
      <c r="A97" s="4">
        <v>1992</v>
      </c>
      <c r="B97">
        <v>99</v>
      </c>
      <c r="C97">
        <v>138</v>
      </c>
      <c r="D97">
        <v>30</v>
      </c>
      <c r="E97">
        <v>39</v>
      </c>
      <c r="F97">
        <v>29</v>
      </c>
      <c r="G97">
        <f t="shared" si="80"/>
        <v>335</v>
      </c>
      <c r="I97" s="4">
        <v>1992</v>
      </c>
      <c r="J97">
        <v>166</v>
      </c>
      <c r="K97">
        <v>426</v>
      </c>
      <c r="L97">
        <v>50</v>
      </c>
      <c r="M97">
        <v>541</v>
      </c>
      <c r="N97">
        <v>79</v>
      </c>
      <c r="O97">
        <f t="shared" si="81"/>
        <v>1262</v>
      </c>
      <c r="Q97" s="4">
        <v>1992</v>
      </c>
      <c r="R97">
        <v>2</v>
      </c>
      <c r="S97">
        <v>6</v>
      </c>
      <c r="U97">
        <v>2</v>
      </c>
      <c r="W97">
        <f t="shared" si="82"/>
        <v>10</v>
      </c>
      <c r="Y97" s="4">
        <v>1992</v>
      </c>
      <c r="AA97">
        <v>1</v>
      </c>
      <c r="AB97">
        <v>1</v>
      </c>
      <c r="AC97">
        <v>3</v>
      </c>
      <c r="AE97">
        <f t="shared" si="83"/>
        <v>5</v>
      </c>
      <c r="AG97" s="4">
        <v>1992</v>
      </c>
      <c r="AH97">
        <v>88</v>
      </c>
      <c r="AI97">
        <v>238</v>
      </c>
      <c r="AJ97">
        <v>18</v>
      </c>
      <c r="AK97">
        <v>468</v>
      </c>
      <c r="AL97">
        <v>50</v>
      </c>
      <c r="AM97">
        <f t="shared" si="84"/>
        <v>862</v>
      </c>
      <c r="AO97" s="4">
        <v>1992</v>
      </c>
    </row>
    <row r="98" spans="1:41" ht="12.75">
      <c r="A98" s="4">
        <v>1993</v>
      </c>
      <c r="B98">
        <v>93</v>
      </c>
      <c r="C98">
        <v>193</v>
      </c>
      <c r="D98">
        <v>36</v>
      </c>
      <c r="E98">
        <v>53</v>
      </c>
      <c r="F98">
        <v>57</v>
      </c>
      <c r="G98">
        <f t="shared" si="80"/>
        <v>432</v>
      </c>
      <c r="I98" s="4">
        <v>1993</v>
      </c>
      <c r="J98">
        <v>226</v>
      </c>
      <c r="K98">
        <v>885</v>
      </c>
      <c r="L98">
        <v>106</v>
      </c>
      <c r="M98" s="2">
        <v>1088</v>
      </c>
      <c r="N98">
        <v>186</v>
      </c>
      <c r="O98">
        <f t="shared" si="81"/>
        <v>2491</v>
      </c>
      <c r="Q98" s="4">
        <v>1993</v>
      </c>
      <c r="R98">
        <v>2</v>
      </c>
      <c r="S98">
        <v>7</v>
      </c>
      <c r="U98">
        <v>1</v>
      </c>
      <c r="V98">
        <v>1</v>
      </c>
      <c r="W98">
        <f t="shared" si="82"/>
        <v>11</v>
      </c>
      <c r="Y98" s="4">
        <v>1993</v>
      </c>
      <c r="Z98">
        <v>2</v>
      </c>
      <c r="AA98">
        <v>4</v>
      </c>
      <c r="AB98">
        <v>4</v>
      </c>
      <c r="AC98">
        <v>2</v>
      </c>
      <c r="AD98">
        <v>1</v>
      </c>
      <c r="AE98">
        <f t="shared" si="83"/>
        <v>13</v>
      </c>
      <c r="AG98" s="4">
        <v>1993</v>
      </c>
      <c r="AH98">
        <v>96</v>
      </c>
      <c r="AI98">
        <v>423</v>
      </c>
      <c r="AJ98">
        <v>54</v>
      </c>
      <c r="AK98">
        <v>994</v>
      </c>
      <c r="AL98">
        <v>128</v>
      </c>
      <c r="AM98">
        <f t="shared" si="84"/>
        <v>1695</v>
      </c>
      <c r="AO98" s="4">
        <v>1993</v>
      </c>
    </row>
    <row r="99" spans="1:41" ht="12.75">
      <c r="A99" s="4">
        <v>1994</v>
      </c>
      <c r="B99">
        <v>100</v>
      </c>
      <c r="C99">
        <v>206</v>
      </c>
      <c r="D99">
        <v>49</v>
      </c>
      <c r="E99">
        <v>63</v>
      </c>
      <c r="F99">
        <v>81</v>
      </c>
      <c r="G99">
        <f t="shared" si="80"/>
        <v>499</v>
      </c>
      <c r="I99" s="4">
        <v>1994</v>
      </c>
      <c r="J99">
        <v>226</v>
      </c>
      <c r="K99">
        <v>938</v>
      </c>
      <c r="L99">
        <v>113</v>
      </c>
      <c r="M99" s="2">
        <v>1236</v>
      </c>
      <c r="N99">
        <v>215</v>
      </c>
      <c r="O99">
        <f t="shared" si="81"/>
        <v>2728</v>
      </c>
      <c r="Q99" s="4">
        <v>1994</v>
      </c>
      <c r="R99">
        <v>4</v>
      </c>
      <c r="S99">
        <v>6</v>
      </c>
      <c r="V99">
        <v>1</v>
      </c>
      <c r="W99">
        <f t="shared" si="82"/>
        <v>11</v>
      </c>
      <c r="Y99" s="4">
        <v>1994</v>
      </c>
      <c r="Z99">
        <v>3</v>
      </c>
      <c r="AA99">
        <v>2</v>
      </c>
      <c r="AB99">
        <v>2</v>
      </c>
      <c r="AC99">
        <v>2</v>
      </c>
      <c r="AD99">
        <v>1</v>
      </c>
      <c r="AE99">
        <f t="shared" si="83"/>
        <v>10</v>
      </c>
      <c r="AG99" s="4">
        <v>1994</v>
      </c>
      <c r="AH99">
        <v>107</v>
      </c>
      <c r="AI99">
        <v>450</v>
      </c>
      <c r="AJ99">
        <v>48</v>
      </c>
      <c r="AK99" s="2">
        <v>1005</v>
      </c>
      <c r="AL99">
        <v>111</v>
      </c>
      <c r="AM99">
        <f t="shared" si="84"/>
        <v>1721</v>
      </c>
      <c r="AO99" s="4">
        <v>1994</v>
      </c>
    </row>
    <row r="100" spans="1:41" ht="12.75">
      <c r="A100" s="4">
        <v>1995</v>
      </c>
      <c r="B100">
        <v>78</v>
      </c>
      <c r="C100">
        <v>189</v>
      </c>
      <c r="D100">
        <v>33</v>
      </c>
      <c r="E100">
        <v>61</v>
      </c>
      <c r="F100">
        <v>79</v>
      </c>
      <c r="G100">
        <f t="shared" si="80"/>
        <v>440</v>
      </c>
      <c r="I100" s="4">
        <v>1995</v>
      </c>
      <c r="J100">
        <v>252</v>
      </c>
      <c r="K100">
        <v>675</v>
      </c>
      <c r="L100">
        <v>114</v>
      </c>
      <c r="M100" s="2">
        <v>1089</v>
      </c>
      <c r="N100">
        <v>164</v>
      </c>
      <c r="O100">
        <f t="shared" si="81"/>
        <v>2294</v>
      </c>
      <c r="Q100" s="4">
        <v>1995</v>
      </c>
      <c r="R100">
        <v>3</v>
      </c>
      <c r="S100">
        <v>4</v>
      </c>
      <c r="T100">
        <v>1</v>
      </c>
      <c r="U100">
        <v>4</v>
      </c>
      <c r="V100">
        <v>1</v>
      </c>
      <c r="W100">
        <f t="shared" si="82"/>
        <v>13</v>
      </c>
      <c r="Y100" s="4">
        <v>1995</v>
      </c>
      <c r="Z100">
        <v>2</v>
      </c>
      <c r="AA100">
        <v>7</v>
      </c>
      <c r="AC100">
        <v>1</v>
      </c>
      <c r="AD100">
        <v>1</v>
      </c>
      <c r="AE100">
        <f t="shared" si="83"/>
        <v>11</v>
      </c>
      <c r="AG100" s="4">
        <v>1995</v>
      </c>
      <c r="AH100">
        <v>88</v>
      </c>
      <c r="AI100">
        <v>280</v>
      </c>
      <c r="AJ100">
        <v>42</v>
      </c>
      <c r="AK100">
        <v>862</v>
      </c>
      <c r="AL100">
        <v>88</v>
      </c>
      <c r="AM100">
        <f t="shared" si="84"/>
        <v>1360</v>
      </c>
      <c r="AO100" s="4">
        <v>1995</v>
      </c>
    </row>
    <row r="101" spans="1:41" ht="12.75">
      <c r="A101" s="4">
        <v>1996</v>
      </c>
      <c r="B101">
        <v>65</v>
      </c>
      <c r="C101">
        <v>134</v>
      </c>
      <c r="D101">
        <v>38</v>
      </c>
      <c r="E101">
        <v>66</v>
      </c>
      <c r="F101">
        <v>46</v>
      </c>
      <c r="G101">
        <f t="shared" si="80"/>
        <v>349</v>
      </c>
      <c r="I101" s="4">
        <v>1996</v>
      </c>
      <c r="J101">
        <v>191</v>
      </c>
      <c r="K101">
        <v>395</v>
      </c>
      <c r="L101">
        <v>78</v>
      </c>
      <c r="M101">
        <v>780</v>
      </c>
      <c r="N101">
        <v>119</v>
      </c>
      <c r="O101">
        <f t="shared" si="81"/>
        <v>1563</v>
      </c>
      <c r="Q101" s="4">
        <v>1996</v>
      </c>
      <c r="R101">
        <v>1</v>
      </c>
      <c r="U101">
        <v>1</v>
      </c>
      <c r="V101">
        <v>3</v>
      </c>
      <c r="W101">
        <f t="shared" si="82"/>
        <v>5</v>
      </c>
      <c r="Y101" s="4">
        <v>1996</v>
      </c>
      <c r="Z101">
        <v>2</v>
      </c>
      <c r="AA101">
        <v>5</v>
      </c>
      <c r="AE101">
        <f t="shared" si="83"/>
        <v>7</v>
      </c>
      <c r="AG101" s="4">
        <v>1996</v>
      </c>
      <c r="AH101">
        <v>72</v>
      </c>
      <c r="AI101">
        <v>171</v>
      </c>
      <c r="AJ101">
        <v>29</v>
      </c>
      <c r="AK101">
        <v>638</v>
      </c>
      <c r="AL101">
        <v>52</v>
      </c>
      <c r="AM101">
        <f t="shared" si="84"/>
        <v>962</v>
      </c>
      <c r="AO101" s="4">
        <v>1996</v>
      </c>
    </row>
    <row r="102" spans="1:41" ht="12.75">
      <c r="A102" s="4">
        <v>1997</v>
      </c>
      <c r="B102">
        <v>75</v>
      </c>
      <c r="C102">
        <v>105</v>
      </c>
      <c r="D102">
        <v>22</v>
      </c>
      <c r="E102">
        <v>50</v>
      </c>
      <c r="F102">
        <v>27</v>
      </c>
      <c r="G102">
        <f t="shared" si="80"/>
        <v>279</v>
      </c>
      <c r="I102" s="4">
        <v>1997</v>
      </c>
      <c r="J102">
        <v>155</v>
      </c>
      <c r="K102">
        <v>274</v>
      </c>
      <c r="L102">
        <v>49</v>
      </c>
      <c r="M102">
        <v>580</v>
      </c>
      <c r="N102">
        <v>78</v>
      </c>
      <c r="O102">
        <f t="shared" si="81"/>
        <v>1136</v>
      </c>
      <c r="Q102" s="4">
        <v>1997</v>
      </c>
      <c r="R102">
        <v>2</v>
      </c>
      <c r="S102">
        <v>1</v>
      </c>
      <c r="W102">
        <f t="shared" si="82"/>
        <v>3</v>
      </c>
      <c r="Y102" s="4">
        <v>1997</v>
      </c>
      <c r="Z102">
        <v>1</v>
      </c>
      <c r="AA102">
        <v>3</v>
      </c>
      <c r="AC102">
        <v>1</v>
      </c>
      <c r="AD102">
        <v>1</v>
      </c>
      <c r="AE102">
        <f t="shared" si="83"/>
        <v>6</v>
      </c>
      <c r="AG102" s="4">
        <v>1997</v>
      </c>
      <c r="AH102">
        <v>62</v>
      </c>
      <c r="AI102">
        <v>106</v>
      </c>
      <c r="AJ102">
        <v>21</v>
      </c>
      <c r="AK102">
        <v>513</v>
      </c>
      <c r="AL102">
        <v>39</v>
      </c>
      <c r="AM102">
        <f t="shared" si="84"/>
        <v>741</v>
      </c>
      <c r="AO102" s="4">
        <v>1997</v>
      </c>
    </row>
    <row r="103" spans="1:41" ht="12.75">
      <c r="A103" s="4">
        <v>1998</v>
      </c>
      <c r="B103">
        <v>75</v>
      </c>
      <c r="C103">
        <v>105</v>
      </c>
      <c r="D103">
        <v>22</v>
      </c>
      <c r="E103">
        <v>46</v>
      </c>
      <c r="F103">
        <v>27</v>
      </c>
      <c r="G103">
        <f t="shared" si="80"/>
        <v>275</v>
      </c>
      <c r="I103" s="4">
        <v>1998</v>
      </c>
      <c r="J103">
        <v>144</v>
      </c>
      <c r="K103">
        <v>236</v>
      </c>
      <c r="L103">
        <v>35</v>
      </c>
      <c r="M103">
        <v>506</v>
      </c>
      <c r="N103">
        <v>62</v>
      </c>
      <c r="O103">
        <f t="shared" si="81"/>
        <v>983</v>
      </c>
      <c r="Q103" s="4">
        <v>1998</v>
      </c>
      <c r="R103">
        <v>1</v>
      </c>
      <c r="S103">
        <v>2</v>
      </c>
      <c r="W103">
        <f t="shared" si="82"/>
        <v>3</v>
      </c>
      <c r="Y103" s="4">
        <v>1998</v>
      </c>
      <c r="AA103">
        <v>3</v>
      </c>
      <c r="AB103">
        <v>1</v>
      </c>
      <c r="AC103">
        <v>1</v>
      </c>
      <c r="AE103">
        <f t="shared" si="83"/>
        <v>5</v>
      </c>
      <c r="AG103" s="4">
        <v>1998</v>
      </c>
      <c r="AH103">
        <v>75</v>
      </c>
      <c r="AI103">
        <v>113</v>
      </c>
      <c r="AJ103">
        <v>13</v>
      </c>
      <c r="AK103">
        <v>394</v>
      </c>
      <c r="AL103">
        <v>29</v>
      </c>
      <c r="AM103">
        <f t="shared" si="84"/>
        <v>624</v>
      </c>
      <c r="AO103" s="4">
        <v>1998</v>
      </c>
    </row>
    <row r="104" spans="1:41" ht="12.75">
      <c r="A104" s="4">
        <v>1999</v>
      </c>
      <c r="B104">
        <v>58</v>
      </c>
      <c r="C104">
        <v>61</v>
      </c>
      <c r="D104">
        <v>23</v>
      </c>
      <c r="E104">
        <v>35</v>
      </c>
      <c r="F104">
        <v>33</v>
      </c>
      <c r="G104">
        <f t="shared" si="80"/>
        <v>210</v>
      </c>
      <c r="I104" s="4">
        <v>1999</v>
      </c>
      <c r="J104">
        <v>147</v>
      </c>
      <c r="K104">
        <v>200</v>
      </c>
      <c r="L104">
        <v>35</v>
      </c>
      <c r="M104">
        <v>351</v>
      </c>
      <c r="N104">
        <v>53</v>
      </c>
      <c r="O104">
        <f t="shared" si="81"/>
        <v>786</v>
      </c>
      <c r="Q104" s="4">
        <v>1999</v>
      </c>
      <c r="R104">
        <v>2</v>
      </c>
      <c r="S104">
        <v>5</v>
      </c>
      <c r="U104">
        <v>2</v>
      </c>
      <c r="W104">
        <f t="shared" si="82"/>
        <v>9</v>
      </c>
      <c r="Y104" s="4">
        <v>1999</v>
      </c>
      <c r="Z104">
        <v>3</v>
      </c>
      <c r="AA104">
        <v>2</v>
      </c>
      <c r="AB104">
        <v>1</v>
      </c>
      <c r="AC104">
        <v>1</v>
      </c>
      <c r="AE104">
        <f t="shared" si="83"/>
        <v>7</v>
      </c>
      <c r="AG104" s="4">
        <v>1999</v>
      </c>
      <c r="AH104">
        <v>68</v>
      </c>
      <c r="AI104">
        <v>85</v>
      </c>
      <c r="AJ104">
        <v>8</v>
      </c>
      <c r="AK104">
        <v>263</v>
      </c>
      <c r="AL104">
        <v>23</v>
      </c>
      <c r="AM104">
        <f t="shared" si="84"/>
        <v>447</v>
      </c>
      <c r="AO104" s="4">
        <v>1999</v>
      </c>
    </row>
    <row r="105" spans="1:46" ht="12.75">
      <c r="A105" s="4" t="s">
        <v>108</v>
      </c>
      <c r="B105" s="2">
        <f>SUM(B88:B104)</f>
        <v>1537</v>
      </c>
      <c r="C105" s="2">
        <f>SUM(C88:C104)</f>
        <v>1826</v>
      </c>
      <c r="D105" s="2">
        <f>SUM(D88:D104)</f>
        <v>347</v>
      </c>
      <c r="E105" s="2">
        <f>SUM(E88:E104)</f>
        <v>554</v>
      </c>
      <c r="F105" s="2">
        <f>SUM(F88:F104)</f>
        <v>609</v>
      </c>
      <c r="G105">
        <f>SUM(B105:F105)</f>
        <v>4873</v>
      </c>
      <c r="I105" s="4" t="s">
        <v>108</v>
      </c>
      <c r="J105" s="2">
        <f>SUM(J88:J104)</f>
        <v>3136</v>
      </c>
      <c r="K105" s="2">
        <f>SUM(K88:K104)</f>
        <v>6484</v>
      </c>
      <c r="L105" s="2">
        <f>SUM(L88:L104)</f>
        <v>759</v>
      </c>
      <c r="M105" s="2">
        <f>SUM(M88:M104)</f>
        <v>7248</v>
      </c>
      <c r="N105" s="2">
        <f>SUM(N88:N104)</f>
        <v>1263</v>
      </c>
      <c r="O105">
        <f>SUM(J105:N105)</f>
        <v>18890</v>
      </c>
      <c r="Q105" s="4" t="s">
        <v>108</v>
      </c>
      <c r="R105" s="2">
        <f>SUM(R88:R104)</f>
        <v>24</v>
      </c>
      <c r="S105" s="2">
        <f>SUM(S88:S104)</f>
        <v>50</v>
      </c>
      <c r="T105" s="2">
        <f>SUM(T88:T104)</f>
        <v>1</v>
      </c>
      <c r="U105" s="2">
        <f>SUM(U88:U104)</f>
        <v>14</v>
      </c>
      <c r="V105" s="2">
        <f>SUM(V88:V104)</f>
        <v>10</v>
      </c>
      <c r="W105">
        <f>SUM(R105:V105)</f>
        <v>99</v>
      </c>
      <c r="Y105" s="4" t="s">
        <v>108</v>
      </c>
      <c r="Z105" s="2">
        <f>SUM(Z88:Z104)</f>
        <v>22</v>
      </c>
      <c r="AA105" s="2">
        <f>SUM(AA88:AA104)</f>
        <v>32</v>
      </c>
      <c r="AB105" s="2">
        <f>SUM(AB88:AB104)</f>
        <v>10</v>
      </c>
      <c r="AC105" s="2">
        <f>SUM(AC88:AC104)</f>
        <v>14</v>
      </c>
      <c r="AD105" s="2">
        <f>SUM(AD88:AD104)</f>
        <v>4</v>
      </c>
      <c r="AE105">
        <f>SUM(Z105:AD105)</f>
        <v>82</v>
      </c>
      <c r="AG105" s="4" t="s">
        <v>108</v>
      </c>
      <c r="AH105" s="2">
        <f>SUM(AH88:AH104)</f>
        <v>1387</v>
      </c>
      <c r="AI105" s="2">
        <f>SUM(AI88:AI104)</f>
        <v>2906</v>
      </c>
      <c r="AJ105" s="2">
        <f>SUM(AJ88:AJ104)</f>
        <v>298</v>
      </c>
      <c r="AK105" s="2">
        <f>SUM(AK88:AK104)</f>
        <v>6314</v>
      </c>
      <c r="AL105" s="2">
        <f>SUM(AL88:AL104)</f>
        <v>703</v>
      </c>
      <c r="AM105">
        <f>SUM(AH105:AL105)</f>
        <v>11608</v>
      </c>
      <c r="AO105" s="4" t="s">
        <v>108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106</v>
      </c>
      <c r="I107" s="4" t="s">
        <v>107</v>
      </c>
      <c r="Q107" s="4" t="s">
        <v>123</v>
      </c>
      <c r="Y107" s="4" t="s">
        <v>124</v>
      </c>
      <c r="AG107" s="4" t="s">
        <v>121</v>
      </c>
      <c r="AO107" s="4" t="s">
        <v>122</v>
      </c>
    </row>
    <row r="108" spans="1:47" ht="12.75">
      <c r="A108" s="4" t="s">
        <v>103</v>
      </c>
      <c r="B108" s="12" t="s">
        <v>95</v>
      </c>
      <c r="C108" s="12" t="s">
        <v>100</v>
      </c>
      <c r="D108" s="12" t="s">
        <v>101</v>
      </c>
      <c r="E108" s="12" t="s">
        <v>96</v>
      </c>
      <c r="F108" s="12" t="s">
        <v>99</v>
      </c>
      <c r="G108" s="12" t="s">
        <v>108</v>
      </c>
      <c r="I108" s="4" t="s">
        <v>103</v>
      </c>
      <c r="J108" s="12" t="s">
        <v>95</v>
      </c>
      <c r="K108" s="12" t="s">
        <v>100</v>
      </c>
      <c r="L108" s="12" t="s">
        <v>101</v>
      </c>
      <c r="M108" s="12" t="s">
        <v>96</v>
      </c>
      <c r="N108" s="12" t="s">
        <v>99</v>
      </c>
      <c r="O108" s="12" t="s">
        <v>108</v>
      </c>
      <c r="Q108" s="4" t="s">
        <v>103</v>
      </c>
      <c r="R108" s="12" t="s">
        <v>95</v>
      </c>
      <c r="S108" s="12" t="s">
        <v>100</v>
      </c>
      <c r="T108" s="12" t="s">
        <v>101</v>
      </c>
      <c r="U108" s="12" t="s">
        <v>96</v>
      </c>
      <c r="V108" s="12" t="s">
        <v>99</v>
      </c>
      <c r="W108" s="12" t="s">
        <v>108</v>
      </c>
      <c r="Y108" s="4" t="s">
        <v>103</v>
      </c>
      <c r="Z108" s="12" t="s">
        <v>95</v>
      </c>
      <c r="AA108" s="12" t="s">
        <v>100</v>
      </c>
      <c r="AB108" s="12" t="s">
        <v>101</v>
      </c>
      <c r="AC108" s="12" t="s">
        <v>96</v>
      </c>
      <c r="AD108" s="12" t="s">
        <v>99</v>
      </c>
      <c r="AE108" s="12" t="s">
        <v>108</v>
      </c>
      <c r="AG108" s="4" t="s">
        <v>103</v>
      </c>
      <c r="AH108" s="12" t="s">
        <v>95</v>
      </c>
      <c r="AI108" s="12" t="s">
        <v>100</v>
      </c>
      <c r="AJ108" s="12" t="s">
        <v>101</v>
      </c>
      <c r="AK108" s="12" t="s">
        <v>96</v>
      </c>
      <c r="AL108" s="12" t="s">
        <v>99</v>
      </c>
      <c r="AM108" s="12" t="s">
        <v>108</v>
      </c>
      <c r="AO108" s="4" t="s">
        <v>103</v>
      </c>
      <c r="AP108" s="12" t="s">
        <v>95</v>
      </c>
      <c r="AQ108" s="12" t="s">
        <v>100</v>
      </c>
      <c r="AR108" s="12" t="s">
        <v>101</v>
      </c>
      <c r="AS108" s="12" t="s">
        <v>96</v>
      </c>
      <c r="AT108" s="12" t="s">
        <v>99</v>
      </c>
      <c r="AU108" s="12" t="s">
        <v>108</v>
      </c>
    </row>
    <row r="109" spans="1:47" ht="12.75">
      <c r="A109" s="4">
        <v>1983</v>
      </c>
      <c r="I109" s="4">
        <v>1983</v>
      </c>
      <c r="Q109" s="4">
        <v>1983</v>
      </c>
      <c r="Y109" s="4">
        <v>1983</v>
      </c>
      <c r="AG109" s="4">
        <v>1983</v>
      </c>
      <c r="AO109" s="4">
        <v>1983</v>
      </c>
      <c r="AP109">
        <f aca="true" t="shared" si="85" ref="AP109:AU118">AP88+AP46+AP25</f>
        <v>0</v>
      </c>
      <c r="AQ109">
        <f t="shared" si="85"/>
        <v>0</v>
      </c>
      <c r="AR109">
        <f t="shared" si="85"/>
        <v>0</v>
      </c>
      <c r="AS109">
        <f t="shared" si="85"/>
        <v>0</v>
      </c>
      <c r="AT109">
        <f t="shared" si="85"/>
        <v>0</v>
      </c>
      <c r="AU109">
        <f t="shared" si="85"/>
        <v>0</v>
      </c>
    </row>
    <row r="110" spans="1:47" ht="12.75">
      <c r="A110" s="4">
        <v>1984</v>
      </c>
      <c r="B110">
        <f aca="true" t="shared" si="86" ref="B110:G118">B89+B47+B26</f>
        <v>142</v>
      </c>
      <c r="C110">
        <f t="shared" si="86"/>
        <v>594</v>
      </c>
      <c r="D110">
        <f t="shared" si="86"/>
        <v>81</v>
      </c>
      <c r="E110">
        <f t="shared" si="86"/>
        <v>51</v>
      </c>
      <c r="F110">
        <f t="shared" si="86"/>
        <v>137</v>
      </c>
      <c r="G110">
        <f t="shared" si="86"/>
        <v>1005</v>
      </c>
      <c r="I110" s="4">
        <v>1984</v>
      </c>
      <c r="J110">
        <f aca="true" t="shared" si="87" ref="J110:O118">J89+J47+J26</f>
        <v>294</v>
      </c>
      <c r="K110">
        <f t="shared" si="87"/>
        <v>1463</v>
      </c>
      <c r="L110">
        <f t="shared" si="87"/>
        <v>155</v>
      </c>
      <c r="M110">
        <f t="shared" si="87"/>
        <v>249</v>
      </c>
      <c r="N110">
        <f t="shared" si="87"/>
        <v>272</v>
      </c>
      <c r="O110">
        <f t="shared" si="87"/>
        <v>2433</v>
      </c>
      <c r="Q110" s="4">
        <v>1984</v>
      </c>
      <c r="R110">
        <f aca="true" t="shared" si="88" ref="R110:W118">R89+R47+R26</f>
        <v>2</v>
      </c>
      <c r="S110">
        <f t="shared" si="88"/>
        <v>8</v>
      </c>
      <c r="T110">
        <f t="shared" si="88"/>
        <v>0</v>
      </c>
      <c r="U110">
        <f t="shared" si="88"/>
        <v>0</v>
      </c>
      <c r="V110">
        <f t="shared" si="88"/>
        <v>2</v>
      </c>
      <c r="W110">
        <f t="shared" si="88"/>
        <v>12</v>
      </c>
      <c r="Y110" s="4">
        <v>1984</v>
      </c>
      <c r="Z110">
        <f aca="true" t="shared" si="89" ref="Z110:AE118">Z89+Z47+Z26</f>
        <v>2</v>
      </c>
      <c r="AA110">
        <f t="shared" si="89"/>
        <v>1</v>
      </c>
      <c r="AB110">
        <f t="shared" si="89"/>
        <v>1</v>
      </c>
      <c r="AC110">
        <f t="shared" si="89"/>
        <v>0</v>
      </c>
      <c r="AD110">
        <f t="shared" si="89"/>
        <v>2</v>
      </c>
      <c r="AE110">
        <f t="shared" si="89"/>
        <v>6</v>
      </c>
      <c r="AG110" s="4">
        <v>1984</v>
      </c>
      <c r="AH110">
        <f aca="true" t="shared" si="90" ref="AH110:AM118">AH89+AH47+AH26</f>
        <v>40</v>
      </c>
      <c r="AI110">
        <f t="shared" si="90"/>
        <v>155</v>
      </c>
      <c r="AJ110">
        <f t="shared" si="90"/>
        <v>13</v>
      </c>
      <c r="AK110">
        <f t="shared" si="90"/>
        <v>108</v>
      </c>
      <c r="AL110">
        <f t="shared" si="90"/>
        <v>50</v>
      </c>
      <c r="AM110">
        <f t="shared" si="90"/>
        <v>366</v>
      </c>
      <c r="AO110" s="4">
        <v>1984</v>
      </c>
      <c r="AP110">
        <f t="shared" si="85"/>
        <v>0</v>
      </c>
      <c r="AQ110">
        <f t="shared" si="85"/>
        <v>0</v>
      </c>
      <c r="AR110">
        <f t="shared" si="85"/>
        <v>0</v>
      </c>
      <c r="AS110">
        <f t="shared" si="85"/>
        <v>0</v>
      </c>
      <c r="AT110">
        <f t="shared" si="85"/>
        <v>0</v>
      </c>
      <c r="AU110">
        <f t="shared" si="85"/>
        <v>0</v>
      </c>
    </row>
    <row r="111" spans="1:47" ht="12.75">
      <c r="A111" s="4">
        <v>1985</v>
      </c>
      <c r="B111">
        <f t="shared" si="86"/>
        <v>202</v>
      </c>
      <c r="C111">
        <f t="shared" si="86"/>
        <v>423</v>
      </c>
      <c r="D111">
        <f t="shared" si="86"/>
        <v>71</v>
      </c>
      <c r="E111">
        <f t="shared" si="86"/>
        <v>41</v>
      </c>
      <c r="F111">
        <f t="shared" si="86"/>
        <v>103</v>
      </c>
      <c r="G111">
        <f t="shared" si="86"/>
        <v>840</v>
      </c>
      <c r="I111" s="4">
        <v>1985</v>
      </c>
      <c r="J111">
        <f t="shared" si="87"/>
        <v>385</v>
      </c>
      <c r="K111">
        <f t="shared" si="87"/>
        <v>1079</v>
      </c>
      <c r="L111">
        <f t="shared" si="87"/>
        <v>109</v>
      </c>
      <c r="M111">
        <f t="shared" si="87"/>
        <v>147</v>
      </c>
      <c r="N111">
        <f t="shared" si="87"/>
        <v>164</v>
      </c>
      <c r="O111">
        <f t="shared" si="87"/>
        <v>1884</v>
      </c>
      <c r="Q111" s="4">
        <v>1985</v>
      </c>
      <c r="R111">
        <f t="shared" si="88"/>
        <v>0</v>
      </c>
      <c r="S111">
        <f t="shared" si="88"/>
        <v>6</v>
      </c>
      <c r="T111">
        <f t="shared" si="88"/>
        <v>0</v>
      </c>
      <c r="U111">
        <f t="shared" si="88"/>
        <v>0</v>
      </c>
      <c r="V111">
        <f t="shared" si="88"/>
        <v>3</v>
      </c>
      <c r="W111">
        <f t="shared" si="88"/>
        <v>9</v>
      </c>
      <c r="Y111" s="4">
        <v>1985</v>
      </c>
      <c r="Z111">
        <f t="shared" si="89"/>
        <v>1</v>
      </c>
      <c r="AA111">
        <f t="shared" si="89"/>
        <v>2</v>
      </c>
      <c r="AB111">
        <f t="shared" si="89"/>
        <v>1</v>
      </c>
      <c r="AC111">
        <f t="shared" si="89"/>
        <v>0</v>
      </c>
      <c r="AD111">
        <f t="shared" si="89"/>
        <v>0</v>
      </c>
      <c r="AE111">
        <f t="shared" si="89"/>
        <v>4</v>
      </c>
      <c r="AG111" s="4">
        <v>1985</v>
      </c>
      <c r="AH111">
        <f t="shared" si="90"/>
        <v>130</v>
      </c>
      <c r="AI111">
        <f t="shared" si="90"/>
        <v>472</v>
      </c>
      <c r="AJ111">
        <f t="shared" si="90"/>
        <v>31</v>
      </c>
      <c r="AK111">
        <f t="shared" si="90"/>
        <v>187</v>
      </c>
      <c r="AL111">
        <f t="shared" si="90"/>
        <v>91</v>
      </c>
      <c r="AM111">
        <f t="shared" si="90"/>
        <v>911</v>
      </c>
      <c r="AO111" s="4">
        <v>1985</v>
      </c>
      <c r="AP111">
        <f t="shared" si="85"/>
        <v>0</v>
      </c>
      <c r="AQ111">
        <f t="shared" si="85"/>
        <v>0</v>
      </c>
      <c r="AR111">
        <f t="shared" si="85"/>
        <v>0</v>
      </c>
      <c r="AS111">
        <f t="shared" si="85"/>
        <v>0</v>
      </c>
      <c r="AT111">
        <f t="shared" si="85"/>
        <v>0</v>
      </c>
      <c r="AU111">
        <f t="shared" si="85"/>
        <v>0</v>
      </c>
    </row>
    <row r="112" spans="1:47" ht="12.75">
      <c r="A112" s="4">
        <v>1986</v>
      </c>
      <c r="B112">
        <f t="shared" si="86"/>
        <v>222</v>
      </c>
      <c r="C112">
        <f t="shared" si="86"/>
        <v>562</v>
      </c>
      <c r="D112">
        <f t="shared" si="86"/>
        <v>79</v>
      </c>
      <c r="E112">
        <f t="shared" si="86"/>
        <v>59</v>
      </c>
      <c r="F112">
        <f t="shared" si="86"/>
        <v>142</v>
      </c>
      <c r="G112">
        <f t="shared" si="86"/>
        <v>1064</v>
      </c>
      <c r="I112" s="4">
        <v>1986</v>
      </c>
      <c r="J112">
        <f t="shared" si="87"/>
        <v>511</v>
      </c>
      <c r="K112">
        <f t="shared" si="87"/>
        <v>1934</v>
      </c>
      <c r="L112">
        <f t="shared" si="87"/>
        <v>216</v>
      </c>
      <c r="M112">
        <f t="shared" si="87"/>
        <v>259</v>
      </c>
      <c r="N112">
        <f t="shared" si="87"/>
        <v>315</v>
      </c>
      <c r="O112">
        <f t="shared" si="87"/>
        <v>3235</v>
      </c>
      <c r="Q112" s="4">
        <v>1986</v>
      </c>
      <c r="R112">
        <f t="shared" si="88"/>
        <v>4</v>
      </c>
      <c r="S112">
        <f t="shared" si="88"/>
        <v>3</v>
      </c>
      <c r="T112">
        <f t="shared" si="88"/>
        <v>0</v>
      </c>
      <c r="U112">
        <f t="shared" si="88"/>
        <v>2</v>
      </c>
      <c r="V112">
        <f t="shared" si="88"/>
        <v>3</v>
      </c>
      <c r="W112">
        <f t="shared" si="88"/>
        <v>12</v>
      </c>
      <c r="Y112" s="4">
        <v>1986</v>
      </c>
      <c r="Z112">
        <f t="shared" si="89"/>
        <v>2</v>
      </c>
      <c r="AA112">
        <f t="shared" si="89"/>
        <v>4</v>
      </c>
      <c r="AB112">
        <f t="shared" si="89"/>
        <v>1</v>
      </c>
      <c r="AC112">
        <f t="shared" si="89"/>
        <v>0</v>
      </c>
      <c r="AD112">
        <f t="shared" si="89"/>
        <v>0</v>
      </c>
      <c r="AE112">
        <f t="shared" si="89"/>
        <v>7</v>
      </c>
      <c r="AG112" s="4">
        <v>1986</v>
      </c>
      <c r="AH112">
        <f t="shared" si="90"/>
        <v>215</v>
      </c>
      <c r="AI112">
        <f t="shared" si="90"/>
        <v>836</v>
      </c>
      <c r="AJ112">
        <f t="shared" si="90"/>
        <v>53</v>
      </c>
      <c r="AK112">
        <f t="shared" si="90"/>
        <v>340</v>
      </c>
      <c r="AL112">
        <f t="shared" si="90"/>
        <v>158</v>
      </c>
      <c r="AM112">
        <f t="shared" si="90"/>
        <v>1602</v>
      </c>
      <c r="AO112" s="4">
        <v>1986</v>
      </c>
      <c r="AP112">
        <f t="shared" si="85"/>
        <v>0</v>
      </c>
      <c r="AQ112">
        <f t="shared" si="85"/>
        <v>0</v>
      </c>
      <c r="AR112">
        <f t="shared" si="85"/>
        <v>0</v>
      </c>
      <c r="AS112">
        <f t="shared" si="85"/>
        <v>0</v>
      </c>
      <c r="AT112">
        <f t="shared" si="85"/>
        <v>0</v>
      </c>
      <c r="AU112">
        <f t="shared" si="85"/>
        <v>0</v>
      </c>
    </row>
    <row r="113" spans="1:47" ht="12.75">
      <c r="A113" s="4">
        <v>1987</v>
      </c>
      <c r="B113">
        <f t="shared" si="86"/>
        <v>240</v>
      </c>
      <c r="C113">
        <f t="shared" si="86"/>
        <v>561</v>
      </c>
      <c r="D113">
        <f t="shared" si="86"/>
        <v>81</v>
      </c>
      <c r="E113">
        <f t="shared" si="86"/>
        <v>75</v>
      </c>
      <c r="F113">
        <f t="shared" si="86"/>
        <v>98</v>
      </c>
      <c r="G113">
        <f t="shared" si="86"/>
        <v>1055</v>
      </c>
      <c r="I113" s="4">
        <v>1987</v>
      </c>
      <c r="J113">
        <f t="shared" si="87"/>
        <v>540</v>
      </c>
      <c r="K113">
        <f t="shared" si="87"/>
        <v>2046</v>
      </c>
      <c r="L113">
        <f t="shared" si="87"/>
        <v>228</v>
      </c>
      <c r="M113">
        <f t="shared" si="87"/>
        <v>390</v>
      </c>
      <c r="N113">
        <f t="shared" si="87"/>
        <v>331</v>
      </c>
      <c r="O113">
        <f t="shared" si="87"/>
        <v>3535</v>
      </c>
      <c r="Q113" s="4">
        <v>1987</v>
      </c>
      <c r="R113">
        <f t="shared" si="88"/>
        <v>3</v>
      </c>
      <c r="S113">
        <f t="shared" si="88"/>
        <v>5</v>
      </c>
      <c r="T113">
        <f t="shared" si="88"/>
        <v>1</v>
      </c>
      <c r="U113">
        <f t="shared" si="88"/>
        <v>0</v>
      </c>
      <c r="V113">
        <f t="shared" si="88"/>
        <v>3</v>
      </c>
      <c r="W113">
        <f t="shared" si="88"/>
        <v>12</v>
      </c>
      <c r="Y113" s="4">
        <v>1987</v>
      </c>
      <c r="Z113">
        <f t="shared" si="89"/>
        <v>6</v>
      </c>
      <c r="AA113">
        <f t="shared" si="89"/>
        <v>2</v>
      </c>
      <c r="AB113">
        <f t="shared" si="89"/>
        <v>0</v>
      </c>
      <c r="AC113">
        <f t="shared" si="89"/>
        <v>1</v>
      </c>
      <c r="AD113">
        <f t="shared" si="89"/>
        <v>0</v>
      </c>
      <c r="AE113">
        <f t="shared" si="89"/>
        <v>9</v>
      </c>
      <c r="AG113" s="4">
        <v>1987</v>
      </c>
      <c r="AH113">
        <f t="shared" si="90"/>
        <v>208</v>
      </c>
      <c r="AI113">
        <f t="shared" si="90"/>
        <v>854</v>
      </c>
      <c r="AJ113">
        <f t="shared" si="90"/>
        <v>41</v>
      </c>
      <c r="AK113">
        <f t="shared" si="90"/>
        <v>523</v>
      </c>
      <c r="AL113">
        <f t="shared" si="90"/>
        <v>182</v>
      </c>
      <c r="AM113">
        <f t="shared" si="90"/>
        <v>1808</v>
      </c>
      <c r="AO113" s="4">
        <v>1987</v>
      </c>
      <c r="AP113">
        <f t="shared" si="85"/>
        <v>0</v>
      </c>
      <c r="AQ113">
        <f t="shared" si="85"/>
        <v>0</v>
      </c>
      <c r="AR113">
        <f t="shared" si="85"/>
        <v>0</v>
      </c>
      <c r="AS113">
        <f t="shared" si="85"/>
        <v>0</v>
      </c>
      <c r="AT113">
        <f t="shared" si="85"/>
        <v>0</v>
      </c>
      <c r="AU113">
        <f t="shared" si="85"/>
        <v>0</v>
      </c>
    </row>
    <row r="114" spans="1:47" ht="12.75">
      <c r="A114" s="4">
        <v>1988</v>
      </c>
      <c r="B114">
        <f t="shared" si="86"/>
        <v>284</v>
      </c>
      <c r="C114">
        <f t="shared" si="86"/>
        <v>699</v>
      </c>
      <c r="D114">
        <f t="shared" si="86"/>
        <v>100</v>
      </c>
      <c r="E114">
        <f t="shared" si="86"/>
        <v>68</v>
      </c>
      <c r="F114">
        <f t="shared" si="86"/>
        <v>147</v>
      </c>
      <c r="G114">
        <f t="shared" si="86"/>
        <v>1298</v>
      </c>
      <c r="I114" s="4">
        <v>1988</v>
      </c>
      <c r="J114">
        <f t="shared" si="87"/>
        <v>663</v>
      </c>
      <c r="K114">
        <f t="shared" si="87"/>
        <v>2632</v>
      </c>
      <c r="L114">
        <f t="shared" si="87"/>
        <v>290</v>
      </c>
      <c r="M114">
        <f t="shared" si="87"/>
        <v>676</v>
      </c>
      <c r="N114">
        <f t="shared" si="87"/>
        <v>380</v>
      </c>
      <c r="O114">
        <f t="shared" si="87"/>
        <v>4641</v>
      </c>
      <c r="Q114" s="4">
        <v>1988</v>
      </c>
      <c r="R114">
        <f t="shared" si="88"/>
        <v>1</v>
      </c>
      <c r="S114">
        <f t="shared" si="88"/>
        <v>7</v>
      </c>
      <c r="T114">
        <f t="shared" si="88"/>
        <v>2</v>
      </c>
      <c r="U114">
        <f t="shared" si="88"/>
        <v>1</v>
      </c>
      <c r="V114">
        <f t="shared" si="88"/>
        <v>3</v>
      </c>
      <c r="W114">
        <f t="shared" si="88"/>
        <v>14</v>
      </c>
      <c r="Y114" s="4">
        <v>1988</v>
      </c>
      <c r="Z114">
        <f t="shared" si="89"/>
        <v>3</v>
      </c>
      <c r="AA114">
        <f t="shared" si="89"/>
        <v>4</v>
      </c>
      <c r="AB114">
        <f t="shared" si="89"/>
        <v>0</v>
      </c>
      <c r="AC114">
        <f t="shared" si="89"/>
        <v>1</v>
      </c>
      <c r="AD114">
        <f t="shared" si="89"/>
        <v>0</v>
      </c>
      <c r="AE114">
        <f t="shared" si="89"/>
        <v>8</v>
      </c>
      <c r="AG114" s="4">
        <v>1988</v>
      </c>
      <c r="AH114">
        <f t="shared" si="90"/>
        <v>296</v>
      </c>
      <c r="AI114">
        <f t="shared" si="90"/>
        <v>1090</v>
      </c>
      <c r="AJ114">
        <f t="shared" si="90"/>
        <v>69</v>
      </c>
      <c r="AK114">
        <f t="shared" si="90"/>
        <v>700</v>
      </c>
      <c r="AL114">
        <f t="shared" si="90"/>
        <v>216</v>
      </c>
      <c r="AM114">
        <f t="shared" si="90"/>
        <v>2371</v>
      </c>
      <c r="AO114" s="4">
        <v>1988</v>
      </c>
      <c r="AP114">
        <f t="shared" si="85"/>
        <v>0</v>
      </c>
      <c r="AQ114">
        <f t="shared" si="85"/>
        <v>0</v>
      </c>
      <c r="AR114">
        <f t="shared" si="85"/>
        <v>0</v>
      </c>
      <c r="AS114">
        <f t="shared" si="85"/>
        <v>0</v>
      </c>
      <c r="AT114">
        <f t="shared" si="85"/>
        <v>0</v>
      </c>
      <c r="AU114">
        <f t="shared" si="85"/>
        <v>0</v>
      </c>
    </row>
    <row r="115" spans="1:47" ht="12.75">
      <c r="A115" s="4">
        <v>1989</v>
      </c>
      <c r="B115">
        <f t="shared" si="86"/>
        <v>272</v>
      </c>
      <c r="C115">
        <f t="shared" si="86"/>
        <v>714</v>
      </c>
      <c r="D115">
        <f t="shared" si="86"/>
        <v>108</v>
      </c>
      <c r="E115">
        <f t="shared" si="86"/>
        <v>106</v>
      </c>
      <c r="F115">
        <f t="shared" si="86"/>
        <v>172</v>
      </c>
      <c r="G115">
        <f t="shared" si="86"/>
        <v>1372</v>
      </c>
      <c r="I115" s="4">
        <v>1989</v>
      </c>
      <c r="J115">
        <f t="shared" si="87"/>
        <v>644</v>
      </c>
      <c r="K115">
        <f t="shared" si="87"/>
        <v>2534</v>
      </c>
      <c r="L115">
        <f t="shared" si="87"/>
        <v>289</v>
      </c>
      <c r="M115">
        <f t="shared" si="87"/>
        <v>829</v>
      </c>
      <c r="N115">
        <f t="shared" si="87"/>
        <v>380</v>
      </c>
      <c r="O115">
        <f t="shared" si="87"/>
        <v>4676</v>
      </c>
      <c r="Q115" s="4">
        <v>1989</v>
      </c>
      <c r="R115">
        <f t="shared" si="88"/>
        <v>6</v>
      </c>
      <c r="S115">
        <f t="shared" si="88"/>
        <v>12</v>
      </c>
      <c r="T115">
        <f t="shared" si="88"/>
        <v>1</v>
      </c>
      <c r="U115">
        <f t="shared" si="88"/>
        <v>2</v>
      </c>
      <c r="V115">
        <f t="shared" si="88"/>
        <v>1</v>
      </c>
      <c r="W115">
        <f t="shared" si="88"/>
        <v>22</v>
      </c>
      <c r="Y115" s="4">
        <v>1989</v>
      </c>
      <c r="Z115">
        <f t="shared" si="89"/>
        <v>1</v>
      </c>
      <c r="AA115">
        <f t="shared" si="89"/>
        <v>2</v>
      </c>
      <c r="AB115">
        <f t="shared" si="89"/>
        <v>0</v>
      </c>
      <c r="AC115">
        <f t="shared" si="89"/>
        <v>0</v>
      </c>
      <c r="AD115">
        <f t="shared" si="89"/>
        <v>1</v>
      </c>
      <c r="AE115">
        <f t="shared" si="89"/>
        <v>4</v>
      </c>
      <c r="AG115" s="4">
        <v>1989</v>
      </c>
      <c r="AH115">
        <f t="shared" si="90"/>
        <v>250</v>
      </c>
      <c r="AI115">
        <f t="shared" si="90"/>
        <v>947</v>
      </c>
      <c r="AJ115">
        <f t="shared" si="90"/>
        <v>72</v>
      </c>
      <c r="AK115">
        <f t="shared" si="90"/>
        <v>827</v>
      </c>
      <c r="AL115">
        <f t="shared" si="90"/>
        <v>195</v>
      </c>
      <c r="AM115">
        <f t="shared" si="90"/>
        <v>2291</v>
      </c>
      <c r="AO115" s="4">
        <v>1989</v>
      </c>
      <c r="AP115">
        <f t="shared" si="85"/>
        <v>0</v>
      </c>
      <c r="AQ115">
        <f t="shared" si="85"/>
        <v>0</v>
      </c>
      <c r="AR115">
        <f t="shared" si="85"/>
        <v>0</v>
      </c>
      <c r="AS115">
        <f t="shared" si="85"/>
        <v>0</v>
      </c>
      <c r="AT115">
        <f t="shared" si="85"/>
        <v>0</v>
      </c>
      <c r="AU115">
        <f t="shared" si="85"/>
        <v>0</v>
      </c>
    </row>
    <row r="116" spans="1:47" ht="12.75">
      <c r="A116" s="4">
        <v>1990</v>
      </c>
      <c r="B116">
        <f t="shared" si="86"/>
        <v>309</v>
      </c>
      <c r="C116">
        <f t="shared" si="86"/>
        <v>630</v>
      </c>
      <c r="D116">
        <f t="shared" si="86"/>
        <v>127</v>
      </c>
      <c r="E116">
        <f t="shared" si="86"/>
        <v>102</v>
      </c>
      <c r="F116">
        <f t="shared" si="86"/>
        <v>170</v>
      </c>
      <c r="G116">
        <f t="shared" si="86"/>
        <v>1338</v>
      </c>
      <c r="I116" s="4">
        <v>1990</v>
      </c>
      <c r="J116">
        <f t="shared" si="87"/>
        <v>615</v>
      </c>
      <c r="K116">
        <f t="shared" si="87"/>
        <v>2055</v>
      </c>
      <c r="L116">
        <f t="shared" si="87"/>
        <v>220</v>
      </c>
      <c r="M116">
        <f t="shared" si="87"/>
        <v>851</v>
      </c>
      <c r="N116">
        <f t="shared" si="87"/>
        <v>336</v>
      </c>
      <c r="O116">
        <f t="shared" si="87"/>
        <v>4077</v>
      </c>
      <c r="Q116" s="4">
        <v>1990</v>
      </c>
      <c r="R116">
        <f t="shared" si="88"/>
        <v>7</v>
      </c>
      <c r="S116">
        <f t="shared" si="88"/>
        <v>13</v>
      </c>
      <c r="T116">
        <f t="shared" si="88"/>
        <v>4</v>
      </c>
      <c r="U116">
        <f t="shared" si="88"/>
        <v>2</v>
      </c>
      <c r="V116">
        <f t="shared" si="88"/>
        <v>2</v>
      </c>
      <c r="W116">
        <f t="shared" si="88"/>
        <v>28</v>
      </c>
      <c r="Y116" s="4">
        <v>1990</v>
      </c>
      <c r="Z116">
        <f t="shared" si="89"/>
        <v>3</v>
      </c>
      <c r="AA116">
        <f t="shared" si="89"/>
        <v>4</v>
      </c>
      <c r="AB116">
        <f t="shared" si="89"/>
        <v>1</v>
      </c>
      <c r="AC116">
        <f t="shared" si="89"/>
        <v>3</v>
      </c>
      <c r="AD116">
        <f t="shared" si="89"/>
        <v>0</v>
      </c>
      <c r="AE116">
        <f t="shared" si="89"/>
        <v>11</v>
      </c>
      <c r="AG116" s="4">
        <v>1990</v>
      </c>
      <c r="AH116">
        <f t="shared" si="90"/>
        <v>246</v>
      </c>
      <c r="AI116">
        <f t="shared" si="90"/>
        <v>756</v>
      </c>
      <c r="AJ116">
        <f t="shared" si="90"/>
        <v>64</v>
      </c>
      <c r="AK116">
        <f t="shared" si="90"/>
        <v>761</v>
      </c>
      <c r="AL116">
        <f t="shared" si="90"/>
        <v>197</v>
      </c>
      <c r="AM116">
        <f t="shared" si="90"/>
        <v>2024</v>
      </c>
      <c r="AO116" s="4">
        <v>1990</v>
      </c>
      <c r="AP116">
        <f t="shared" si="85"/>
        <v>0</v>
      </c>
      <c r="AQ116">
        <f t="shared" si="85"/>
        <v>0</v>
      </c>
      <c r="AR116">
        <f t="shared" si="85"/>
        <v>0</v>
      </c>
      <c r="AS116">
        <f t="shared" si="85"/>
        <v>0</v>
      </c>
      <c r="AT116">
        <f t="shared" si="85"/>
        <v>0</v>
      </c>
      <c r="AU116">
        <f t="shared" si="85"/>
        <v>0</v>
      </c>
    </row>
    <row r="117" spans="1:47" ht="12.75">
      <c r="A117" s="4">
        <v>1991</v>
      </c>
      <c r="B117">
        <f t="shared" si="86"/>
        <v>246</v>
      </c>
      <c r="C117">
        <f t="shared" si="86"/>
        <v>583</v>
      </c>
      <c r="D117">
        <f t="shared" si="86"/>
        <v>110</v>
      </c>
      <c r="E117">
        <f t="shared" si="86"/>
        <v>113</v>
      </c>
      <c r="F117">
        <f t="shared" si="86"/>
        <v>202</v>
      </c>
      <c r="G117">
        <f t="shared" si="86"/>
        <v>1254</v>
      </c>
      <c r="I117" s="4">
        <v>1991</v>
      </c>
      <c r="J117">
        <f t="shared" si="87"/>
        <v>456</v>
      </c>
      <c r="K117">
        <f t="shared" si="87"/>
        <v>1613</v>
      </c>
      <c r="L117">
        <f t="shared" si="87"/>
        <v>188</v>
      </c>
      <c r="M117">
        <f t="shared" si="87"/>
        <v>1144</v>
      </c>
      <c r="N117">
        <f t="shared" si="87"/>
        <v>287</v>
      </c>
      <c r="O117">
        <f t="shared" si="87"/>
        <v>3688</v>
      </c>
      <c r="Q117" s="4">
        <v>1991</v>
      </c>
      <c r="R117">
        <f t="shared" si="88"/>
        <v>5</v>
      </c>
      <c r="S117">
        <f t="shared" si="88"/>
        <v>17</v>
      </c>
      <c r="T117">
        <f t="shared" si="88"/>
        <v>3</v>
      </c>
      <c r="U117">
        <f t="shared" si="88"/>
        <v>0</v>
      </c>
      <c r="V117">
        <f t="shared" si="88"/>
        <v>3</v>
      </c>
      <c r="W117">
        <f t="shared" si="88"/>
        <v>28</v>
      </c>
      <c r="Y117" s="4">
        <v>1991</v>
      </c>
      <c r="Z117">
        <f t="shared" si="89"/>
        <v>0</v>
      </c>
      <c r="AA117">
        <f t="shared" si="89"/>
        <v>2</v>
      </c>
      <c r="AB117">
        <f t="shared" si="89"/>
        <v>0</v>
      </c>
      <c r="AC117">
        <f t="shared" si="89"/>
        <v>2</v>
      </c>
      <c r="AD117">
        <f t="shared" si="89"/>
        <v>0</v>
      </c>
      <c r="AE117">
        <f t="shared" si="89"/>
        <v>4</v>
      </c>
      <c r="AG117" s="4">
        <v>1991</v>
      </c>
      <c r="AH117">
        <f t="shared" si="90"/>
        <v>167</v>
      </c>
      <c r="AI117">
        <f t="shared" si="90"/>
        <v>520</v>
      </c>
      <c r="AJ117">
        <f t="shared" si="90"/>
        <v>67</v>
      </c>
      <c r="AK117">
        <f t="shared" si="90"/>
        <v>931</v>
      </c>
      <c r="AL117">
        <f t="shared" si="90"/>
        <v>131</v>
      </c>
      <c r="AM117">
        <f t="shared" si="90"/>
        <v>1816</v>
      </c>
      <c r="AO117" s="4">
        <v>1991</v>
      </c>
      <c r="AP117">
        <f t="shared" si="85"/>
        <v>0</v>
      </c>
      <c r="AQ117">
        <f t="shared" si="85"/>
        <v>0</v>
      </c>
      <c r="AR117">
        <f t="shared" si="85"/>
        <v>0</v>
      </c>
      <c r="AS117">
        <f t="shared" si="85"/>
        <v>0</v>
      </c>
      <c r="AT117">
        <f t="shared" si="85"/>
        <v>0</v>
      </c>
      <c r="AU117">
        <f t="shared" si="85"/>
        <v>0</v>
      </c>
    </row>
    <row r="118" spans="1:47" ht="12.75">
      <c r="A118" s="4">
        <v>1992</v>
      </c>
      <c r="B118">
        <f t="shared" si="86"/>
        <v>250</v>
      </c>
      <c r="C118">
        <f t="shared" si="86"/>
        <v>750</v>
      </c>
      <c r="D118">
        <f t="shared" si="86"/>
        <v>138</v>
      </c>
      <c r="E118">
        <f t="shared" si="86"/>
        <v>136</v>
      </c>
      <c r="F118">
        <f t="shared" si="86"/>
        <v>253</v>
      </c>
      <c r="G118">
        <f t="shared" si="86"/>
        <v>1527</v>
      </c>
      <c r="I118" s="4">
        <v>1992</v>
      </c>
      <c r="J118">
        <f t="shared" si="87"/>
        <v>484</v>
      </c>
      <c r="K118">
        <f t="shared" si="87"/>
        <v>2022</v>
      </c>
      <c r="L118">
        <f t="shared" si="87"/>
        <v>287</v>
      </c>
      <c r="M118">
        <f t="shared" si="87"/>
        <v>1864</v>
      </c>
      <c r="N118">
        <f t="shared" si="87"/>
        <v>414</v>
      </c>
      <c r="O118">
        <f t="shared" si="87"/>
        <v>5071</v>
      </c>
      <c r="Q118" s="4">
        <v>1992</v>
      </c>
      <c r="R118">
        <f t="shared" si="88"/>
        <v>4</v>
      </c>
      <c r="S118">
        <f t="shared" si="88"/>
        <v>18</v>
      </c>
      <c r="T118">
        <f t="shared" si="88"/>
        <v>1</v>
      </c>
      <c r="U118">
        <f t="shared" si="88"/>
        <v>6</v>
      </c>
      <c r="V118">
        <f t="shared" si="88"/>
        <v>0</v>
      </c>
      <c r="W118">
        <f t="shared" si="88"/>
        <v>29</v>
      </c>
      <c r="Y118" s="4">
        <v>1992</v>
      </c>
      <c r="Z118">
        <f t="shared" si="89"/>
        <v>3</v>
      </c>
      <c r="AA118">
        <f t="shared" si="89"/>
        <v>2</v>
      </c>
      <c r="AB118">
        <f t="shared" si="89"/>
        <v>1</v>
      </c>
      <c r="AC118">
        <f t="shared" si="89"/>
        <v>3</v>
      </c>
      <c r="AD118">
        <f t="shared" si="89"/>
        <v>2</v>
      </c>
      <c r="AE118">
        <f t="shared" si="89"/>
        <v>11</v>
      </c>
      <c r="AG118" s="4">
        <v>1992</v>
      </c>
      <c r="AH118">
        <f t="shared" si="90"/>
        <v>197</v>
      </c>
      <c r="AI118">
        <f t="shared" si="90"/>
        <v>775</v>
      </c>
      <c r="AJ118">
        <f t="shared" si="90"/>
        <v>78</v>
      </c>
      <c r="AK118">
        <f t="shared" si="90"/>
        <v>1407</v>
      </c>
      <c r="AL118">
        <f t="shared" si="90"/>
        <v>192</v>
      </c>
      <c r="AM118">
        <f t="shared" si="90"/>
        <v>2649</v>
      </c>
      <c r="AO118" s="4">
        <v>1992</v>
      </c>
      <c r="AP118">
        <f t="shared" si="85"/>
        <v>0</v>
      </c>
      <c r="AQ118">
        <f t="shared" si="85"/>
        <v>0</v>
      </c>
      <c r="AR118">
        <f t="shared" si="85"/>
        <v>0</v>
      </c>
      <c r="AS118">
        <f t="shared" si="85"/>
        <v>0</v>
      </c>
      <c r="AT118">
        <f t="shared" si="85"/>
        <v>0</v>
      </c>
      <c r="AU118">
        <f t="shared" si="85"/>
        <v>0</v>
      </c>
    </row>
    <row r="119" spans="1:47" ht="12.75">
      <c r="A119" s="4">
        <v>1993</v>
      </c>
      <c r="B119">
        <f aca="true" t="shared" si="91" ref="B119:G125">B98+B56+B35</f>
        <v>297</v>
      </c>
      <c r="C119">
        <f t="shared" si="91"/>
        <v>986</v>
      </c>
      <c r="D119">
        <f t="shared" si="91"/>
        <v>221</v>
      </c>
      <c r="E119">
        <f t="shared" si="91"/>
        <v>214</v>
      </c>
      <c r="F119">
        <f t="shared" si="91"/>
        <v>304</v>
      </c>
      <c r="G119">
        <f t="shared" si="91"/>
        <v>2022</v>
      </c>
      <c r="I119" s="4">
        <v>1993</v>
      </c>
      <c r="J119">
        <f aca="true" t="shared" si="92" ref="J119:O125">J98+J56+J35</f>
        <v>734</v>
      </c>
      <c r="K119">
        <f t="shared" si="92"/>
        <v>3441</v>
      </c>
      <c r="L119">
        <f t="shared" si="92"/>
        <v>461</v>
      </c>
      <c r="M119">
        <f t="shared" si="92"/>
        <v>3495</v>
      </c>
      <c r="N119">
        <f t="shared" si="92"/>
        <v>736</v>
      </c>
      <c r="O119">
        <f t="shared" si="92"/>
        <v>8867</v>
      </c>
      <c r="Q119" s="4">
        <v>1993</v>
      </c>
      <c r="R119">
        <f aca="true" t="shared" si="93" ref="R119:W125">R98+R56+R35</f>
        <v>8</v>
      </c>
      <c r="S119">
        <f t="shared" si="93"/>
        <v>22</v>
      </c>
      <c r="T119">
        <f t="shared" si="93"/>
        <v>1</v>
      </c>
      <c r="U119">
        <f t="shared" si="93"/>
        <v>8</v>
      </c>
      <c r="V119">
        <f t="shared" si="93"/>
        <v>2</v>
      </c>
      <c r="W119">
        <f t="shared" si="93"/>
        <v>41</v>
      </c>
      <c r="Y119" s="4">
        <v>1993</v>
      </c>
      <c r="Z119">
        <f aca="true" t="shared" si="94" ref="Z119:AE125">Z98+Z56+Z35</f>
        <v>2</v>
      </c>
      <c r="AA119">
        <f t="shared" si="94"/>
        <v>10</v>
      </c>
      <c r="AB119">
        <f t="shared" si="94"/>
        <v>4</v>
      </c>
      <c r="AC119">
        <f t="shared" si="94"/>
        <v>3</v>
      </c>
      <c r="AD119">
        <f t="shared" si="94"/>
        <v>3</v>
      </c>
      <c r="AE119">
        <f t="shared" si="94"/>
        <v>22</v>
      </c>
      <c r="AG119" s="4">
        <v>1993</v>
      </c>
      <c r="AH119">
        <f aca="true" t="shared" si="95" ref="AH119:AM125">AH98+AH56+AH35</f>
        <v>288</v>
      </c>
      <c r="AI119">
        <f t="shared" si="95"/>
        <v>1367</v>
      </c>
      <c r="AJ119">
        <f t="shared" si="95"/>
        <v>158</v>
      </c>
      <c r="AK119">
        <f t="shared" si="95"/>
        <v>2841</v>
      </c>
      <c r="AL119">
        <f t="shared" si="95"/>
        <v>438</v>
      </c>
      <c r="AM119">
        <f t="shared" si="95"/>
        <v>5092</v>
      </c>
      <c r="AO119" s="4">
        <v>1993</v>
      </c>
      <c r="AP119">
        <f aca="true" t="shared" si="96" ref="AP119:AU125">AP98+AP56+AP35</f>
        <v>0</v>
      </c>
      <c r="AQ119">
        <f t="shared" si="96"/>
        <v>0</v>
      </c>
      <c r="AR119">
        <f t="shared" si="96"/>
        <v>0</v>
      </c>
      <c r="AS119">
        <f t="shared" si="96"/>
        <v>0</v>
      </c>
      <c r="AT119">
        <f t="shared" si="96"/>
        <v>0</v>
      </c>
      <c r="AU119">
        <f t="shared" si="96"/>
        <v>0</v>
      </c>
    </row>
    <row r="120" spans="1:47" ht="12.75">
      <c r="A120" s="4">
        <v>1994</v>
      </c>
      <c r="B120">
        <f t="shared" si="91"/>
        <v>291</v>
      </c>
      <c r="C120">
        <f t="shared" si="91"/>
        <v>978</v>
      </c>
      <c r="D120">
        <f t="shared" si="91"/>
        <v>174</v>
      </c>
      <c r="E120">
        <f t="shared" si="91"/>
        <v>246</v>
      </c>
      <c r="F120">
        <f t="shared" si="91"/>
        <v>316</v>
      </c>
      <c r="G120">
        <f t="shared" si="91"/>
        <v>2005</v>
      </c>
      <c r="I120" s="4">
        <v>1994</v>
      </c>
      <c r="J120">
        <f t="shared" si="92"/>
        <v>680</v>
      </c>
      <c r="K120">
        <f t="shared" si="92"/>
        <v>3279</v>
      </c>
      <c r="L120">
        <f t="shared" si="92"/>
        <v>430</v>
      </c>
      <c r="M120">
        <f t="shared" si="92"/>
        <v>3684</v>
      </c>
      <c r="N120">
        <f t="shared" si="92"/>
        <v>778</v>
      </c>
      <c r="O120">
        <f t="shared" si="92"/>
        <v>8851</v>
      </c>
      <c r="Q120" s="4">
        <v>1994</v>
      </c>
      <c r="R120">
        <f t="shared" si="93"/>
        <v>6</v>
      </c>
      <c r="S120">
        <f t="shared" si="93"/>
        <v>19</v>
      </c>
      <c r="T120">
        <f t="shared" si="93"/>
        <v>3</v>
      </c>
      <c r="U120">
        <f t="shared" si="93"/>
        <v>6</v>
      </c>
      <c r="V120">
        <f t="shared" si="93"/>
        <v>3</v>
      </c>
      <c r="W120">
        <f t="shared" si="93"/>
        <v>37</v>
      </c>
      <c r="Y120" s="4">
        <v>1994</v>
      </c>
      <c r="Z120">
        <f t="shared" si="94"/>
        <v>3</v>
      </c>
      <c r="AA120">
        <f t="shared" si="94"/>
        <v>4</v>
      </c>
      <c r="AB120">
        <f t="shared" si="94"/>
        <v>2</v>
      </c>
      <c r="AC120">
        <f t="shared" si="94"/>
        <v>6</v>
      </c>
      <c r="AD120">
        <f t="shared" si="94"/>
        <v>3</v>
      </c>
      <c r="AE120">
        <f t="shared" si="94"/>
        <v>18</v>
      </c>
      <c r="AG120" s="4">
        <v>1994</v>
      </c>
      <c r="AH120">
        <f t="shared" si="95"/>
        <v>279</v>
      </c>
      <c r="AI120">
        <f t="shared" si="95"/>
        <v>1309</v>
      </c>
      <c r="AJ120">
        <f t="shared" si="95"/>
        <v>164</v>
      </c>
      <c r="AK120">
        <f t="shared" si="95"/>
        <v>2800</v>
      </c>
      <c r="AL120">
        <f t="shared" si="95"/>
        <v>365</v>
      </c>
      <c r="AM120">
        <f t="shared" si="95"/>
        <v>4917</v>
      </c>
      <c r="AO120" s="4">
        <v>1994</v>
      </c>
      <c r="AP120">
        <f t="shared" si="96"/>
        <v>0</v>
      </c>
      <c r="AQ120">
        <f t="shared" si="96"/>
        <v>0</v>
      </c>
      <c r="AR120">
        <f t="shared" si="96"/>
        <v>0</v>
      </c>
      <c r="AS120">
        <f t="shared" si="96"/>
        <v>0</v>
      </c>
      <c r="AT120">
        <f t="shared" si="96"/>
        <v>0</v>
      </c>
      <c r="AU120">
        <f t="shared" si="96"/>
        <v>0</v>
      </c>
    </row>
    <row r="121" spans="1:47" ht="12.75">
      <c r="A121" s="4">
        <v>1995</v>
      </c>
      <c r="B121">
        <f t="shared" si="91"/>
        <v>334</v>
      </c>
      <c r="C121">
        <f t="shared" si="91"/>
        <v>1057</v>
      </c>
      <c r="D121">
        <f t="shared" si="91"/>
        <v>228</v>
      </c>
      <c r="E121">
        <f t="shared" si="91"/>
        <v>262</v>
      </c>
      <c r="F121">
        <f t="shared" si="91"/>
        <v>336</v>
      </c>
      <c r="G121">
        <f t="shared" si="91"/>
        <v>2217</v>
      </c>
      <c r="I121" s="4">
        <v>1995</v>
      </c>
      <c r="J121">
        <f t="shared" si="92"/>
        <v>849</v>
      </c>
      <c r="K121">
        <f t="shared" si="92"/>
        <v>3110</v>
      </c>
      <c r="L121">
        <f t="shared" si="92"/>
        <v>460</v>
      </c>
      <c r="M121">
        <f t="shared" si="92"/>
        <v>3820</v>
      </c>
      <c r="N121">
        <f t="shared" si="92"/>
        <v>751</v>
      </c>
      <c r="O121">
        <f t="shared" si="92"/>
        <v>8990</v>
      </c>
      <c r="Q121" s="4">
        <v>1995</v>
      </c>
      <c r="R121">
        <f t="shared" si="93"/>
        <v>6</v>
      </c>
      <c r="S121">
        <f t="shared" si="93"/>
        <v>14</v>
      </c>
      <c r="T121">
        <f t="shared" si="93"/>
        <v>6</v>
      </c>
      <c r="U121">
        <f t="shared" si="93"/>
        <v>11</v>
      </c>
      <c r="V121">
        <f t="shared" si="93"/>
        <v>3</v>
      </c>
      <c r="W121">
        <f t="shared" si="93"/>
        <v>40</v>
      </c>
      <c r="Y121" s="4">
        <v>1995</v>
      </c>
      <c r="Z121">
        <f t="shared" si="94"/>
        <v>3</v>
      </c>
      <c r="AA121">
        <f t="shared" si="94"/>
        <v>11</v>
      </c>
      <c r="AB121">
        <f t="shared" si="94"/>
        <v>1</v>
      </c>
      <c r="AC121">
        <f t="shared" si="94"/>
        <v>2</v>
      </c>
      <c r="AD121">
        <f t="shared" si="94"/>
        <v>2</v>
      </c>
      <c r="AE121">
        <f t="shared" si="94"/>
        <v>19</v>
      </c>
      <c r="AG121" s="4">
        <v>1995</v>
      </c>
      <c r="AH121">
        <f t="shared" si="95"/>
        <v>302</v>
      </c>
      <c r="AI121">
        <f t="shared" si="95"/>
        <v>1092</v>
      </c>
      <c r="AJ121">
        <f t="shared" si="95"/>
        <v>133</v>
      </c>
      <c r="AK121">
        <f t="shared" si="95"/>
        <v>2754</v>
      </c>
      <c r="AL121">
        <f t="shared" si="95"/>
        <v>362</v>
      </c>
      <c r="AM121">
        <f t="shared" si="95"/>
        <v>4643</v>
      </c>
      <c r="AO121" s="4">
        <v>1995</v>
      </c>
      <c r="AP121">
        <f t="shared" si="96"/>
        <v>0</v>
      </c>
      <c r="AQ121">
        <f t="shared" si="96"/>
        <v>0</v>
      </c>
      <c r="AR121">
        <f t="shared" si="96"/>
        <v>0</v>
      </c>
      <c r="AS121">
        <f t="shared" si="96"/>
        <v>0</v>
      </c>
      <c r="AT121">
        <f t="shared" si="96"/>
        <v>0</v>
      </c>
      <c r="AU121">
        <f t="shared" si="96"/>
        <v>0</v>
      </c>
    </row>
    <row r="122" spans="1:47" ht="12.75">
      <c r="A122" s="4">
        <v>1996</v>
      </c>
      <c r="B122">
        <f t="shared" si="91"/>
        <v>330</v>
      </c>
      <c r="C122">
        <f t="shared" si="91"/>
        <v>893</v>
      </c>
      <c r="D122">
        <f t="shared" si="91"/>
        <v>212</v>
      </c>
      <c r="E122">
        <f t="shared" si="91"/>
        <v>312</v>
      </c>
      <c r="F122">
        <f t="shared" si="91"/>
        <v>291</v>
      </c>
      <c r="G122">
        <f t="shared" si="91"/>
        <v>2038</v>
      </c>
      <c r="I122" s="4">
        <v>1996</v>
      </c>
      <c r="J122">
        <f t="shared" si="92"/>
        <v>769</v>
      </c>
      <c r="K122">
        <f t="shared" si="92"/>
        <v>2838</v>
      </c>
      <c r="L122">
        <f t="shared" si="92"/>
        <v>402</v>
      </c>
      <c r="M122">
        <f t="shared" si="92"/>
        <v>3558</v>
      </c>
      <c r="N122">
        <f t="shared" si="92"/>
        <v>692</v>
      </c>
      <c r="O122">
        <f t="shared" si="92"/>
        <v>8259</v>
      </c>
      <c r="Q122" s="4">
        <v>1996</v>
      </c>
      <c r="R122">
        <f t="shared" si="93"/>
        <v>5</v>
      </c>
      <c r="S122">
        <f t="shared" si="93"/>
        <v>8</v>
      </c>
      <c r="T122">
        <f t="shared" si="93"/>
        <v>1</v>
      </c>
      <c r="U122">
        <f t="shared" si="93"/>
        <v>7</v>
      </c>
      <c r="V122">
        <f t="shared" si="93"/>
        <v>9</v>
      </c>
      <c r="W122">
        <f t="shared" si="93"/>
        <v>30</v>
      </c>
      <c r="Y122" s="4">
        <v>1996</v>
      </c>
      <c r="Z122">
        <f t="shared" si="94"/>
        <v>3</v>
      </c>
      <c r="AA122">
        <f t="shared" si="94"/>
        <v>8</v>
      </c>
      <c r="AB122">
        <f t="shared" si="94"/>
        <v>1</v>
      </c>
      <c r="AC122">
        <f t="shared" si="94"/>
        <v>4</v>
      </c>
      <c r="AD122">
        <f t="shared" si="94"/>
        <v>1</v>
      </c>
      <c r="AE122">
        <f t="shared" si="94"/>
        <v>17</v>
      </c>
      <c r="AG122" s="4">
        <v>1996</v>
      </c>
      <c r="AH122">
        <f t="shared" si="95"/>
        <v>273</v>
      </c>
      <c r="AI122">
        <f t="shared" si="95"/>
        <v>982</v>
      </c>
      <c r="AJ122">
        <f t="shared" si="95"/>
        <v>127</v>
      </c>
      <c r="AK122">
        <f t="shared" si="95"/>
        <v>2675</v>
      </c>
      <c r="AL122">
        <f t="shared" si="95"/>
        <v>281</v>
      </c>
      <c r="AM122">
        <f t="shared" si="95"/>
        <v>4338</v>
      </c>
      <c r="AO122" s="4">
        <v>1996</v>
      </c>
      <c r="AP122">
        <f t="shared" si="96"/>
        <v>0</v>
      </c>
      <c r="AQ122">
        <f t="shared" si="96"/>
        <v>0</v>
      </c>
      <c r="AR122">
        <f t="shared" si="96"/>
        <v>0</v>
      </c>
      <c r="AS122">
        <f t="shared" si="96"/>
        <v>0</v>
      </c>
      <c r="AT122">
        <f t="shared" si="96"/>
        <v>0</v>
      </c>
      <c r="AU122">
        <f t="shared" si="96"/>
        <v>0</v>
      </c>
    </row>
    <row r="123" spans="1:47" ht="12.75">
      <c r="A123" s="4">
        <v>1997</v>
      </c>
      <c r="B123">
        <f t="shared" si="91"/>
        <v>298</v>
      </c>
      <c r="C123">
        <f t="shared" si="91"/>
        <v>791</v>
      </c>
      <c r="D123">
        <f t="shared" si="91"/>
        <v>152</v>
      </c>
      <c r="E123">
        <f t="shared" si="91"/>
        <v>207</v>
      </c>
      <c r="F123">
        <f t="shared" si="91"/>
        <v>266</v>
      </c>
      <c r="G123">
        <f t="shared" si="91"/>
        <v>1714</v>
      </c>
      <c r="I123" s="4">
        <v>1997</v>
      </c>
      <c r="J123">
        <f t="shared" si="92"/>
        <v>701</v>
      </c>
      <c r="K123">
        <f t="shared" si="92"/>
        <v>2357</v>
      </c>
      <c r="L123">
        <f t="shared" si="92"/>
        <v>390</v>
      </c>
      <c r="M123">
        <f t="shared" si="92"/>
        <v>2928</v>
      </c>
      <c r="N123">
        <f t="shared" si="92"/>
        <v>673</v>
      </c>
      <c r="O123">
        <f t="shared" si="92"/>
        <v>7049</v>
      </c>
      <c r="Q123" s="4">
        <v>1997</v>
      </c>
      <c r="R123">
        <f t="shared" si="93"/>
        <v>11</v>
      </c>
      <c r="S123">
        <f t="shared" si="93"/>
        <v>12</v>
      </c>
      <c r="T123">
        <f t="shared" si="93"/>
        <v>3</v>
      </c>
      <c r="U123">
        <f t="shared" si="93"/>
        <v>8</v>
      </c>
      <c r="V123">
        <f t="shared" si="93"/>
        <v>3</v>
      </c>
      <c r="W123">
        <f t="shared" si="93"/>
        <v>37</v>
      </c>
      <c r="Y123" s="4">
        <v>1997</v>
      </c>
      <c r="Z123">
        <f t="shared" si="94"/>
        <v>7</v>
      </c>
      <c r="AA123">
        <f t="shared" si="94"/>
        <v>4</v>
      </c>
      <c r="AB123">
        <f t="shared" si="94"/>
        <v>1</v>
      </c>
      <c r="AC123">
        <f t="shared" si="94"/>
        <v>2</v>
      </c>
      <c r="AD123">
        <f t="shared" si="94"/>
        <v>4</v>
      </c>
      <c r="AE123">
        <f t="shared" si="94"/>
        <v>18</v>
      </c>
      <c r="AG123" s="4">
        <v>1997</v>
      </c>
      <c r="AH123">
        <f t="shared" si="95"/>
        <v>288</v>
      </c>
      <c r="AI123">
        <f t="shared" si="95"/>
        <v>848</v>
      </c>
      <c r="AJ123">
        <f t="shared" si="95"/>
        <v>119</v>
      </c>
      <c r="AK123">
        <f t="shared" si="95"/>
        <v>2157</v>
      </c>
      <c r="AL123">
        <f t="shared" si="95"/>
        <v>259</v>
      </c>
      <c r="AM123">
        <f t="shared" si="95"/>
        <v>3671</v>
      </c>
      <c r="AO123" s="4">
        <v>1997</v>
      </c>
      <c r="AP123">
        <f t="shared" si="96"/>
        <v>0</v>
      </c>
      <c r="AQ123">
        <f t="shared" si="96"/>
        <v>0</v>
      </c>
      <c r="AR123">
        <f t="shared" si="96"/>
        <v>0</v>
      </c>
      <c r="AS123">
        <f t="shared" si="96"/>
        <v>0</v>
      </c>
      <c r="AT123">
        <f t="shared" si="96"/>
        <v>0</v>
      </c>
      <c r="AU123">
        <f t="shared" si="96"/>
        <v>0</v>
      </c>
    </row>
    <row r="124" spans="1:47" ht="12.75">
      <c r="A124" s="4">
        <v>1998</v>
      </c>
      <c r="B124">
        <f t="shared" si="91"/>
        <v>307</v>
      </c>
      <c r="C124">
        <f t="shared" si="91"/>
        <v>771</v>
      </c>
      <c r="D124">
        <f t="shared" si="91"/>
        <v>203</v>
      </c>
      <c r="E124">
        <f t="shared" si="91"/>
        <v>258</v>
      </c>
      <c r="F124">
        <f t="shared" si="91"/>
        <v>239</v>
      </c>
      <c r="G124">
        <f t="shared" si="91"/>
        <v>1778</v>
      </c>
      <c r="I124" s="4">
        <v>1998</v>
      </c>
      <c r="J124">
        <f t="shared" si="92"/>
        <v>663</v>
      </c>
      <c r="K124">
        <f t="shared" si="92"/>
        <v>2212</v>
      </c>
      <c r="L124">
        <f t="shared" si="92"/>
        <v>358</v>
      </c>
      <c r="M124">
        <f t="shared" si="92"/>
        <v>3090</v>
      </c>
      <c r="N124">
        <f t="shared" si="92"/>
        <v>590</v>
      </c>
      <c r="O124">
        <f t="shared" si="92"/>
        <v>6913</v>
      </c>
      <c r="Q124" s="4">
        <v>1998</v>
      </c>
      <c r="R124">
        <f t="shared" si="93"/>
        <v>10</v>
      </c>
      <c r="S124">
        <f t="shared" si="93"/>
        <v>16</v>
      </c>
      <c r="T124">
        <f t="shared" si="93"/>
        <v>4</v>
      </c>
      <c r="U124">
        <f t="shared" si="93"/>
        <v>4</v>
      </c>
      <c r="V124">
        <f t="shared" si="93"/>
        <v>7</v>
      </c>
      <c r="W124">
        <f t="shared" si="93"/>
        <v>41</v>
      </c>
      <c r="Y124" s="4">
        <v>1998</v>
      </c>
      <c r="Z124">
        <f t="shared" si="94"/>
        <v>0</v>
      </c>
      <c r="AA124">
        <f t="shared" si="94"/>
        <v>6</v>
      </c>
      <c r="AB124">
        <f t="shared" si="94"/>
        <v>1</v>
      </c>
      <c r="AC124">
        <f t="shared" si="94"/>
        <v>2</v>
      </c>
      <c r="AD124">
        <f t="shared" si="94"/>
        <v>1</v>
      </c>
      <c r="AE124">
        <f t="shared" si="94"/>
        <v>10</v>
      </c>
      <c r="AG124" s="4">
        <v>1998</v>
      </c>
      <c r="AH124">
        <f t="shared" si="95"/>
        <v>292</v>
      </c>
      <c r="AI124">
        <f t="shared" si="95"/>
        <v>854</v>
      </c>
      <c r="AJ124">
        <f t="shared" si="95"/>
        <v>105</v>
      </c>
      <c r="AK124">
        <f t="shared" si="95"/>
        <v>2119</v>
      </c>
      <c r="AL124">
        <f t="shared" si="95"/>
        <v>274</v>
      </c>
      <c r="AM124">
        <f t="shared" si="95"/>
        <v>3644</v>
      </c>
      <c r="AO124" s="4">
        <v>1998</v>
      </c>
      <c r="AP124">
        <f t="shared" si="96"/>
        <v>0</v>
      </c>
      <c r="AQ124">
        <f t="shared" si="96"/>
        <v>0</v>
      </c>
      <c r="AR124">
        <f t="shared" si="96"/>
        <v>0</v>
      </c>
      <c r="AS124">
        <f t="shared" si="96"/>
        <v>0</v>
      </c>
      <c r="AT124">
        <f t="shared" si="96"/>
        <v>0</v>
      </c>
      <c r="AU124">
        <f t="shared" si="96"/>
        <v>0</v>
      </c>
    </row>
    <row r="125" spans="1:47" ht="12.75">
      <c r="A125" s="4">
        <v>1999</v>
      </c>
      <c r="B125">
        <f t="shared" si="91"/>
        <v>285</v>
      </c>
      <c r="C125">
        <f t="shared" si="91"/>
        <v>759</v>
      </c>
      <c r="D125">
        <f t="shared" si="91"/>
        <v>210</v>
      </c>
      <c r="E125">
        <f t="shared" si="91"/>
        <v>296</v>
      </c>
      <c r="F125">
        <f t="shared" si="91"/>
        <v>260</v>
      </c>
      <c r="G125">
        <f t="shared" si="91"/>
        <v>1810</v>
      </c>
      <c r="I125" s="4">
        <v>1999</v>
      </c>
      <c r="J125">
        <f t="shared" si="92"/>
        <v>715</v>
      </c>
      <c r="K125">
        <f t="shared" si="92"/>
        <v>2202</v>
      </c>
      <c r="L125">
        <f t="shared" si="92"/>
        <v>397</v>
      </c>
      <c r="M125">
        <f t="shared" si="92"/>
        <v>3352</v>
      </c>
      <c r="N125">
        <f t="shared" si="92"/>
        <v>597</v>
      </c>
      <c r="O125">
        <f t="shared" si="92"/>
        <v>7263</v>
      </c>
      <c r="Q125" s="4">
        <v>1999</v>
      </c>
      <c r="R125">
        <f t="shared" si="93"/>
        <v>10</v>
      </c>
      <c r="S125">
        <f t="shared" si="93"/>
        <v>14</v>
      </c>
      <c r="T125">
        <f t="shared" si="93"/>
        <v>2</v>
      </c>
      <c r="U125">
        <f t="shared" si="93"/>
        <v>11</v>
      </c>
      <c r="V125">
        <f t="shared" si="93"/>
        <v>2</v>
      </c>
      <c r="W125">
        <f t="shared" si="93"/>
        <v>39</v>
      </c>
      <c r="Y125" s="4">
        <v>1999</v>
      </c>
      <c r="Z125">
        <f t="shared" si="94"/>
        <v>4</v>
      </c>
      <c r="AA125">
        <f t="shared" si="94"/>
        <v>10</v>
      </c>
      <c r="AB125">
        <f t="shared" si="94"/>
        <v>2</v>
      </c>
      <c r="AC125">
        <f t="shared" si="94"/>
        <v>5</v>
      </c>
      <c r="AD125">
        <f t="shared" si="94"/>
        <v>1</v>
      </c>
      <c r="AE125">
        <f t="shared" si="94"/>
        <v>22</v>
      </c>
      <c r="AG125" s="4">
        <v>1999</v>
      </c>
      <c r="AH125">
        <f t="shared" si="95"/>
        <v>290</v>
      </c>
      <c r="AI125">
        <f t="shared" si="95"/>
        <v>813</v>
      </c>
      <c r="AJ125">
        <f t="shared" si="95"/>
        <v>108</v>
      </c>
      <c r="AK125">
        <f t="shared" si="95"/>
        <v>2174</v>
      </c>
      <c r="AL125">
        <f t="shared" si="95"/>
        <v>218</v>
      </c>
      <c r="AM125">
        <f t="shared" si="95"/>
        <v>3603</v>
      </c>
      <c r="AO125" s="4">
        <v>1999</v>
      </c>
      <c r="AP125">
        <f t="shared" si="96"/>
        <v>0</v>
      </c>
      <c r="AQ125">
        <f t="shared" si="96"/>
        <v>0</v>
      </c>
      <c r="AR125">
        <f t="shared" si="96"/>
        <v>0</v>
      </c>
      <c r="AS125">
        <f t="shared" si="96"/>
        <v>0</v>
      </c>
      <c r="AT125">
        <f t="shared" si="96"/>
        <v>0</v>
      </c>
      <c r="AU125">
        <f t="shared" si="96"/>
        <v>0</v>
      </c>
    </row>
    <row r="126" spans="1:47" ht="12.75">
      <c r="A126" s="4" t="s">
        <v>108</v>
      </c>
      <c r="B126" s="2">
        <f>SUM(B109:B125)</f>
        <v>4309</v>
      </c>
      <c r="C126" s="2">
        <f>SUM(C109:C125)</f>
        <v>11751</v>
      </c>
      <c r="D126" s="2">
        <f>SUM(D109:D125)</f>
        <v>2295</v>
      </c>
      <c r="E126" s="2">
        <f>SUM(E109:E125)</f>
        <v>2546</v>
      </c>
      <c r="F126" s="2">
        <f>SUM(F109:F125)</f>
        <v>3436</v>
      </c>
      <c r="G126">
        <f>SUM(B126:F126)</f>
        <v>24337</v>
      </c>
      <c r="I126" s="4" t="s">
        <v>108</v>
      </c>
      <c r="J126" s="2">
        <f>SUM(J109:J125)</f>
        <v>9703</v>
      </c>
      <c r="K126" s="2">
        <f>SUM(K109:K125)</f>
        <v>36817</v>
      </c>
      <c r="L126" s="2">
        <f>SUM(L109:L125)</f>
        <v>4880</v>
      </c>
      <c r="M126" s="2">
        <f>SUM(M109:M125)</f>
        <v>30336</v>
      </c>
      <c r="N126" s="2">
        <f>SUM(N109:N125)</f>
        <v>7696</v>
      </c>
      <c r="O126">
        <f>SUM(J126:N126)</f>
        <v>89432</v>
      </c>
      <c r="Q126" s="4" t="s">
        <v>108</v>
      </c>
      <c r="R126" s="2">
        <f>SUM(R109:R125)</f>
        <v>88</v>
      </c>
      <c r="S126" s="2">
        <f>SUM(S109:S125)</f>
        <v>194</v>
      </c>
      <c r="T126" s="2">
        <f>SUM(T109:T125)</f>
        <v>32</v>
      </c>
      <c r="U126" s="2">
        <f>SUM(U109:U125)</f>
        <v>68</v>
      </c>
      <c r="V126" s="2">
        <f>SUM(V109:V125)</f>
        <v>49</v>
      </c>
      <c r="W126">
        <f>SUM(R126:V126)</f>
        <v>431</v>
      </c>
      <c r="Y126" s="4" t="s">
        <v>108</v>
      </c>
      <c r="Z126" s="2">
        <f>SUM(Z109:Z125)</f>
        <v>43</v>
      </c>
      <c r="AA126" s="2">
        <f>SUM(AA109:AA125)</f>
        <v>76</v>
      </c>
      <c r="AB126" s="2">
        <f>SUM(AB109:AB125)</f>
        <v>17</v>
      </c>
      <c r="AC126" s="2">
        <f>SUM(AC109:AC125)</f>
        <v>34</v>
      </c>
      <c r="AD126" s="2">
        <f>SUM(AD109:AD125)</f>
        <v>20</v>
      </c>
      <c r="AE126">
        <f>SUM(Z126:AD126)</f>
        <v>190</v>
      </c>
      <c r="AG126" s="4" t="s">
        <v>108</v>
      </c>
      <c r="AH126" s="2">
        <f>SUM(AH109:AH125)</f>
        <v>3761</v>
      </c>
      <c r="AI126" s="2">
        <f>SUM(AI109:AI125)</f>
        <v>13670</v>
      </c>
      <c r="AJ126" s="2">
        <f>SUM(AJ109:AJ125)</f>
        <v>1402</v>
      </c>
      <c r="AK126" s="2">
        <f>SUM(AK109:AK125)</f>
        <v>23304</v>
      </c>
      <c r="AL126" s="2">
        <f>SUM(AL109:AL125)</f>
        <v>3609</v>
      </c>
      <c r="AM126">
        <f>SUM(AH126:AL126)</f>
        <v>45746</v>
      </c>
      <c r="AO126" s="4" t="s">
        <v>108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106</v>
      </c>
      <c r="I128" s="4" t="s">
        <v>107</v>
      </c>
      <c r="Q128" s="4" t="s">
        <v>123</v>
      </c>
      <c r="Y128" s="4" t="s">
        <v>124</v>
      </c>
      <c r="AG128" s="4" t="s">
        <v>121</v>
      </c>
      <c r="AO128" s="4" t="s">
        <v>122</v>
      </c>
    </row>
    <row r="129" spans="1:47" ht="12.75">
      <c r="A129" s="4" t="s">
        <v>105</v>
      </c>
      <c r="B129" s="12" t="s">
        <v>95</v>
      </c>
      <c r="C129" s="12" t="s">
        <v>100</v>
      </c>
      <c r="D129" s="12" t="s">
        <v>101</v>
      </c>
      <c r="E129" s="12" t="s">
        <v>96</v>
      </c>
      <c r="F129" s="12" t="s">
        <v>99</v>
      </c>
      <c r="G129" s="12" t="s">
        <v>108</v>
      </c>
      <c r="I129" s="4" t="s">
        <v>105</v>
      </c>
      <c r="J129" s="12" t="s">
        <v>95</v>
      </c>
      <c r="K129" s="12" t="s">
        <v>100</v>
      </c>
      <c r="L129" s="12" t="s">
        <v>101</v>
      </c>
      <c r="M129" s="12" t="s">
        <v>96</v>
      </c>
      <c r="N129" s="12" t="s">
        <v>99</v>
      </c>
      <c r="O129" s="12" t="s">
        <v>108</v>
      </c>
      <c r="Q129" s="4" t="s">
        <v>105</v>
      </c>
      <c r="R129" s="12" t="s">
        <v>95</v>
      </c>
      <c r="S129" s="12" t="s">
        <v>100</v>
      </c>
      <c r="T129" s="12" t="s">
        <v>101</v>
      </c>
      <c r="U129" s="12" t="s">
        <v>96</v>
      </c>
      <c r="V129" s="12" t="s">
        <v>99</v>
      </c>
      <c r="W129" s="12" t="s">
        <v>108</v>
      </c>
      <c r="Y129" s="4" t="s">
        <v>105</v>
      </c>
      <c r="Z129" s="12" t="s">
        <v>95</v>
      </c>
      <c r="AA129" s="12" t="s">
        <v>100</v>
      </c>
      <c r="AB129" s="12" t="s">
        <v>101</v>
      </c>
      <c r="AC129" s="12" t="s">
        <v>96</v>
      </c>
      <c r="AD129" s="12" t="s">
        <v>99</v>
      </c>
      <c r="AE129" s="12" t="s">
        <v>108</v>
      </c>
      <c r="AG129" s="4" t="s">
        <v>105</v>
      </c>
      <c r="AH129" s="12" t="s">
        <v>95</v>
      </c>
      <c r="AI129" s="12" t="s">
        <v>100</v>
      </c>
      <c r="AJ129" s="12" t="s">
        <v>101</v>
      </c>
      <c r="AK129" s="12" t="s">
        <v>96</v>
      </c>
      <c r="AL129" s="12" t="s">
        <v>99</v>
      </c>
      <c r="AM129" s="12" t="s">
        <v>108</v>
      </c>
      <c r="AO129" s="4" t="s">
        <v>105</v>
      </c>
      <c r="AP129" s="12" t="s">
        <v>95</v>
      </c>
      <c r="AQ129" s="12" t="s">
        <v>100</v>
      </c>
      <c r="AR129" s="12" t="s">
        <v>101</v>
      </c>
      <c r="AS129" s="12" t="s">
        <v>96</v>
      </c>
      <c r="AT129" s="12" t="s">
        <v>99</v>
      </c>
      <c r="AU129" s="12" t="s">
        <v>108</v>
      </c>
    </row>
    <row r="130" spans="1:47" ht="12.75">
      <c r="A130" s="4">
        <v>1983</v>
      </c>
      <c r="I130" s="4">
        <v>1983</v>
      </c>
      <c r="Q130" s="4">
        <v>1983</v>
      </c>
      <c r="Y130" s="4">
        <v>1983</v>
      </c>
      <c r="AG130" s="4">
        <v>1983</v>
      </c>
      <c r="AO130" s="4">
        <v>1983</v>
      </c>
      <c r="AP130">
        <f aca="true" t="shared" si="97" ref="AP130:AU130">AP4+AP25+AP46+AP88</f>
        <v>0</v>
      </c>
      <c r="AQ130">
        <f t="shared" si="97"/>
        <v>0</v>
      </c>
      <c r="AR130">
        <f t="shared" si="97"/>
        <v>0</v>
      </c>
      <c r="AS130">
        <f t="shared" si="97"/>
        <v>0</v>
      </c>
      <c r="AT130">
        <f t="shared" si="97"/>
        <v>0</v>
      </c>
      <c r="AU130">
        <f t="shared" si="97"/>
        <v>0</v>
      </c>
    </row>
    <row r="131" spans="1:47" ht="12.75">
      <c r="A131" s="4">
        <v>1984</v>
      </c>
      <c r="B131">
        <f aca="true" t="shared" si="98" ref="B131:G139">B5+B26+B47+B89</f>
        <v>648</v>
      </c>
      <c r="C131">
        <f t="shared" si="98"/>
        <v>1525</v>
      </c>
      <c r="D131">
        <f t="shared" si="98"/>
        <v>295</v>
      </c>
      <c r="E131">
        <f t="shared" si="98"/>
        <v>367</v>
      </c>
      <c r="F131">
        <f t="shared" si="98"/>
        <v>477</v>
      </c>
      <c r="G131">
        <f t="shared" si="98"/>
        <v>3312</v>
      </c>
      <c r="I131" s="4">
        <v>1984</v>
      </c>
      <c r="J131">
        <f aca="true" t="shared" si="99" ref="J131:O131">J5+J26+J47+J89</f>
        <v>1141</v>
      </c>
      <c r="K131">
        <f t="shared" si="99"/>
        <v>3934</v>
      </c>
      <c r="L131">
        <f t="shared" si="99"/>
        <v>421</v>
      </c>
      <c r="M131">
        <f t="shared" si="99"/>
        <v>727</v>
      </c>
      <c r="N131">
        <f t="shared" si="99"/>
        <v>784</v>
      </c>
      <c r="O131">
        <f t="shared" si="99"/>
        <v>7007</v>
      </c>
      <c r="Q131" s="4">
        <v>1984</v>
      </c>
      <c r="R131">
        <f aca="true" t="shared" si="100" ref="R131:W131">R5+R26+R47+R89</f>
        <v>6</v>
      </c>
      <c r="S131">
        <f t="shared" si="100"/>
        <v>11</v>
      </c>
      <c r="T131">
        <f t="shared" si="100"/>
        <v>1</v>
      </c>
      <c r="U131">
        <f t="shared" si="100"/>
        <v>3</v>
      </c>
      <c r="V131">
        <f t="shared" si="100"/>
        <v>3</v>
      </c>
      <c r="W131">
        <f t="shared" si="100"/>
        <v>24</v>
      </c>
      <c r="Y131" s="4">
        <v>1984</v>
      </c>
      <c r="Z131">
        <f aca="true" t="shared" si="101" ref="Z131:AE131">Z5+Z26+Z47+Z89</f>
        <v>15</v>
      </c>
      <c r="AA131">
        <f t="shared" si="101"/>
        <v>16</v>
      </c>
      <c r="AB131">
        <f t="shared" si="101"/>
        <v>1</v>
      </c>
      <c r="AC131">
        <f t="shared" si="101"/>
        <v>3</v>
      </c>
      <c r="AD131">
        <f t="shared" si="101"/>
        <v>7</v>
      </c>
      <c r="AE131">
        <f t="shared" si="101"/>
        <v>42</v>
      </c>
      <c r="AG131" s="4">
        <v>1984</v>
      </c>
      <c r="AH131">
        <f aca="true" t="shared" si="102" ref="AH131:AM131">AH5+AH26+AH47+AH89</f>
        <v>345</v>
      </c>
      <c r="AI131">
        <f t="shared" si="102"/>
        <v>756</v>
      </c>
      <c r="AJ131">
        <f t="shared" si="102"/>
        <v>56</v>
      </c>
      <c r="AK131">
        <f t="shared" si="102"/>
        <v>621</v>
      </c>
      <c r="AL131">
        <f t="shared" si="102"/>
        <v>225</v>
      </c>
      <c r="AM131">
        <f t="shared" si="102"/>
        <v>2003</v>
      </c>
      <c r="AO131" s="4">
        <v>1984</v>
      </c>
      <c r="AP131">
        <f aca="true" t="shared" si="103" ref="AP131:AU131">AP5+AP26+AP47+AP89</f>
        <v>0</v>
      </c>
      <c r="AQ131">
        <f t="shared" si="103"/>
        <v>0</v>
      </c>
      <c r="AR131">
        <f t="shared" si="103"/>
        <v>0</v>
      </c>
      <c r="AS131">
        <f t="shared" si="103"/>
        <v>0</v>
      </c>
      <c r="AT131">
        <f t="shared" si="103"/>
        <v>0</v>
      </c>
      <c r="AU131">
        <f t="shared" si="103"/>
        <v>0</v>
      </c>
    </row>
    <row r="132" spans="1:47" ht="12.75">
      <c r="A132" s="4">
        <v>1985</v>
      </c>
      <c r="B132">
        <f t="shared" si="98"/>
        <v>777</v>
      </c>
      <c r="C132">
        <f t="shared" si="98"/>
        <v>1581</v>
      </c>
      <c r="D132">
        <f t="shared" si="98"/>
        <v>347</v>
      </c>
      <c r="E132">
        <f t="shared" si="98"/>
        <v>416</v>
      </c>
      <c r="F132">
        <f t="shared" si="98"/>
        <v>474</v>
      </c>
      <c r="G132">
        <f t="shared" si="98"/>
        <v>3595</v>
      </c>
      <c r="I132" s="4">
        <v>1985</v>
      </c>
      <c r="J132">
        <f aca="true" t="shared" si="104" ref="J132:O132">J6+J27+J48+J90</f>
        <v>1420</v>
      </c>
      <c r="K132">
        <f t="shared" si="104"/>
        <v>3961</v>
      </c>
      <c r="L132">
        <f t="shared" si="104"/>
        <v>506</v>
      </c>
      <c r="M132">
        <f t="shared" si="104"/>
        <v>794</v>
      </c>
      <c r="N132">
        <f t="shared" si="104"/>
        <v>746</v>
      </c>
      <c r="O132">
        <f t="shared" si="104"/>
        <v>7427</v>
      </c>
      <c r="Q132" s="4">
        <v>1985</v>
      </c>
      <c r="R132">
        <f aca="true" t="shared" si="105" ref="R132:W132">R6+R27+R48+R90</f>
        <v>2</v>
      </c>
      <c r="S132">
        <f t="shared" si="105"/>
        <v>16</v>
      </c>
      <c r="T132">
        <f t="shared" si="105"/>
        <v>3</v>
      </c>
      <c r="U132">
        <f t="shared" si="105"/>
        <v>0</v>
      </c>
      <c r="V132">
        <f t="shared" si="105"/>
        <v>4</v>
      </c>
      <c r="W132">
        <f t="shared" si="105"/>
        <v>25</v>
      </c>
      <c r="Y132" s="4">
        <v>1985</v>
      </c>
      <c r="Z132">
        <f aca="true" t="shared" si="106" ref="Z132:AE132">Z6+Z27+Z48+Z90</f>
        <v>12</v>
      </c>
      <c r="AA132">
        <f t="shared" si="106"/>
        <v>15</v>
      </c>
      <c r="AB132">
        <f t="shared" si="106"/>
        <v>2</v>
      </c>
      <c r="AC132">
        <f t="shared" si="106"/>
        <v>2</v>
      </c>
      <c r="AD132">
        <f t="shared" si="106"/>
        <v>2</v>
      </c>
      <c r="AE132">
        <f t="shared" si="106"/>
        <v>33</v>
      </c>
      <c r="AG132" s="4">
        <v>1985</v>
      </c>
      <c r="AH132">
        <f aca="true" t="shared" si="107" ref="AH132:AM132">AH6+AH27+AH48+AH90</f>
        <v>655</v>
      </c>
      <c r="AI132">
        <f t="shared" si="107"/>
        <v>1724</v>
      </c>
      <c r="AJ132">
        <f t="shared" si="107"/>
        <v>116</v>
      </c>
      <c r="AK132">
        <f t="shared" si="107"/>
        <v>1257</v>
      </c>
      <c r="AL132">
        <f t="shared" si="107"/>
        <v>421</v>
      </c>
      <c r="AM132">
        <f t="shared" si="107"/>
        <v>4173</v>
      </c>
      <c r="AO132" s="4">
        <v>1985</v>
      </c>
      <c r="AP132">
        <f aca="true" t="shared" si="108" ref="AP132:AU132">AP6+AP27+AP48+AP90</f>
        <v>0</v>
      </c>
      <c r="AQ132">
        <f t="shared" si="108"/>
        <v>0</v>
      </c>
      <c r="AR132">
        <f t="shared" si="108"/>
        <v>0</v>
      </c>
      <c r="AS132">
        <f t="shared" si="108"/>
        <v>0</v>
      </c>
      <c r="AT132">
        <f t="shared" si="108"/>
        <v>0</v>
      </c>
      <c r="AU132">
        <f t="shared" si="108"/>
        <v>0</v>
      </c>
    </row>
    <row r="133" spans="1:47" ht="12.75">
      <c r="A133" s="4">
        <v>1986</v>
      </c>
      <c r="B133">
        <f t="shared" si="98"/>
        <v>845</v>
      </c>
      <c r="C133">
        <f t="shared" si="98"/>
        <v>1600</v>
      </c>
      <c r="D133">
        <f t="shared" si="98"/>
        <v>352</v>
      </c>
      <c r="E133">
        <f t="shared" si="98"/>
        <v>533</v>
      </c>
      <c r="F133">
        <f t="shared" si="98"/>
        <v>546</v>
      </c>
      <c r="G133">
        <f t="shared" si="98"/>
        <v>3876</v>
      </c>
      <c r="I133" s="4">
        <v>1986</v>
      </c>
      <c r="J133">
        <f aca="true" t="shared" si="109" ref="J133:O133">J7+J28+J49+J91</f>
        <v>1573</v>
      </c>
      <c r="K133">
        <f t="shared" si="109"/>
        <v>5072</v>
      </c>
      <c r="L133">
        <f t="shared" si="109"/>
        <v>671</v>
      </c>
      <c r="M133">
        <f t="shared" si="109"/>
        <v>1256</v>
      </c>
      <c r="N133">
        <f t="shared" si="109"/>
        <v>909</v>
      </c>
      <c r="O133">
        <f t="shared" si="109"/>
        <v>9481</v>
      </c>
      <c r="Q133" s="4">
        <v>1986</v>
      </c>
      <c r="R133">
        <f aca="true" t="shared" si="110" ref="R133:W133">R7+R28+R49+R91</f>
        <v>7</v>
      </c>
      <c r="S133">
        <f t="shared" si="110"/>
        <v>11</v>
      </c>
      <c r="T133">
        <f t="shared" si="110"/>
        <v>2</v>
      </c>
      <c r="U133">
        <f t="shared" si="110"/>
        <v>2</v>
      </c>
      <c r="V133">
        <f t="shared" si="110"/>
        <v>6</v>
      </c>
      <c r="W133">
        <f t="shared" si="110"/>
        <v>28</v>
      </c>
      <c r="Y133" s="4">
        <v>1986</v>
      </c>
      <c r="Z133">
        <f aca="true" t="shared" si="111" ref="Z133:AE133">Z7+Z28+Z49+Z91</f>
        <v>17</v>
      </c>
      <c r="AA133">
        <f t="shared" si="111"/>
        <v>14</v>
      </c>
      <c r="AB133">
        <f t="shared" si="111"/>
        <v>2</v>
      </c>
      <c r="AC133">
        <f t="shared" si="111"/>
        <v>13</v>
      </c>
      <c r="AD133">
        <f t="shared" si="111"/>
        <v>4</v>
      </c>
      <c r="AE133">
        <f t="shared" si="111"/>
        <v>50</v>
      </c>
      <c r="AG133" s="4">
        <v>1986</v>
      </c>
      <c r="AH133">
        <f aca="true" t="shared" si="112" ref="AH133:AM133">AH7+AH28+AH49+AH91</f>
        <v>798</v>
      </c>
      <c r="AI133">
        <f t="shared" si="112"/>
        <v>2272</v>
      </c>
      <c r="AJ133">
        <f t="shared" si="112"/>
        <v>165</v>
      </c>
      <c r="AK133">
        <f t="shared" si="112"/>
        <v>1862</v>
      </c>
      <c r="AL133">
        <f t="shared" si="112"/>
        <v>547</v>
      </c>
      <c r="AM133">
        <f t="shared" si="112"/>
        <v>5644</v>
      </c>
      <c r="AO133" s="4">
        <v>1986</v>
      </c>
      <c r="AP133">
        <f aca="true" t="shared" si="113" ref="AP133:AU133">AP7+AP28+AP49+AP91</f>
        <v>0</v>
      </c>
      <c r="AQ133">
        <f t="shared" si="113"/>
        <v>0</v>
      </c>
      <c r="AR133">
        <f t="shared" si="113"/>
        <v>0</v>
      </c>
      <c r="AS133">
        <f t="shared" si="113"/>
        <v>0</v>
      </c>
      <c r="AT133">
        <f t="shared" si="113"/>
        <v>0</v>
      </c>
      <c r="AU133">
        <f t="shared" si="113"/>
        <v>0</v>
      </c>
    </row>
    <row r="134" spans="1:47" ht="12.75">
      <c r="A134" s="4">
        <v>1987</v>
      </c>
      <c r="B134">
        <f t="shared" si="98"/>
        <v>753</v>
      </c>
      <c r="C134">
        <f t="shared" si="98"/>
        <v>1550</v>
      </c>
      <c r="D134">
        <f t="shared" si="98"/>
        <v>350</v>
      </c>
      <c r="E134">
        <f t="shared" si="98"/>
        <v>565</v>
      </c>
      <c r="F134">
        <f t="shared" si="98"/>
        <v>487</v>
      </c>
      <c r="G134">
        <f t="shared" si="98"/>
        <v>3705</v>
      </c>
      <c r="I134" s="4">
        <v>1987</v>
      </c>
      <c r="J134">
        <f aca="true" t="shared" si="114" ref="J134:O134">J8+J29+J50+J92</f>
        <v>1554</v>
      </c>
      <c r="K134">
        <f t="shared" si="114"/>
        <v>4881</v>
      </c>
      <c r="L134">
        <f t="shared" si="114"/>
        <v>610</v>
      </c>
      <c r="M134">
        <f t="shared" si="114"/>
        <v>2178</v>
      </c>
      <c r="N134">
        <f t="shared" si="114"/>
        <v>933</v>
      </c>
      <c r="O134">
        <f t="shared" si="114"/>
        <v>10156</v>
      </c>
      <c r="Q134" s="4">
        <v>1987</v>
      </c>
      <c r="R134">
        <f aca="true" t="shared" si="115" ref="R134:W134">R8+R29+R50+R92</f>
        <v>14</v>
      </c>
      <c r="S134">
        <f t="shared" si="115"/>
        <v>14</v>
      </c>
      <c r="T134">
        <f t="shared" si="115"/>
        <v>2</v>
      </c>
      <c r="U134">
        <f t="shared" si="115"/>
        <v>3</v>
      </c>
      <c r="V134">
        <f t="shared" si="115"/>
        <v>5</v>
      </c>
      <c r="W134">
        <f t="shared" si="115"/>
        <v>38</v>
      </c>
      <c r="Y134" s="4">
        <v>1987</v>
      </c>
      <c r="Z134">
        <f aca="true" t="shared" si="116" ref="Z134:AE134">Z8+Z29+Z50+Z92</f>
        <v>18</v>
      </c>
      <c r="AA134">
        <f t="shared" si="116"/>
        <v>10</v>
      </c>
      <c r="AB134">
        <f t="shared" si="116"/>
        <v>2</v>
      </c>
      <c r="AC134">
        <f t="shared" si="116"/>
        <v>4</v>
      </c>
      <c r="AD134">
        <f t="shared" si="116"/>
        <v>5</v>
      </c>
      <c r="AE134">
        <f t="shared" si="116"/>
        <v>39</v>
      </c>
      <c r="AG134" s="4">
        <v>1987</v>
      </c>
      <c r="AH134">
        <f aca="true" t="shared" si="117" ref="AH134:AM134">AH8+AH29+AH50+AH92</f>
        <v>703</v>
      </c>
      <c r="AI134">
        <f t="shared" si="117"/>
        <v>2096</v>
      </c>
      <c r="AJ134">
        <f t="shared" si="117"/>
        <v>131</v>
      </c>
      <c r="AK134">
        <f t="shared" si="117"/>
        <v>2913</v>
      </c>
      <c r="AL134">
        <f t="shared" si="117"/>
        <v>532</v>
      </c>
      <c r="AM134">
        <f t="shared" si="117"/>
        <v>6375</v>
      </c>
      <c r="AO134" s="4">
        <v>1987</v>
      </c>
      <c r="AP134">
        <f aca="true" t="shared" si="118" ref="AP134:AU134">AP8+AP29+AP50+AP92</f>
        <v>0</v>
      </c>
      <c r="AQ134">
        <f t="shared" si="118"/>
        <v>0</v>
      </c>
      <c r="AR134">
        <f t="shared" si="118"/>
        <v>0</v>
      </c>
      <c r="AS134">
        <f t="shared" si="118"/>
        <v>0</v>
      </c>
      <c r="AT134">
        <f t="shared" si="118"/>
        <v>0</v>
      </c>
      <c r="AU134">
        <f t="shared" si="118"/>
        <v>0</v>
      </c>
    </row>
    <row r="135" spans="1:47" ht="12.75">
      <c r="A135" s="4">
        <v>1988</v>
      </c>
      <c r="B135">
        <f t="shared" si="98"/>
        <v>888</v>
      </c>
      <c r="C135">
        <f t="shared" si="98"/>
        <v>1735</v>
      </c>
      <c r="D135">
        <f t="shared" si="98"/>
        <v>372</v>
      </c>
      <c r="E135">
        <f t="shared" si="98"/>
        <v>630</v>
      </c>
      <c r="F135">
        <f t="shared" si="98"/>
        <v>575</v>
      </c>
      <c r="G135">
        <f t="shared" si="98"/>
        <v>4200</v>
      </c>
      <c r="I135" s="4">
        <v>1988</v>
      </c>
      <c r="J135">
        <f aca="true" t="shared" si="119" ref="J135:O135">J9+J30+J51+J93</f>
        <v>1588</v>
      </c>
      <c r="K135">
        <f t="shared" si="119"/>
        <v>5450</v>
      </c>
      <c r="L135">
        <f t="shared" si="119"/>
        <v>670</v>
      </c>
      <c r="M135">
        <f t="shared" si="119"/>
        <v>3128</v>
      </c>
      <c r="N135">
        <f t="shared" si="119"/>
        <v>1039</v>
      </c>
      <c r="O135">
        <f t="shared" si="119"/>
        <v>11875</v>
      </c>
      <c r="Q135" s="4">
        <v>1988</v>
      </c>
      <c r="R135">
        <f aca="true" t="shared" si="120" ref="R135:W135">R9+R30+R51+R93</f>
        <v>9</v>
      </c>
      <c r="S135">
        <f t="shared" si="120"/>
        <v>22</v>
      </c>
      <c r="T135">
        <f t="shared" si="120"/>
        <v>3</v>
      </c>
      <c r="U135">
        <f t="shared" si="120"/>
        <v>7</v>
      </c>
      <c r="V135">
        <f t="shared" si="120"/>
        <v>6</v>
      </c>
      <c r="W135">
        <f t="shared" si="120"/>
        <v>47</v>
      </c>
      <c r="Y135" s="4">
        <v>1988</v>
      </c>
      <c r="Z135">
        <f aca="true" t="shared" si="121" ref="Z135:AE135">Z9+Z30+Z51+Z93</f>
        <v>9</v>
      </c>
      <c r="AA135">
        <f t="shared" si="121"/>
        <v>13</v>
      </c>
      <c r="AB135">
        <f t="shared" si="121"/>
        <v>3</v>
      </c>
      <c r="AC135">
        <f t="shared" si="121"/>
        <v>11</v>
      </c>
      <c r="AD135">
        <f t="shared" si="121"/>
        <v>2</v>
      </c>
      <c r="AE135">
        <f t="shared" si="121"/>
        <v>38</v>
      </c>
      <c r="AG135" s="4">
        <v>1988</v>
      </c>
      <c r="AH135">
        <f aca="true" t="shared" si="122" ref="AH135:AM135">AH9+AH30+AH51+AH93</f>
        <v>792</v>
      </c>
      <c r="AI135">
        <f t="shared" si="122"/>
        <v>2298</v>
      </c>
      <c r="AJ135">
        <f t="shared" si="122"/>
        <v>176</v>
      </c>
      <c r="AK135">
        <f t="shared" si="122"/>
        <v>3569</v>
      </c>
      <c r="AL135">
        <f t="shared" si="122"/>
        <v>630</v>
      </c>
      <c r="AM135">
        <f t="shared" si="122"/>
        <v>7465</v>
      </c>
      <c r="AO135" s="4">
        <v>1988</v>
      </c>
      <c r="AP135">
        <f aca="true" t="shared" si="123" ref="AP135:AU135">AP9+AP30+AP51+AP93</f>
        <v>0</v>
      </c>
      <c r="AQ135">
        <f t="shared" si="123"/>
        <v>0</v>
      </c>
      <c r="AR135">
        <f t="shared" si="123"/>
        <v>0</v>
      </c>
      <c r="AS135">
        <f t="shared" si="123"/>
        <v>0</v>
      </c>
      <c r="AT135">
        <f t="shared" si="123"/>
        <v>0</v>
      </c>
      <c r="AU135">
        <f t="shared" si="123"/>
        <v>0</v>
      </c>
    </row>
    <row r="136" spans="1:47" ht="12.75">
      <c r="A136" s="4">
        <v>1989</v>
      </c>
      <c r="B136">
        <f t="shared" si="98"/>
        <v>860</v>
      </c>
      <c r="C136">
        <f t="shared" si="98"/>
        <v>1784</v>
      </c>
      <c r="D136">
        <f t="shared" si="98"/>
        <v>346</v>
      </c>
      <c r="E136">
        <f t="shared" si="98"/>
        <v>774</v>
      </c>
      <c r="F136">
        <f t="shared" si="98"/>
        <v>647</v>
      </c>
      <c r="G136">
        <f t="shared" si="98"/>
        <v>4411</v>
      </c>
      <c r="I136" s="4">
        <v>1989</v>
      </c>
      <c r="J136">
        <f aca="true" t="shared" si="124" ref="J136:O136">J10+J31+J52+J94</f>
        <v>1702</v>
      </c>
      <c r="K136">
        <f t="shared" si="124"/>
        <v>5619</v>
      </c>
      <c r="L136">
        <f t="shared" si="124"/>
        <v>740</v>
      </c>
      <c r="M136">
        <f t="shared" si="124"/>
        <v>5126</v>
      </c>
      <c r="N136">
        <f t="shared" si="124"/>
        <v>1217</v>
      </c>
      <c r="O136">
        <f t="shared" si="124"/>
        <v>14404</v>
      </c>
      <c r="Q136" s="4">
        <v>1989</v>
      </c>
      <c r="R136">
        <f aca="true" t="shared" si="125" ref="R136:W136">R10+R31+R52+R94</f>
        <v>24</v>
      </c>
      <c r="S136">
        <f t="shared" si="125"/>
        <v>36</v>
      </c>
      <c r="T136">
        <f t="shared" si="125"/>
        <v>6</v>
      </c>
      <c r="U136">
        <f t="shared" si="125"/>
        <v>25</v>
      </c>
      <c r="V136">
        <f t="shared" si="125"/>
        <v>13</v>
      </c>
      <c r="W136">
        <f t="shared" si="125"/>
        <v>104</v>
      </c>
      <c r="Y136" s="4">
        <v>1989</v>
      </c>
      <c r="Z136">
        <f aca="true" t="shared" si="126" ref="Z136:AE136">Z10+Z31+Z52+Z94</f>
        <v>15</v>
      </c>
      <c r="AA136">
        <f t="shared" si="126"/>
        <v>13</v>
      </c>
      <c r="AB136">
        <f t="shared" si="126"/>
        <v>4</v>
      </c>
      <c r="AC136">
        <f t="shared" si="126"/>
        <v>15</v>
      </c>
      <c r="AD136">
        <f t="shared" si="126"/>
        <v>6</v>
      </c>
      <c r="AE136">
        <f t="shared" si="126"/>
        <v>53</v>
      </c>
      <c r="AG136" s="4">
        <v>1989</v>
      </c>
      <c r="AH136">
        <f aca="true" t="shared" si="127" ref="AH136:AM136">AH10+AH31+AH52+AH94</f>
        <v>785</v>
      </c>
      <c r="AI136">
        <f t="shared" si="127"/>
        <v>2400</v>
      </c>
      <c r="AJ136">
        <f t="shared" si="127"/>
        <v>215</v>
      </c>
      <c r="AK136">
        <f t="shared" si="127"/>
        <v>5167</v>
      </c>
      <c r="AL136">
        <f t="shared" si="127"/>
        <v>730</v>
      </c>
      <c r="AM136">
        <f t="shared" si="127"/>
        <v>9297</v>
      </c>
      <c r="AO136" s="4">
        <v>1989</v>
      </c>
      <c r="AP136">
        <f aca="true" t="shared" si="128" ref="AP136:AU136">AP10+AP31+AP52+AP94</f>
        <v>0</v>
      </c>
      <c r="AQ136">
        <f t="shared" si="128"/>
        <v>0</v>
      </c>
      <c r="AR136">
        <f t="shared" si="128"/>
        <v>0</v>
      </c>
      <c r="AS136">
        <f t="shared" si="128"/>
        <v>0</v>
      </c>
      <c r="AT136">
        <f t="shared" si="128"/>
        <v>0</v>
      </c>
      <c r="AU136">
        <f t="shared" si="128"/>
        <v>0</v>
      </c>
    </row>
    <row r="137" spans="1:47" ht="12.75">
      <c r="A137" s="4">
        <v>1990</v>
      </c>
      <c r="B137">
        <f t="shared" si="98"/>
        <v>890</v>
      </c>
      <c r="C137">
        <f t="shared" si="98"/>
        <v>1751</v>
      </c>
      <c r="D137">
        <f t="shared" si="98"/>
        <v>415</v>
      </c>
      <c r="E137">
        <f t="shared" si="98"/>
        <v>756</v>
      </c>
      <c r="F137">
        <f t="shared" si="98"/>
        <v>690</v>
      </c>
      <c r="G137">
        <f t="shared" si="98"/>
        <v>4502</v>
      </c>
      <c r="I137" s="4">
        <v>1990</v>
      </c>
      <c r="J137">
        <f aca="true" t="shared" si="129" ref="J137:O137">J11+J32+J53+J95</f>
        <v>1787</v>
      </c>
      <c r="K137">
        <f t="shared" si="129"/>
        <v>5535</v>
      </c>
      <c r="L137">
        <f t="shared" si="129"/>
        <v>740</v>
      </c>
      <c r="M137">
        <f t="shared" si="129"/>
        <v>6178</v>
      </c>
      <c r="N137">
        <f t="shared" si="129"/>
        <v>1290</v>
      </c>
      <c r="O137">
        <f t="shared" si="129"/>
        <v>15530</v>
      </c>
      <c r="Q137" s="4">
        <v>1990</v>
      </c>
      <c r="R137">
        <f aca="true" t="shared" si="130" ref="R137:W137">R11+R32+R53+R95</f>
        <v>18</v>
      </c>
      <c r="S137">
        <f t="shared" si="130"/>
        <v>29</v>
      </c>
      <c r="T137">
        <f t="shared" si="130"/>
        <v>5</v>
      </c>
      <c r="U137">
        <f t="shared" si="130"/>
        <v>13</v>
      </c>
      <c r="V137">
        <f t="shared" si="130"/>
        <v>10</v>
      </c>
      <c r="W137">
        <f t="shared" si="130"/>
        <v>75</v>
      </c>
      <c r="Y137" s="4">
        <v>1990</v>
      </c>
      <c r="Z137">
        <f aca="true" t="shared" si="131" ref="Z137:AE137">Z11+Z32+Z53+Z95</f>
        <v>8</v>
      </c>
      <c r="AA137">
        <f t="shared" si="131"/>
        <v>26</v>
      </c>
      <c r="AB137">
        <f t="shared" si="131"/>
        <v>4</v>
      </c>
      <c r="AC137">
        <f t="shared" si="131"/>
        <v>9</v>
      </c>
      <c r="AD137">
        <f t="shared" si="131"/>
        <v>5</v>
      </c>
      <c r="AE137">
        <f t="shared" si="131"/>
        <v>52</v>
      </c>
      <c r="AG137" s="4">
        <v>1990</v>
      </c>
      <c r="AH137">
        <f aca="true" t="shared" si="132" ref="AH137:AM137">AH11+AH32+AH53+AH95</f>
        <v>883</v>
      </c>
      <c r="AI137">
        <f t="shared" si="132"/>
        <v>2335</v>
      </c>
      <c r="AJ137">
        <f t="shared" si="132"/>
        <v>222</v>
      </c>
      <c r="AK137">
        <f t="shared" si="132"/>
        <v>5489</v>
      </c>
      <c r="AL137">
        <f t="shared" si="132"/>
        <v>768</v>
      </c>
      <c r="AM137">
        <f t="shared" si="132"/>
        <v>9697</v>
      </c>
      <c r="AO137" s="4">
        <v>1990</v>
      </c>
      <c r="AP137">
        <f aca="true" t="shared" si="133" ref="AP137:AU137">AP11+AP32+AP53+AP95</f>
        <v>0</v>
      </c>
      <c r="AQ137">
        <f t="shared" si="133"/>
        <v>0</v>
      </c>
      <c r="AR137">
        <f t="shared" si="133"/>
        <v>0</v>
      </c>
      <c r="AS137">
        <f t="shared" si="133"/>
        <v>0</v>
      </c>
      <c r="AT137">
        <f t="shared" si="133"/>
        <v>0</v>
      </c>
      <c r="AU137">
        <f t="shared" si="133"/>
        <v>0</v>
      </c>
    </row>
    <row r="138" spans="1:47" ht="12.75">
      <c r="A138" s="4">
        <v>1991</v>
      </c>
      <c r="B138">
        <f t="shared" si="98"/>
        <v>864</v>
      </c>
      <c r="C138">
        <f t="shared" si="98"/>
        <v>1736</v>
      </c>
      <c r="D138">
        <f t="shared" si="98"/>
        <v>422</v>
      </c>
      <c r="E138">
        <f t="shared" si="98"/>
        <v>739</v>
      </c>
      <c r="F138">
        <f t="shared" si="98"/>
        <v>760</v>
      </c>
      <c r="G138">
        <f t="shared" si="98"/>
        <v>4521</v>
      </c>
      <c r="I138" s="4">
        <v>1991</v>
      </c>
      <c r="J138">
        <f aca="true" t="shared" si="134" ref="J138:O138">J12+J33+J54+J96</f>
        <v>1833</v>
      </c>
      <c r="K138">
        <f t="shared" si="134"/>
        <v>5099</v>
      </c>
      <c r="L138">
        <f t="shared" si="134"/>
        <v>632</v>
      </c>
      <c r="M138">
        <f t="shared" si="134"/>
        <v>6222</v>
      </c>
      <c r="N138">
        <f t="shared" si="134"/>
        <v>1313</v>
      </c>
      <c r="O138">
        <f t="shared" si="134"/>
        <v>15099</v>
      </c>
      <c r="Q138" s="4">
        <v>1991</v>
      </c>
      <c r="R138">
        <f aca="true" t="shared" si="135" ref="R138:W138">R12+R33+R54+R96</f>
        <v>18</v>
      </c>
      <c r="S138">
        <f t="shared" si="135"/>
        <v>37</v>
      </c>
      <c r="T138">
        <f t="shared" si="135"/>
        <v>6</v>
      </c>
      <c r="U138">
        <f t="shared" si="135"/>
        <v>11</v>
      </c>
      <c r="V138">
        <f t="shared" si="135"/>
        <v>11</v>
      </c>
      <c r="W138">
        <f t="shared" si="135"/>
        <v>83</v>
      </c>
      <c r="Y138" s="4">
        <v>1991</v>
      </c>
      <c r="Z138">
        <f aca="true" t="shared" si="136" ref="Z138:AE138">Z12+Z33+Z54+Z96</f>
        <v>22</v>
      </c>
      <c r="AA138">
        <f t="shared" si="136"/>
        <v>24</v>
      </c>
      <c r="AB138">
        <f t="shared" si="136"/>
        <v>2</v>
      </c>
      <c r="AC138">
        <f t="shared" si="136"/>
        <v>7</v>
      </c>
      <c r="AD138">
        <f t="shared" si="136"/>
        <v>7</v>
      </c>
      <c r="AE138">
        <f t="shared" si="136"/>
        <v>62</v>
      </c>
      <c r="AG138" s="4">
        <v>1991</v>
      </c>
      <c r="AH138">
        <f aca="true" t="shared" si="137" ref="AH138:AM138">AH12+AH33+AH54+AH96</f>
        <v>844</v>
      </c>
      <c r="AI138">
        <f t="shared" si="137"/>
        <v>2315</v>
      </c>
      <c r="AJ138">
        <f t="shared" si="137"/>
        <v>248</v>
      </c>
      <c r="AK138">
        <f t="shared" si="137"/>
        <v>5537</v>
      </c>
      <c r="AL138">
        <f t="shared" si="137"/>
        <v>808</v>
      </c>
      <c r="AM138">
        <f t="shared" si="137"/>
        <v>9752</v>
      </c>
      <c r="AO138" s="4">
        <v>1991</v>
      </c>
      <c r="AP138">
        <f aca="true" t="shared" si="138" ref="AP138:AU138">AP12+AP33+AP54+AP96</f>
        <v>0</v>
      </c>
      <c r="AQ138">
        <f t="shared" si="138"/>
        <v>0</v>
      </c>
      <c r="AR138">
        <f t="shared" si="138"/>
        <v>0</v>
      </c>
      <c r="AS138">
        <f t="shared" si="138"/>
        <v>0</v>
      </c>
      <c r="AT138">
        <f t="shared" si="138"/>
        <v>0</v>
      </c>
      <c r="AU138">
        <f t="shared" si="138"/>
        <v>0</v>
      </c>
    </row>
    <row r="139" spans="1:47" ht="12.75">
      <c r="A139" s="4">
        <v>1992</v>
      </c>
      <c r="B139">
        <f t="shared" si="98"/>
        <v>867</v>
      </c>
      <c r="C139">
        <f t="shared" si="98"/>
        <v>1856</v>
      </c>
      <c r="D139">
        <f t="shared" si="98"/>
        <v>441</v>
      </c>
      <c r="E139">
        <f t="shared" si="98"/>
        <v>712</v>
      </c>
      <c r="F139">
        <f t="shared" si="98"/>
        <v>773</v>
      </c>
      <c r="G139">
        <f t="shared" si="98"/>
        <v>4649</v>
      </c>
      <c r="I139" s="4">
        <v>1992</v>
      </c>
      <c r="J139">
        <f aca="true" t="shared" si="139" ref="J139:O139">J13+J34+J55+J97</f>
        <v>1729</v>
      </c>
      <c r="K139">
        <f t="shared" si="139"/>
        <v>5501</v>
      </c>
      <c r="L139">
        <f t="shared" si="139"/>
        <v>758</v>
      </c>
      <c r="M139">
        <f t="shared" si="139"/>
        <v>6938</v>
      </c>
      <c r="N139">
        <f t="shared" si="139"/>
        <v>1461</v>
      </c>
      <c r="O139">
        <f t="shared" si="139"/>
        <v>16387</v>
      </c>
      <c r="Q139" s="4">
        <v>1992</v>
      </c>
      <c r="R139">
        <f aca="true" t="shared" si="140" ref="R139:W139">R13+R34+R55+R97</f>
        <v>10</v>
      </c>
      <c r="S139">
        <f t="shared" si="140"/>
        <v>33</v>
      </c>
      <c r="T139">
        <f t="shared" si="140"/>
        <v>1</v>
      </c>
      <c r="U139">
        <f t="shared" si="140"/>
        <v>17</v>
      </c>
      <c r="V139">
        <f t="shared" si="140"/>
        <v>9</v>
      </c>
      <c r="W139">
        <f t="shared" si="140"/>
        <v>70</v>
      </c>
      <c r="Y139" s="4">
        <v>1992</v>
      </c>
      <c r="Z139">
        <f aca="true" t="shared" si="141" ref="Z139:AE139">Z13+Z34+Z55+Z97</f>
        <v>24</v>
      </c>
      <c r="AA139">
        <f t="shared" si="141"/>
        <v>36</v>
      </c>
      <c r="AB139">
        <f t="shared" si="141"/>
        <v>4</v>
      </c>
      <c r="AC139">
        <f t="shared" si="141"/>
        <v>17</v>
      </c>
      <c r="AD139">
        <f t="shared" si="141"/>
        <v>8</v>
      </c>
      <c r="AE139">
        <f t="shared" si="141"/>
        <v>89</v>
      </c>
      <c r="AG139" s="4">
        <v>1992</v>
      </c>
      <c r="AH139">
        <f aca="true" t="shared" si="142" ref="AH139:AM139">AH13+AH34+AH55+AH97</f>
        <v>917</v>
      </c>
      <c r="AI139">
        <f t="shared" si="142"/>
        <v>2639</v>
      </c>
      <c r="AJ139">
        <f t="shared" si="142"/>
        <v>256</v>
      </c>
      <c r="AK139">
        <f t="shared" si="142"/>
        <v>5869</v>
      </c>
      <c r="AL139">
        <f t="shared" si="142"/>
        <v>932</v>
      </c>
      <c r="AM139">
        <f t="shared" si="142"/>
        <v>10613</v>
      </c>
      <c r="AO139" s="4">
        <v>1992</v>
      </c>
      <c r="AP139">
        <f aca="true" t="shared" si="143" ref="AP139:AU139">AP13+AP34+AP55+AP97</f>
        <v>0</v>
      </c>
      <c r="AQ139">
        <f t="shared" si="143"/>
        <v>0</v>
      </c>
      <c r="AR139">
        <f t="shared" si="143"/>
        <v>0</v>
      </c>
      <c r="AS139">
        <f t="shared" si="143"/>
        <v>0</v>
      </c>
      <c r="AT139">
        <f t="shared" si="143"/>
        <v>0</v>
      </c>
      <c r="AU139">
        <f t="shared" si="143"/>
        <v>0</v>
      </c>
    </row>
    <row r="140" spans="1:47" ht="12.75">
      <c r="A140" s="4">
        <v>1993</v>
      </c>
      <c r="B140">
        <f aca="true" t="shared" si="144" ref="B140:G145">B14+B35+B56+B98</f>
        <v>940</v>
      </c>
      <c r="C140">
        <f t="shared" si="144"/>
        <v>2054</v>
      </c>
      <c r="D140">
        <f t="shared" si="144"/>
        <v>516</v>
      </c>
      <c r="E140">
        <f t="shared" si="144"/>
        <v>744</v>
      </c>
      <c r="F140">
        <f t="shared" si="144"/>
        <v>881</v>
      </c>
      <c r="G140">
        <f t="shared" si="144"/>
        <v>5135</v>
      </c>
      <c r="I140" s="4">
        <v>1993</v>
      </c>
      <c r="J140">
        <f aca="true" t="shared" si="145" ref="J140:O140">J14+J35+J56+J98</f>
        <v>2013</v>
      </c>
      <c r="K140">
        <f t="shared" si="145"/>
        <v>6301</v>
      </c>
      <c r="L140">
        <f t="shared" si="145"/>
        <v>885</v>
      </c>
      <c r="M140">
        <f t="shared" si="145"/>
        <v>7638</v>
      </c>
      <c r="N140">
        <f t="shared" si="145"/>
        <v>1635</v>
      </c>
      <c r="O140">
        <f t="shared" si="145"/>
        <v>18472</v>
      </c>
      <c r="Q140" s="4">
        <v>1993</v>
      </c>
      <c r="R140">
        <f aca="true" t="shared" si="146" ref="R140:W140">R14+R35+R56+R98</f>
        <v>22</v>
      </c>
      <c r="S140">
        <f t="shared" si="146"/>
        <v>30</v>
      </c>
      <c r="T140">
        <f t="shared" si="146"/>
        <v>4</v>
      </c>
      <c r="U140">
        <f t="shared" si="146"/>
        <v>13</v>
      </c>
      <c r="V140">
        <f t="shared" si="146"/>
        <v>11</v>
      </c>
      <c r="W140">
        <f t="shared" si="146"/>
        <v>80</v>
      </c>
      <c r="Y140" s="4">
        <v>1993</v>
      </c>
      <c r="Z140">
        <f aca="true" t="shared" si="147" ref="Z140:AE140">Z14+Z35+Z56+Z98</f>
        <v>18</v>
      </c>
      <c r="AA140">
        <f t="shared" si="147"/>
        <v>41</v>
      </c>
      <c r="AB140">
        <f t="shared" si="147"/>
        <v>8</v>
      </c>
      <c r="AC140">
        <f t="shared" si="147"/>
        <v>12</v>
      </c>
      <c r="AD140">
        <f t="shared" si="147"/>
        <v>15</v>
      </c>
      <c r="AE140">
        <f t="shared" si="147"/>
        <v>94</v>
      </c>
      <c r="AG140" s="4">
        <v>1993</v>
      </c>
      <c r="AH140">
        <f aca="true" t="shared" si="148" ref="AH140:AM140">AH14+AH35+AH56+AH98</f>
        <v>961</v>
      </c>
      <c r="AI140">
        <f t="shared" si="148"/>
        <v>2855</v>
      </c>
      <c r="AJ140">
        <f t="shared" si="148"/>
        <v>324</v>
      </c>
      <c r="AK140">
        <f t="shared" si="148"/>
        <v>6639</v>
      </c>
      <c r="AL140">
        <f t="shared" si="148"/>
        <v>1006</v>
      </c>
      <c r="AM140">
        <f t="shared" si="148"/>
        <v>11785</v>
      </c>
      <c r="AO140" s="4">
        <v>1993</v>
      </c>
      <c r="AP140">
        <f aca="true" t="shared" si="149" ref="AP140:AU140">AP14+AP35+AP56+AP98</f>
        <v>0</v>
      </c>
      <c r="AQ140">
        <f t="shared" si="149"/>
        <v>0</v>
      </c>
      <c r="AR140">
        <f t="shared" si="149"/>
        <v>0</v>
      </c>
      <c r="AS140">
        <f t="shared" si="149"/>
        <v>0</v>
      </c>
      <c r="AT140">
        <f t="shared" si="149"/>
        <v>0</v>
      </c>
      <c r="AU140">
        <f t="shared" si="149"/>
        <v>0</v>
      </c>
    </row>
    <row r="141" spans="1:47" ht="12.75">
      <c r="A141" s="4">
        <v>1994</v>
      </c>
      <c r="B141">
        <f t="shared" si="144"/>
        <v>919</v>
      </c>
      <c r="C141">
        <f t="shared" si="144"/>
        <v>1949</v>
      </c>
      <c r="D141">
        <f t="shared" si="144"/>
        <v>520</v>
      </c>
      <c r="E141">
        <f t="shared" si="144"/>
        <v>757</v>
      </c>
      <c r="F141">
        <f t="shared" si="144"/>
        <v>905</v>
      </c>
      <c r="G141">
        <f t="shared" si="144"/>
        <v>5050</v>
      </c>
      <c r="I141" s="4">
        <v>1994</v>
      </c>
      <c r="J141">
        <f aca="true" t="shared" si="150" ref="J141:O141">J15+J36+J57+J99</f>
        <v>1789</v>
      </c>
      <c r="K141">
        <f t="shared" si="150"/>
        <v>5713</v>
      </c>
      <c r="L141">
        <f t="shared" si="150"/>
        <v>789</v>
      </c>
      <c r="M141">
        <f t="shared" si="150"/>
        <v>7710</v>
      </c>
      <c r="N141">
        <f t="shared" si="150"/>
        <v>1676</v>
      </c>
      <c r="O141">
        <f t="shared" si="150"/>
        <v>17677</v>
      </c>
      <c r="Q141" s="4">
        <v>1994</v>
      </c>
      <c r="R141">
        <f aca="true" t="shared" si="151" ref="R141:W141">R15+R36+R57+R99</f>
        <v>13</v>
      </c>
      <c r="S141">
        <f t="shared" si="151"/>
        <v>28</v>
      </c>
      <c r="T141">
        <f t="shared" si="151"/>
        <v>6</v>
      </c>
      <c r="U141">
        <f t="shared" si="151"/>
        <v>9</v>
      </c>
      <c r="V141">
        <f t="shared" si="151"/>
        <v>13</v>
      </c>
      <c r="W141">
        <f t="shared" si="151"/>
        <v>69</v>
      </c>
      <c r="Y141" s="4">
        <v>1994</v>
      </c>
      <c r="Z141">
        <f aca="true" t="shared" si="152" ref="Z141:AE141">Z15+Z36+Z57+Z99</f>
        <v>42</v>
      </c>
      <c r="AA141">
        <f t="shared" si="152"/>
        <v>50</v>
      </c>
      <c r="AB141">
        <f t="shared" si="152"/>
        <v>21</v>
      </c>
      <c r="AC141">
        <f t="shared" si="152"/>
        <v>15</v>
      </c>
      <c r="AD141">
        <f t="shared" si="152"/>
        <v>14</v>
      </c>
      <c r="AE141">
        <f t="shared" si="152"/>
        <v>142</v>
      </c>
      <c r="AG141" s="4">
        <v>1994</v>
      </c>
      <c r="AH141">
        <f aca="true" t="shared" si="153" ref="AH141:AM141">AH15+AH36+AH57+AH99</f>
        <v>963</v>
      </c>
      <c r="AI141">
        <f t="shared" si="153"/>
        <v>2628</v>
      </c>
      <c r="AJ141">
        <f t="shared" si="153"/>
        <v>336</v>
      </c>
      <c r="AK141">
        <f t="shared" si="153"/>
        <v>6552</v>
      </c>
      <c r="AL141">
        <f t="shared" si="153"/>
        <v>914</v>
      </c>
      <c r="AM141">
        <f t="shared" si="153"/>
        <v>11393</v>
      </c>
      <c r="AO141" s="4">
        <v>1994</v>
      </c>
      <c r="AP141">
        <f aca="true" t="shared" si="154" ref="AP141:AU141">AP15+AP36+AP57+AP99</f>
        <v>0</v>
      </c>
      <c r="AQ141">
        <f t="shared" si="154"/>
        <v>0</v>
      </c>
      <c r="AR141">
        <f t="shared" si="154"/>
        <v>0</v>
      </c>
      <c r="AS141">
        <f t="shared" si="154"/>
        <v>0</v>
      </c>
      <c r="AT141">
        <f t="shared" si="154"/>
        <v>0</v>
      </c>
      <c r="AU141">
        <f t="shared" si="154"/>
        <v>0</v>
      </c>
    </row>
    <row r="142" spans="1:47" ht="12.75">
      <c r="A142" s="4">
        <v>1995</v>
      </c>
      <c r="B142">
        <f t="shared" si="144"/>
        <v>1014</v>
      </c>
      <c r="C142">
        <f t="shared" si="144"/>
        <v>2029</v>
      </c>
      <c r="D142">
        <f t="shared" si="144"/>
        <v>566</v>
      </c>
      <c r="E142">
        <f t="shared" si="144"/>
        <v>823</v>
      </c>
      <c r="F142">
        <f t="shared" si="144"/>
        <v>969</v>
      </c>
      <c r="G142">
        <f t="shared" si="144"/>
        <v>5401</v>
      </c>
      <c r="I142" s="4">
        <v>1995</v>
      </c>
      <c r="J142">
        <f aca="true" t="shared" si="155" ref="J142:O142">J16+J37+J58+J100</f>
        <v>2109</v>
      </c>
      <c r="K142">
        <f t="shared" si="155"/>
        <v>5513</v>
      </c>
      <c r="L142">
        <f t="shared" si="155"/>
        <v>839</v>
      </c>
      <c r="M142">
        <f t="shared" si="155"/>
        <v>7886</v>
      </c>
      <c r="N142">
        <f t="shared" si="155"/>
        <v>1599</v>
      </c>
      <c r="O142">
        <f t="shared" si="155"/>
        <v>17946</v>
      </c>
      <c r="Q142" s="4">
        <v>1995</v>
      </c>
      <c r="R142">
        <f aca="true" t="shared" si="156" ref="R142:W142">R16+R37+R58+R100</f>
        <v>21</v>
      </c>
      <c r="S142">
        <f t="shared" si="156"/>
        <v>23</v>
      </c>
      <c r="T142">
        <f t="shared" si="156"/>
        <v>9</v>
      </c>
      <c r="U142">
        <f t="shared" si="156"/>
        <v>14</v>
      </c>
      <c r="V142">
        <f t="shared" si="156"/>
        <v>13</v>
      </c>
      <c r="W142">
        <f t="shared" si="156"/>
        <v>80</v>
      </c>
      <c r="Y142" s="4">
        <v>1995</v>
      </c>
      <c r="Z142">
        <f aca="true" t="shared" si="157" ref="Z142:AE142">Z16+Z37+Z58+Z100</f>
        <v>28</v>
      </c>
      <c r="AA142">
        <f t="shared" si="157"/>
        <v>40</v>
      </c>
      <c r="AB142">
        <f t="shared" si="157"/>
        <v>6</v>
      </c>
      <c r="AC142">
        <f t="shared" si="157"/>
        <v>23</v>
      </c>
      <c r="AD142">
        <f t="shared" si="157"/>
        <v>8</v>
      </c>
      <c r="AE142">
        <f t="shared" si="157"/>
        <v>105</v>
      </c>
      <c r="AG142" s="4">
        <v>1995</v>
      </c>
      <c r="AH142">
        <f aca="true" t="shared" si="158" ref="AH142:AM142">AH16+AH37+AH58+AH100</f>
        <v>979</v>
      </c>
      <c r="AI142">
        <f t="shared" si="158"/>
        <v>2197</v>
      </c>
      <c r="AJ142">
        <f t="shared" si="158"/>
        <v>317</v>
      </c>
      <c r="AK142">
        <f t="shared" si="158"/>
        <v>6523</v>
      </c>
      <c r="AL142">
        <f t="shared" si="158"/>
        <v>861</v>
      </c>
      <c r="AM142">
        <f t="shared" si="158"/>
        <v>10877</v>
      </c>
      <c r="AO142" s="4">
        <v>1995</v>
      </c>
      <c r="AP142">
        <f aca="true" t="shared" si="159" ref="AP142:AU142">AP16+AP37+AP58+AP100</f>
        <v>0</v>
      </c>
      <c r="AQ142">
        <f t="shared" si="159"/>
        <v>0</v>
      </c>
      <c r="AR142">
        <f t="shared" si="159"/>
        <v>0</v>
      </c>
      <c r="AS142">
        <f t="shared" si="159"/>
        <v>0</v>
      </c>
      <c r="AT142">
        <f t="shared" si="159"/>
        <v>0</v>
      </c>
      <c r="AU142">
        <f t="shared" si="159"/>
        <v>0</v>
      </c>
    </row>
    <row r="143" spans="1:47" ht="12.75">
      <c r="A143" s="4">
        <v>1996</v>
      </c>
      <c r="B143">
        <f t="shared" si="144"/>
        <v>980</v>
      </c>
      <c r="C143">
        <f t="shared" si="144"/>
        <v>1814</v>
      </c>
      <c r="D143">
        <f t="shared" si="144"/>
        <v>509</v>
      </c>
      <c r="E143">
        <f t="shared" si="144"/>
        <v>843</v>
      </c>
      <c r="F143">
        <f t="shared" si="144"/>
        <v>896</v>
      </c>
      <c r="G143">
        <f t="shared" si="144"/>
        <v>5042</v>
      </c>
      <c r="I143" s="4">
        <v>1996</v>
      </c>
      <c r="J143">
        <f aca="true" t="shared" si="160" ref="J143:O143">J17+J38+J59+J101</f>
        <v>1847</v>
      </c>
      <c r="K143">
        <f t="shared" si="160"/>
        <v>5054</v>
      </c>
      <c r="L143">
        <f t="shared" si="160"/>
        <v>752</v>
      </c>
      <c r="M143">
        <f t="shared" si="160"/>
        <v>7484</v>
      </c>
      <c r="N143">
        <f t="shared" si="160"/>
        <v>1451</v>
      </c>
      <c r="O143">
        <f t="shared" si="160"/>
        <v>16588</v>
      </c>
      <c r="Q143" s="4">
        <v>1996</v>
      </c>
      <c r="R143">
        <f aca="true" t="shared" si="161" ref="R143:W143">R17+R38+R59+R101</f>
        <v>13</v>
      </c>
      <c r="S143">
        <f t="shared" si="161"/>
        <v>18</v>
      </c>
      <c r="T143">
        <f t="shared" si="161"/>
        <v>2</v>
      </c>
      <c r="U143">
        <f t="shared" si="161"/>
        <v>16</v>
      </c>
      <c r="V143">
        <f t="shared" si="161"/>
        <v>20</v>
      </c>
      <c r="W143">
        <f t="shared" si="161"/>
        <v>69</v>
      </c>
      <c r="Y143" s="4">
        <v>1996</v>
      </c>
      <c r="Z143">
        <f aca="true" t="shared" si="162" ref="Z143:AE143">Z17+Z38+Z59+Z101</f>
        <v>36</v>
      </c>
      <c r="AA143">
        <f t="shared" si="162"/>
        <v>52</v>
      </c>
      <c r="AB143">
        <f t="shared" si="162"/>
        <v>9</v>
      </c>
      <c r="AC143">
        <f t="shared" si="162"/>
        <v>18</v>
      </c>
      <c r="AD143">
        <f t="shared" si="162"/>
        <v>16</v>
      </c>
      <c r="AE143">
        <f t="shared" si="162"/>
        <v>131</v>
      </c>
      <c r="AG143" s="4">
        <v>1996</v>
      </c>
      <c r="AH143">
        <f aca="true" t="shared" si="163" ref="AH143:AM143">AH17+AH38+AH59+AH101</f>
        <v>855</v>
      </c>
      <c r="AI143">
        <f t="shared" si="163"/>
        <v>2032</v>
      </c>
      <c r="AJ143">
        <f t="shared" si="163"/>
        <v>253</v>
      </c>
      <c r="AK143">
        <f t="shared" si="163"/>
        <v>6197</v>
      </c>
      <c r="AL143">
        <f t="shared" si="163"/>
        <v>700</v>
      </c>
      <c r="AM143">
        <f t="shared" si="163"/>
        <v>10037</v>
      </c>
      <c r="AO143" s="4">
        <v>1996</v>
      </c>
      <c r="AP143">
        <f aca="true" t="shared" si="164" ref="AP143:AU143">AP17+AP38+AP59+AP101</f>
        <v>0</v>
      </c>
      <c r="AQ143">
        <f t="shared" si="164"/>
        <v>0</v>
      </c>
      <c r="AR143">
        <f t="shared" si="164"/>
        <v>0</v>
      </c>
      <c r="AS143">
        <f t="shared" si="164"/>
        <v>0</v>
      </c>
      <c r="AT143">
        <f t="shared" si="164"/>
        <v>0</v>
      </c>
      <c r="AU143">
        <f t="shared" si="164"/>
        <v>0</v>
      </c>
    </row>
    <row r="144" spans="1:47" ht="12.75">
      <c r="A144" s="4">
        <v>1997</v>
      </c>
      <c r="B144">
        <f t="shared" si="144"/>
        <v>904</v>
      </c>
      <c r="C144">
        <f t="shared" si="144"/>
        <v>1701</v>
      </c>
      <c r="D144">
        <f t="shared" si="144"/>
        <v>462</v>
      </c>
      <c r="E144">
        <f t="shared" si="144"/>
        <v>793</v>
      </c>
      <c r="F144">
        <f t="shared" si="144"/>
        <v>898</v>
      </c>
      <c r="G144">
        <f t="shared" si="144"/>
        <v>4758</v>
      </c>
      <c r="I144" s="4">
        <v>1997</v>
      </c>
      <c r="J144">
        <f aca="true" t="shared" si="165" ref="J144:O144">J18+J39+J60+J102</f>
        <v>1837</v>
      </c>
      <c r="K144">
        <f t="shared" si="165"/>
        <v>4370</v>
      </c>
      <c r="L144">
        <f t="shared" si="165"/>
        <v>731</v>
      </c>
      <c r="M144">
        <f t="shared" si="165"/>
        <v>6954</v>
      </c>
      <c r="N144">
        <f t="shared" si="165"/>
        <v>1456</v>
      </c>
      <c r="O144">
        <f t="shared" si="165"/>
        <v>15348</v>
      </c>
      <c r="Q144" s="4">
        <v>1997</v>
      </c>
      <c r="R144">
        <f aca="true" t="shared" si="166" ref="R144:W144">R18+R39+R60+R102</f>
        <v>26</v>
      </c>
      <c r="S144">
        <f t="shared" si="166"/>
        <v>25</v>
      </c>
      <c r="T144">
        <f t="shared" si="166"/>
        <v>6</v>
      </c>
      <c r="U144">
        <f t="shared" si="166"/>
        <v>13</v>
      </c>
      <c r="V144">
        <f t="shared" si="166"/>
        <v>8</v>
      </c>
      <c r="W144">
        <f t="shared" si="166"/>
        <v>78</v>
      </c>
      <c r="Y144" s="4">
        <v>1997</v>
      </c>
      <c r="Z144">
        <f aca="true" t="shared" si="167" ref="Z144:AE144">Z18+Z39+Z60+Z102</f>
        <v>46</v>
      </c>
      <c r="AA144">
        <f t="shared" si="167"/>
        <v>30</v>
      </c>
      <c r="AB144">
        <f t="shared" si="167"/>
        <v>9</v>
      </c>
      <c r="AC144">
        <f t="shared" si="167"/>
        <v>11</v>
      </c>
      <c r="AD144">
        <f t="shared" si="167"/>
        <v>11</v>
      </c>
      <c r="AE144">
        <f t="shared" si="167"/>
        <v>107</v>
      </c>
      <c r="AG144" s="4">
        <v>1997</v>
      </c>
      <c r="AH144">
        <f aca="true" t="shared" si="168" ref="AH144:AM144">AH18+AH39+AH60+AH102</f>
        <v>906</v>
      </c>
      <c r="AI144">
        <f t="shared" si="168"/>
        <v>1797</v>
      </c>
      <c r="AJ144">
        <f t="shared" si="168"/>
        <v>260</v>
      </c>
      <c r="AK144">
        <f t="shared" si="168"/>
        <v>5530</v>
      </c>
      <c r="AL144">
        <f t="shared" si="168"/>
        <v>673</v>
      </c>
      <c r="AM144">
        <f t="shared" si="168"/>
        <v>9166</v>
      </c>
      <c r="AO144" s="4">
        <v>1997</v>
      </c>
      <c r="AP144">
        <f aca="true" t="shared" si="169" ref="AP144:AU144">AP18+AP39+AP60+AP102</f>
        <v>0</v>
      </c>
      <c r="AQ144">
        <f t="shared" si="169"/>
        <v>0</v>
      </c>
      <c r="AR144">
        <f t="shared" si="169"/>
        <v>0</v>
      </c>
      <c r="AS144">
        <f t="shared" si="169"/>
        <v>0</v>
      </c>
      <c r="AT144">
        <f t="shared" si="169"/>
        <v>0</v>
      </c>
      <c r="AU144">
        <f t="shared" si="169"/>
        <v>0</v>
      </c>
    </row>
    <row r="145" spans="1:47" ht="12.75">
      <c r="A145" s="4">
        <v>1998</v>
      </c>
      <c r="B145">
        <f t="shared" si="144"/>
        <v>949</v>
      </c>
      <c r="C145">
        <f t="shared" si="144"/>
        <v>1480</v>
      </c>
      <c r="D145">
        <f t="shared" si="144"/>
        <v>468</v>
      </c>
      <c r="E145">
        <f t="shared" si="144"/>
        <v>729</v>
      </c>
      <c r="F145">
        <f t="shared" si="144"/>
        <v>855</v>
      </c>
      <c r="G145">
        <f t="shared" si="144"/>
        <v>4481</v>
      </c>
      <c r="I145" s="4">
        <v>1998</v>
      </c>
      <c r="J145">
        <f aca="true" t="shared" si="170" ref="J145:O145">J19+J40+J61+J103</f>
        <v>1730</v>
      </c>
      <c r="K145">
        <f t="shared" si="170"/>
        <v>3982</v>
      </c>
      <c r="L145">
        <f t="shared" si="170"/>
        <v>679</v>
      </c>
      <c r="M145">
        <f t="shared" si="170"/>
        <v>6907</v>
      </c>
      <c r="N145">
        <f t="shared" si="170"/>
        <v>1339</v>
      </c>
      <c r="O145">
        <f t="shared" si="170"/>
        <v>14637</v>
      </c>
      <c r="Q145" s="4">
        <v>1998</v>
      </c>
      <c r="R145">
        <f aca="true" t="shared" si="171" ref="R145:W145">R19+R40+R61+R103</f>
        <v>27</v>
      </c>
      <c r="S145">
        <f t="shared" si="171"/>
        <v>36</v>
      </c>
      <c r="T145">
        <f t="shared" si="171"/>
        <v>4</v>
      </c>
      <c r="U145">
        <f t="shared" si="171"/>
        <v>16</v>
      </c>
      <c r="V145">
        <f t="shared" si="171"/>
        <v>19</v>
      </c>
      <c r="W145">
        <f t="shared" si="171"/>
        <v>102</v>
      </c>
      <c r="Y145" s="4">
        <v>1998</v>
      </c>
      <c r="Z145">
        <f aca="true" t="shared" si="172" ref="Z145:AE145">Z19+Z40+Z61+Z103</f>
        <v>20</v>
      </c>
      <c r="AA145">
        <f t="shared" si="172"/>
        <v>24</v>
      </c>
      <c r="AB145">
        <f t="shared" si="172"/>
        <v>10</v>
      </c>
      <c r="AC145">
        <f t="shared" si="172"/>
        <v>10</v>
      </c>
      <c r="AD145">
        <f t="shared" si="172"/>
        <v>7</v>
      </c>
      <c r="AE145">
        <f t="shared" si="172"/>
        <v>71</v>
      </c>
      <c r="AG145" s="4">
        <v>1998</v>
      </c>
      <c r="AH145">
        <f aca="true" t="shared" si="173" ref="AH145:AM145">AH19+AH40+AH61+AH103</f>
        <v>873</v>
      </c>
      <c r="AI145">
        <f t="shared" si="173"/>
        <v>1692</v>
      </c>
      <c r="AJ145">
        <f t="shared" si="173"/>
        <v>217</v>
      </c>
      <c r="AK145">
        <f t="shared" si="173"/>
        <v>5172</v>
      </c>
      <c r="AL145">
        <f t="shared" si="173"/>
        <v>666</v>
      </c>
      <c r="AM145">
        <f t="shared" si="173"/>
        <v>8620</v>
      </c>
      <c r="AO145" s="4">
        <v>1998</v>
      </c>
      <c r="AP145">
        <f aca="true" t="shared" si="174" ref="AP145:AU145">AP19+AP40+AP61+AP103</f>
        <v>0</v>
      </c>
      <c r="AQ145">
        <f t="shared" si="174"/>
        <v>0</v>
      </c>
      <c r="AR145">
        <f t="shared" si="174"/>
        <v>0</v>
      </c>
      <c r="AS145">
        <f t="shared" si="174"/>
        <v>0</v>
      </c>
      <c r="AT145">
        <f t="shared" si="174"/>
        <v>0</v>
      </c>
      <c r="AU145">
        <f t="shared" si="174"/>
        <v>0</v>
      </c>
    </row>
    <row r="146" spans="1:47" ht="12.75">
      <c r="A146" s="4">
        <v>1999</v>
      </c>
      <c r="B146">
        <f aca="true" t="shared" si="175" ref="B146:G146">B20+B41+B62+B104</f>
        <v>949</v>
      </c>
      <c r="C146">
        <f t="shared" si="175"/>
        <v>1586</v>
      </c>
      <c r="D146">
        <f t="shared" si="175"/>
        <v>534</v>
      </c>
      <c r="E146">
        <f t="shared" si="175"/>
        <v>827</v>
      </c>
      <c r="F146">
        <f t="shared" si="175"/>
        <v>1066</v>
      </c>
      <c r="G146">
        <f t="shared" si="175"/>
        <v>4962</v>
      </c>
      <c r="I146" s="4">
        <v>1999</v>
      </c>
      <c r="J146">
        <f aca="true" t="shared" si="176" ref="J146:O146">J20+J41+J62+J104</f>
        <v>1877</v>
      </c>
      <c r="K146">
        <f t="shared" si="176"/>
        <v>4042</v>
      </c>
      <c r="L146">
        <f t="shared" si="176"/>
        <v>691</v>
      </c>
      <c r="M146">
        <f t="shared" si="176"/>
        <v>7063</v>
      </c>
      <c r="N146">
        <f t="shared" si="176"/>
        <v>1356</v>
      </c>
      <c r="O146">
        <f t="shared" si="176"/>
        <v>15029</v>
      </c>
      <c r="Q146" s="4">
        <v>1999</v>
      </c>
      <c r="R146">
        <f aca="true" t="shared" si="177" ref="R146:W146">R20+R41+R62+R104</f>
        <v>31</v>
      </c>
      <c r="S146">
        <f t="shared" si="177"/>
        <v>34</v>
      </c>
      <c r="T146">
        <f t="shared" si="177"/>
        <v>6</v>
      </c>
      <c r="U146">
        <f t="shared" si="177"/>
        <v>19</v>
      </c>
      <c r="V146">
        <f t="shared" si="177"/>
        <v>13</v>
      </c>
      <c r="W146">
        <f t="shared" si="177"/>
        <v>103</v>
      </c>
      <c r="Y146" s="4">
        <v>1999</v>
      </c>
      <c r="Z146">
        <f aca="true" t="shared" si="178" ref="Z146:AE146">Z20+Z41+Z62+Z104</f>
        <v>24</v>
      </c>
      <c r="AA146">
        <f t="shared" si="178"/>
        <v>29</v>
      </c>
      <c r="AB146">
        <f t="shared" si="178"/>
        <v>9</v>
      </c>
      <c r="AC146">
        <f t="shared" si="178"/>
        <v>16</v>
      </c>
      <c r="AD146">
        <f t="shared" si="178"/>
        <v>5</v>
      </c>
      <c r="AE146">
        <f t="shared" si="178"/>
        <v>83</v>
      </c>
      <c r="AG146" s="4">
        <v>1999</v>
      </c>
      <c r="AH146">
        <f aca="true" t="shared" si="179" ref="AH146:AM146">AH20+AH41+AH62+AH104</f>
        <v>881</v>
      </c>
      <c r="AI146">
        <f t="shared" si="179"/>
        <v>1584</v>
      </c>
      <c r="AJ146">
        <f t="shared" si="179"/>
        <v>221</v>
      </c>
      <c r="AK146">
        <f t="shared" si="179"/>
        <v>4905</v>
      </c>
      <c r="AL146">
        <f t="shared" si="179"/>
        <v>604</v>
      </c>
      <c r="AM146">
        <f t="shared" si="179"/>
        <v>8195</v>
      </c>
      <c r="AO146" s="4">
        <v>1999</v>
      </c>
      <c r="AP146">
        <f aca="true" t="shared" si="180" ref="AP146:AU146">AP20+AP41+AP62+AP104</f>
        <v>0</v>
      </c>
      <c r="AQ146">
        <f t="shared" si="180"/>
        <v>0</v>
      </c>
      <c r="AR146">
        <f t="shared" si="180"/>
        <v>0</v>
      </c>
      <c r="AS146">
        <f t="shared" si="180"/>
        <v>0</v>
      </c>
      <c r="AT146">
        <f t="shared" si="180"/>
        <v>0</v>
      </c>
      <c r="AU146">
        <f t="shared" si="180"/>
        <v>0</v>
      </c>
    </row>
    <row r="147" spans="1:47" ht="12.75">
      <c r="A147" s="4" t="s">
        <v>108</v>
      </c>
      <c r="B147" s="2">
        <f>SUM(B130:B146)</f>
        <v>14047</v>
      </c>
      <c r="C147" s="2">
        <f>SUM(C130:C146)</f>
        <v>27731</v>
      </c>
      <c r="D147" s="2">
        <f>SUM(D130:D146)</f>
        <v>6915</v>
      </c>
      <c r="E147" s="2">
        <f>SUM(E130:E146)</f>
        <v>11008</v>
      </c>
      <c r="F147" s="2">
        <f>SUM(F130:F146)</f>
        <v>11899</v>
      </c>
      <c r="G147">
        <f>SUM(B147:F147)</f>
        <v>71600</v>
      </c>
      <c r="I147" s="4" t="s">
        <v>108</v>
      </c>
      <c r="J147" s="2">
        <f>SUM(J130:J146)</f>
        <v>27529</v>
      </c>
      <c r="K147" s="2">
        <f>SUM(K130:K146)</f>
        <v>80027</v>
      </c>
      <c r="L147" s="2">
        <f>SUM(L130:L146)</f>
        <v>11114</v>
      </c>
      <c r="M147" s="2">
        <f>SUM(M130:M146)</f>
        <v>84189</v>
      </c>
      <c r="N147" s="2">
        <f>SUM(N130:N146)</f>
        <v>20204</v>
      </c>
      <c r="O147">
        <f>SUM(J147:N147)</f>
        <v>223063</v>
      </c>
      <c r="Q147" s="4" t="s">
        <v>108</v>
      </c>
      <c r="R147" s="2">
        <f>SUM(R130:R146)</f>
        <v>261</v>
      </c>
      <c r="S147" s="2">
        <f>SUM(S130:S146)</f>
        <v>403</v>
      </c>
      <c r="T147" s="2">
        <f>SUM(T130:T146)</f>
        <v>66</v>
      </c>
      <c r="U147" s="2">
        <f>SUM(U130:U146)</f>
        <v>181</v>
      </c>
      <c r="V147" s="2">
        <f>SUM(V130:V146)</f>
        <v>164</v>
      </c>
      <c r="W147">
        <f>SUM(R147:V147)</f>
        <v>1075</v>
      </c>
      <c r="Y147" s="4" t="s">
        <v>108</v>
      </c>
      <c r="Z147" s="2">
        <f>SUM(Z130:Z146)</f>
        <v>354</v>
      </c>
      <c r="AA147" s="2">
        <f>SUM(AA130:AA146)</f>
        <v>433</v>
      </c>
      <c r="AB147" s="2">
        <f>SUM(AB130:AB146)</f>
        <v>96</v>
      </c>
      <c r="AC147" s="2">
        <f>SUM(AC130:AC146)</f>
        <v>186</v>
      </c>
      <c r="AD147" s="2">
        <f>SUM(AD130:AD146)</f>
        <v>122</v>
      </c>
      <c r="AE147">
        <f>SUM(Z147:AD147)</f>
        <v>1191</v>
      </c>
      <c r="AG147" s="4" t="s">
        <v>108</v>
      </c>
      <c r="AH147" s="2">
        <f>SUM(AH130:AH146)</f>
        <v>13140</v>
      </c>
      <c r="AI147" s="2">
        <f>SUM(AI130:AI146)</f>
        <v>33620</v>
      </c>
      <c r="AJ147" s="2">
        <f>SUM(AJ130:AJ146)</f>
        <v>3513</v>
      </c>
      <c r="AK147" s="2">
        <f>SUM(AK130:AK146)</f>
        <v>73802</v>
      </c>
      <c r="AL147" s="2">
        <f>SUM(AL130:AL146)</f>
        <v>11017</v>
      </c>
      <c r="AM147">
        <f>SUM(AH147:AL147)</f>
        <v>135092</v>
      </c>
      <c r="AO147" s="4" t="s">
        <v>108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82"/>
  <sheetViews>
    <sheetView workbookViewId="0" topLeftCell="A951">
      <selection activeCell="C964" sqref="C964:G979"/>
    </sheetView>
  </sheetViews>
  <sheetFormatPr defaultColWidth="9.140625" defaultRowHeight="12.75"/>
  <sheetData>
    <row r="1" spans="1:19" ht="12.75">
      <c r="A1" s="2" t="s">
        <v>140</v>
      </c>
      <c r="B1" s="2"/>
      <c r="C1" s="2"/>
      <c r="D1" s="2"/>
      <c r="E1" s="2"/>
      <c r="F1" s="2"/>
      <c r="G1" s="2"/>
      <c r="H1" s="2"/>
      <c r="J1" s="2"/>
      <c r="Q1" s="2"/>
      <c r="R1" s="2"/>
      <c r="S1" s="2"/>
    </row>
    <row r="2" spans="1:19" ht="12.75">
      <c r="A2" s="2" t="s">
        <v>10</v>
      </c>
      <c r="B2" s="2"/>
      <c r="C2" s="2"/>
      <c r="D2" s="2"/>
      <c r="E2" s="2"/>
      <c r="F2" s="2"/>
      <c r="G2" s="2"/>
      <c r="H2" s="2"/>
      <c r="J2" s="2"/>
      <c r="Q2" s="2"/>
      <c r="R2" s="2"/>
      <c r="S2" s="2"/>
    </row>
    <row r="3" spans="1:19" ht="12.75">
      <c r="A3" s="2" t="s">
        <v>141</v>
      </c>
      <c r="B3" s="2"/>
      <c r="C3" s="2"/>
      <c r="D3" s="2"/>
      <c r="E3" s="2"/>
      <c r="F3" s="2"/>
      <c r="G3" s="2"/>
      <c r="H3" s="2"/>
      <c r="I3" s="2"/>
      <c r="J3" s="2"/>
      <c r="M3" s="2"/>
      <c r="Q3" s="2"/>
      <c r="R3" s="2"/>
      <c r="S3" s="2"/>
    </row>
    <row r="4" spans="1:19" ht="12.75">
      <c r="A4" s="2" t="s">
        <v>11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P4" s="2"/>
      <c r="Q4" s="2"/>
      <c r="R4" s="2"/>
      <c r="S4" s="2"/>
    </row>
    <row r="5" spans="1:19" ht="12.75">
      <c r="A5" s="2" t="s">
        <v>142</v>
      </c>
      <c r="B5" s="2"/>
      <c r="C5" s="2"/>
      <c r="D5" s="2"/>
      <c r="E5" s="2"/>
      <c r="F5" s="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9" ht="12.75">
      <c r="A6" s="2" t="s">
        <v>142</v>
      </c>
      <c r="B6" s="2"/>
      <c r="C6" s="2"/>
      <c r="D6" s="2"/>
      <c r="E6" s="2"/>
      <c r="F6" s="2"/>
      <c r="G6" s="2"/>
      <c r="H6" s="2"/>
      <c r="I6" s="2"/>
      <c r="J6" s="2"/>
      <c r="L6" s="2"/>
      <c r="M6" s="2"/>
      <c r="O6" s="2"/>
      <c r="P6" s="2"/>
      <c r="Q6" s="2"/>
      <c r="R6" s="2"/>
      <c r="S6" s="2"/>
    </row>
    <row r="7" spans="1:19" ht="12.75">
      <c r="A7" s="2" t="s">
        <v>12</v>
      </c>
      <c r="B7" s="2"/>
      <c r="C7" s="2"/>
      <c r="D7" s="2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142</v>
      </c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</row>
    <row r="9" spans="1:19" ht="12.75">
      <c r="A9" s="2" t="s">
        <v>142</v>
      </c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</row>
    <row r="10" spans="1:19" ht="12.75">
      <c r="A10" s="2" t="s">
        <v>143</v>
      </c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</row>
    <row r="11" spans="1:19" ht="12.75">
      <c r="A11" s="2" t="s">
        <v>143</v>
      </c>
      <c r="B11" s="2"/>
      <c r="C11" s="2"/>
      <c r="D11" s="2"/>
      <c r="E11" s="2"/>
      <c r="F11" s="2"/>
      <c r="G11" s="2"/>
      <c r="H11" s="2"/>
      <c r="I11" s="2"/>
      <c r="J11" s="2"/>
      <c r="L11" s="2"/>
      <c r="M11" s="2"/>
      <c r="N11" s="2"/>
      <c r="O11" s="2"/>
      <c r="P11" s="2"/>
      <c r="Q11" s="2"/>
      <c r="R11" s="2"/>
      <c r="S11" s="2"/>
    </row>
    <row r="12" spans="1:19" ht="12.75">
      <c r="A12" s="2" t="s">
        <v>13</v>
      </c>
      <c r="B12" s="2"/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" t="s">
        <v>144</v>
      </c>
      <c r="B13" s="2"/>
      <c r="C13" s="2"/>
      <c r="D13" s="2"/>
      <c r="E13" s="2"/>
      <c r="F13" s="2"/>
      <c r="G13" s="2"/>
      <c r="H13" s="2"/>
      <c r="I13" s="2"/>
      <c r="J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 t="s">
        <v>145</v>
      </c>
      <c r="B15" s="2"/>
      <c r="C15" s="2"/>
      <c r="D15" s="2"/>
      <c r="E15" s="2"/>
      <c r="F15" s="2"/>
      <c r="G15" s="2"/>
      <c r="H15" s="2"/>
      <c r="I15" s="2"/>
      <c r="J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146</v>
      </c>
      <c r="B16" s="2"/>
      <c r="C16" s="2"/>
      <c r="D16" s="2"/>
      <c r="E16" s="2"/>
      <c r="F16" s="2"/>
      <c r="G16" s="2"/>
      <c r="H16" s="2"/>
      <c r="I16" s="2"/>
      <c r="J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 t="s">
        <v>147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6" ht="12.75">
      <c r="A18" t="s">
        <v>148</v>
      </c>
      <c r="C18" s="2"/>
      <c r="F18" s="2"/>
    </row>
    <row r="19" spans="1:6" ht="12.75">
      <c r="A19" t="s">
        <v>149</v>
      </c>
      <c r="B19" s="2"/>
      <c r="C19" s="2"/>
      <c r="D19" s="2"/>
      <c r="E19" s="2"/>
      <c r="F19" s="2"/>
    </row>
    <row r="20" spans="1:20" ht="12.75">
      <c r="A20">
        <v>1984</v>
      </c>
      <c r="B20" s="2" t="s">
        <v>45</v>
      </c>
      <c r="C20" s="2">
        <v>506</v>
      </c>
      <c r="D20" s="2">
        <v>847</v>
      </c>
      <c r="E20" s="2">
        <v>1353</v>
      </c>
      <c r="F20" s="2">
        <v>931</v>
      </c>
      <c r="G20" s="2">
        <v>2471</v>
      </c>
      <c r="H20" s="2">
        <v>3402</v>
      </c>
      <c r="I20" s="2"/>
      <c r="J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>
        <v>1985</v>
      </c>
      <c r="B21" t="s">
        <v>45</v>
      </c>
      <c r="C21">
        <v>575</v>
      </c>
      <c r="D21" s="2">
        <v>1035</v>
      </c>
      <c r="E21" s="2">
        <v>1610</v>
      </c>
      <c r="F21" s="2">
        <v>1158</v>
      </c>
      <c r="G21" s="2">
        <v>2882</v>
      </c>
      <c r="H21" s="2">
        <v>4040</v>
      </c>
      <c r="O21" s="2"/>
      <c r="P21" s="2"/>
      <c r="Q21" s="2"/>
      <c r="R21" s="2"/>
      <c r="S21" s="2"/>
      <c r="T21" s="2"/>
    </row>
    <row r="22" spans="1:20" ht="12.75">
      <c r="A22">
        <v>1986</v>
      </c>
      <c r="B22" t="s">
        <v>45</v>
      </c>
      <c r="C22">
        <v>623</v>
      </c>
      <c r="D22" s="2">
        <v>1062</v>
      </c>
      <c r="E22" s="2">
        <v>1685</v>
      </c>
      <c r="F22" s="2">
        <v>1038</v>
      </c>
      <c r="G22" s="2">
        <v>3138</v>
      </c>
      <c r="H22" s="2">
        <v>4176</v>
      </c>
      <c r="R22" s="2"/>
      <c r="S22" s="2"/>
      <c r="T22" s="2"/>
    </row>
    <row r="23" spans="1:20" ht="12.75">
      <c r="A23">
        <v>1987</v>
      </c>
      <c r="B23" t="s">
        <v>45</v>
      </c>
      <c r="C23">
        <v>513</v>
      </c>
      <c r="D23" s="2">
        <v>1014</v>
      </c>
      <c r="E23" s="2">
        <v>1527</v>
      </c>
      <c r="F23">
        <v>990</v>
      </c>
      <c r="G23" s="2">
        <v>2835</v>
      </c>
      <c r="H23" s="2">
        <v>3825</v>
      </c>
      <c r="N23" s="2"/>
      <c r="R23" s="2"/>
      <c r="S23" s="2"/>
      <c r="T23" s="2"/>
    </row>
    <row r="24" spans="1:20" ht="12.75">
      <c r="A24">
        <v>1988</v>
      </c>
      <c r="B24" t="s">
        <v>45</v>
      </c>
      <c r="C24">
        <v>604</v>
      </c>
      <c r="D24">
        <v>925</v>
      </c>
      <c r="E24" s="2">
        <v>1529</v>
      </c>
      <c r="F24" s="2">
        <v>1036</v>
      </c>
      <c r="G24" s="2">
        <v>2818</v>
      </c>
      <c r="H24" s="2">
        <v>3854</v>
      </c>
      <c r="M24" s="2"/>
      <c r="N24" s="2"/>
      <c r="R24" s="2"/>
      <c r="S24" s="2"/>
      <c r="T24" s="2"/>
    </row>
    <row r="25" spans="1:20" ht="12.75">
      <c r="A25">
        <v>1989</v>
      </c>
      <c r="B25" t="s">
        <v>45</v>
      </c>
      <c r="C25">
        <v>588</v>
      </c>
      <c r="D25" s="2">
        <v>1058</v>
      </c>
      <c r="E25" s="2">
        <v>1646</v>
      </c>
      <c r="F25" s="2">
        <v>1070</v>
      </c>
      <c r="G25" s="2">
        <v>3085</v>
      </c>
      <c r="H25" s="2">
        <v>4155</v>
      </c>
      <c r="M25" s="2"/>
      <c r="N25" s="2"/>
      <c r="R25" s="2"/>
      <c r="S25" s="2"/>
      <c r="T25" s="2"/>
    </row>
    <row r="26" spans="1:20" ht="12.75">
      <c r="A26">
        <v>1990</v>
      </c>
      <c r="B26" t="s">
        <v>45</v>
      </c>
      <c r="C26">
        <v>581</v>
      </c>
      <c r="D26" s="2">
        <v>1172</v>
      </c>
      <c r="E26" s="2">
        <v>1753</v>
      </c>
      <c r="F26" s="2">
        <v>1121</v>
      </c>
      <c r="G26" s="2">
        <v>3480</v>
      </c>
      <c r="H26" s="2">
        <v>4601</v>
      </c>
      <c r="M26" s="2"/>
      <c r="N26" s="2"/>
      <c r="R26" s="2"/>
      <c r="S26" s="2"/>
      <c r="T26" s="2"/>
    </row>
    <row r="27" spans="1:20" ht="12.75">
      <c r="A27">
        <v>1991</v>
      </c>
      <c r="B27" s="2" t="s">
        <v>45</v>
      </c>
      <c r="C27" s="2">
        <v>618</v>
      </c>
      <c r="D27" s="2">
        <v>1377</v>
      </c>
      <c r="E27" s="2">
        <v>1995</v>
      </c>
      <c r="F27" s="2">
        <v>1153</v>
      </c>
      <c r="G27" s="2">
        <v>3486</v>
      </c>
      <c r="H27" s="2">
        <v>4639</v>
      </c>
      <c r="M27" s="2"/>
      <c r="N27" s="2"/>
      <c r="R27" s="2"/>
      <c r="S27" s="2"/>
      <c r="T27" s="2"/>
    </row>
    <row r="28" spans="1:20" ht="12.75">
      <c r="A28">
        <v>1992</v>
      </c>
      <c r="B28" s="2" t="s">
        <v>45</v>
      </c>
      <c r="C28" s="2">
        <v>617</v>
      </c>
      <c r="D28" s="2">
        <v>1245</v>
      </c>
      <c r="E28" s="2">
        <v>1862</v>
      </c>
      <c r="F28" s="2">
        <v>1106</v>
      </c>
      <c r="G28" s="2">
        <v>3479</v>
      </c>
      <c r="H28" s="2">
        <v>4585</v>
      </c>
      <c r="M28" s="2"/>
      <c r="N28" s="2"/>
      <c r="R28" s="2"/>
      <c r="S28" s="2"/>
      <c r="T28" s="2"/>
    </row>
    <row r="29" spans="1:20" ht="12.75">
      <c r="A29">
        <v>1993</v>
      </c>
      <c r="B29" s="2" t="s">
        <v>45</v>
      </c>
      <c r="C29" s="2">
        <v>643</v>
      </c>
      <c r="D29" s="2">
        <v>1279</v>
      </c>
      <c r="E29" s="2">
        <v>1922</v>
      </c>
      <c r="F29" s="2">
        <v>1068</v>
      </c>
      <c r="G29" s="2">
        <v>2860</v>
      </c>
      <c r="H29" s="2">
        <v>3928</v>
      </c>
      <c r="M29" s="2"/>
      <c r="N29" s="2"/>
      <c r="Q29" s="2"/>
      <c r="R29" s="2"/>
      <c r="S29" s="2"/>
      <c r="T29" s="2"/>
    </row>
    <row r="30" spans="1:20" ht="12.75">
      <c r="A30">
        <v>1994</v>
      </c>
      <c r="B30" s="2" t="s">
        <v>45</v>
      </c>
      <c r="C30" s="2">
        <v>628</v>
      </c>
      <c r="D30" s="2">
        <v>1109</v>
      </c>
      <c r="E30" s="2">
        <v>1737</v>
      </c>
      <c r="F30">
        <v>971</v>
      </c>
      <c r="G30" s="2">
        <v>2434</v>
      </c>
      <c r="H30" s="2">
        <v>3405</v>
      </c>
      <c r="M30" s="2"/>
      <c r="N30" s="2"/>
      <c r="Q30" s="2"/>
      <c r="R30" s="2"/>
      <c r="S30" s="2"/>
      <c r="T30" s="2"/>
    </row>
    <row r="31" spans="1:20" ht="12.75">
      <c r="A31">
        <v>1995</v>
      </c>
      <c r="B31" s="2" t="s">
        <v>45</v>
      </c>
      <c r="C31" s="2">
        <v>680</v>
      </c>
      <c r="D31" s="2">
        <v>1260</v>
      </c>
      <c r="E31" s="2">
        <v>1940</v>
      </c>
      <c r="F31">
        <v>972</v>
      </c>
      <c r="G31" s="2">
        <v>2403</v>
      </c>
      <c r="H31" s="2">
        <v>3375</v>
      </c>
      <c r="M31" s="2"/>
      <c r="N31" s="2"/>
      <c r="Q31" s="2"/>
      <c r="R31" s="2"/>
      <c r="S31" s="2"/>
      <c r="T31" s="2"/>
    </row>
    <row r="32" spans="1:20" ht="12.75">
      <c r="A32">
        <v>1996</v>
      </c>
      <c r="B32" s="2" t="s">
        <v>45</v>
      </c>
      <c r="C32" s="2">
        <v>650</v>
      </c>
      <c r="D32" s="2">
        <v>1078</v>
      </c>
      <c r="E32" s="2">
        <v>1728</v>
      </c>
      <c r="F32">
        <v>921</v>
      </c>
      <c r="G32" s="2">
        <v>2216</v>
      </c>
      <c r="H32" s="2">
        <v>3137</v>
      </c>
      <c r="M32" s="2"/>
      <c r="N32" s="2"/>
      <c r="Q32" s="2"/>
      <c r="R32" s="2"/>
      <c r="S32" s="2"/>
      <c r="T32" s="2"/>
    </row>
    <row r="33" spans="1:20" ht="12.75">
      <c r="A33">
        <v>1997</v>
      </c>
      <c r="B33" s="2" t="s">
        <v>45</v>
      </c>
      <c r="C33" s="2">
        <v>606</v>
      </c>
      <c r="D33" s="2">
        <v>1136</v>
      </c>
      <c r="E33" s="2">
        <v>1742</v>
      </c>
      <c r="F33">
        <v>910</v>
      </c>
      <c r="G33" s="2">
        <v>2013</v>
      </c>
      <c r="H33" s="2">
        <v>2923</v>
      </c>
      <c r="M33" s="2"/>
      <c r="N33" s="2"/>
      <c r="Q33" s="2"/>
      <c r="R33" s="2"/>
      <c r="S33" s="2"/>
      <c r="T33" s="2"/>
    </row>
    <row r="34" spans="1:20" ht="12.75">
      <c r="A34">
        <v>1998</v>
      </c>
      <c r="B34" s="2" t="s">
        <v>45</v>
      </c>
      <c r="C34" s="2">
        <v>642</v>
      </c>
      <c r="D34" s="2">
        <v>1067</v>
      </c>
      <c r="E34" s="2">
        <v>1709</v>
      </c>
      <c r="F34">
        <v>709</v>
      </c>
      <c r="G34" s="2">
        <v>1770</v>
      </c>
      <c r="H34" s="2">
        <v>2479</v>
      </c>
      <c r="M34" s="2"/>
      <c r="N34" s="2"/>
      <c r="Q34" s="2"/>
      <c r="R34" s="2"/>
      <c r="S34" s="2"/>
      <c r="T34" s="2"/>
    </row>
    <row r="35" spans="1:20" ht="12.75">
      <c r="A35">
        <v>1999</v>
      </c>
      <c r="B35" s="2" t="s">
        <v>45</v>
      </c>
      <c r="C35" s="2">
        <v>664</v>
      </c>
      <c r="D35" s="2">
        <v>1162</v>
      </c>
      <c r="E35" s="2">
        <v>1826</v>
      </c>
      <c r="F35">
        <v>827</v>
      </c>
      <c r="G35" s="2">
        <v>1840</v>
      </c>
      <c r="H35" s="2">
        <v>2667</v>
      </c>
      <c r="M35" s="2"/>
      <c r="N35" s="2"/>
      <c r="Q35" s="2"/>
      <c r="R35" s="2"/>
      <c r="S35" s="2"/>
      <c r="T35" s="2"/>
    </row>
    <row r="36" spans="1:18" ht="12.75">
      <c r="A36" t="s">
        <v>73</v>
      </c>
      <c r="B36" s="2" t="s">
        <v>47</v>
      </c>
      <c r="C36" s="2" t="s">
        <v>132</v>
      </c>
      <c r="D36" s="2" t="s">
        <v>133</v>
      </c>
      <c r="E36" t="s">
        <v>133</v>
      </c>
      <c r="F36" t="s">
        <v>134</v>
      </c>
      <c r="G36" s="2" t="s">
        <v>133</v>
      </c>
      <c r="H36" t="s">
        <v>133</v>
      </c>
      <c r="I36" s="2"/>
      <c r="J36" s="2"/>
      <c r="K36" s="2"/>
      <c r="M36" s="2"/>
      <c r="O36" s="2"/>
      <c r="P36" s="2"/>
      <c r="Q36" s="2"/>
      <c r="R36" s="2"/>
    </row>
    <row r="37" spans="2:7" ht="12.75">
      <c r="B37" s="2"/>
      <c r="C37" s="2"/>
      <c r="D37" s="2"/>
      <c r="G37" s="2"/>
    </row>
    <row r="38" spans="1:8" ht="12.75">
      <c r="A38" t="s">
        <v>73</v>
      </c>
      <c r="B38" s="2" t="s">
        <v>47</v>
      </c>
      <c r="C38" s="2" t="s">
        <v>132</v>
      </c>
      <c r="D38" s="2" t="s">
        <v>133</v>
      </c>
      <c r="E38" t="s">
        <v>133</v>
      </c>
      <c r="F38" t="s">
        <v>134</v>
      </c>
      <c r="G38" s="2" t="s">
        <v>133</v>
      </c>
      <c r="H38" t="s">
        <v>133</v>
      </c>
    </row>
    <row r="39" spans="2:8" ht="12.75">
      <c r="B39" s="2" t="s">
        <v>45</v>
      </c>
      <c r="C39" s="2"/>
      <c r="D39" s="2" t="s">
        <v>19</v>
      </c>
      <c r="E39" t="s">
        <v>20</v>
      </c>
      <c r="F39" t="s">
        <v>21</v>
      </c>
      <c r="G39" s="2" t="s">
        <v>22</v>
      </c>
      <c r="H39" t="s">
        <v>23</v>
      </c>
    </row>
    <row r="40" spans="2:8" ht="12.75">
      <c r="B40" s="2" t="s">
        <v>45</v>
      </c>
      <c r="C40" s="2" t="s">
        <v>24</v>
      </c>
      <c r="D40" s="2" t="s">
        <v>25</v>
      </c>
      <c r="E40" s="2" t="s">
        <v>26</v>
      </c>
      <c r="F40" s="2" t="s">
        <v>73</v>
      </c>
      <c r="G40" s="2" t="s">
        <v>27</v>
      </c>
      <c r="H40" t="s">
        <v>133</v>
      </c>
    </row>
    <row r="41" spans="1:8" ht="12.75">
      <c r="A41" t="s">
        <v>120</v>
      </c>
      <c r="B41" s="2" t="s">
        <v>45</v>
      </c>
      <c r="C41" s="2" t="s">
        <v>106</v>
      </c>
      <c r="D41" s="2" t="s">
        <v>107</v>
      </c>
      <c r="E41" t="s">
        <v>108</v>
      </c>
      <c r="F41" t="s">
        <v>106</v>
      </c>
      <c r="G41" s="2" t="s">
        <v>107</v>
      </c>
      <c r="H41" t="s">
        <v>108</v>
      </c>
    </row>
    <row r="42" spans="1:8" ht="12.75">
      <c r="A42" t="s">
        <v>73</v>
      </c>
      <c r="B42" s="2" t="s">
        <v>64</v>
      </c>
      <c r="C42" s="2" t="s">
        <v>132</v>
      </c>
      <c r="D42" s="2" t="s">
        <v>133</v>
      </c>
      <c r="E42" t="s">
        <v>133</v>
      </c>
      <c r="F42" t="s">
        <v>134</v>
      </c>
      <c r="G42" s="2" t="s">
        <v>133</v>
      </c>
      <c r="H42" s="2" t="s">
        <v>133</v>
      </c>
    </row>
    <row r="43" spans="1:8" ht="12.75">
      <c r="A43">
        <v>1984</v>
      </c>
      <c r="B43" s="2" t="s">
        <v>45</v>
      </c>
      <c r="C43">
        <v>214</v>
      </c>
      <c r="D43">
        <v>266</v>
      </c>
      <c r="E43">
        <v>480</v>
      </c>
      <c r="F43">
        <v>316</v>
      </c>
      <c r="G43">
        <v>478</v>
      </c>
      <c r="H43">
        <v>794</v>
      </c>
    </row>
    <row r="44" spans="1:8" ht="12.75">
      <c r="A44">
        <v>1985</v>
      </c>
      <c r="B44" t="s">
        <v>45</v>
      </c>
      <c r="C44">
        <v>276</v>
      </c>
      <c r="D44">
        <v>397</v>
      </c>
      <c r="E44">
        <v>673</v>
      </c>
      <c r="F44">
        <v>375</v>
      </c>
      <c r="G44">
        <v>647</v>
      </c>
      <c r="H44" s="2">
        <v>1022</v>
      </c>
    </row>
    <row r="45" spans="1:8" ht="12.75">
      <c r="A45">
        <v>1986</v>
      </c>
      <c r="B45" t="s">
        <v>45</v>
      </c>
      <c r="C45">
        <v>273</v>
      </c>
      <c r="D45">
        <v>455</v>
      </c>
      <c r="E45">
        <v>728</v>
      </c>
      <c r="F45">
        <v>474</v>
      </c>
      <c r="G45">
        <v>997</v>
      </c>
      <c r="H45" s="2">
        <v>1471</v>
      </c>
    </row>
    <row r="46" spans="1:8" ht="12.75">
      <c r="A46">
        <v>1987</v>
      </c>
      <c r="B46" t="s">
        <v>45</v>
      </c>
      <c r="C46">
        <v>269</v>
      </c>
      <c r="D46">
        <v>382</v>
      </c>
      <c r="E46">
        <v>651</v>
      </c>
      <c r="F46">
        <v>490</v>
      </c>
      <c r="G46" s="2">
        <v>1788</v>
      </c>
      <c r="H46" s="2">
        <v>2278</v>
      </c>
    </row>
    <row r="47" spans="1:8" ht="12.75">
      <c r="A47">
        <v>1988</v>
      </c>
      <c r="B47" t="s">
        <v>45</v>
      </c>
      <c r="C47">
        <v>272</v>
      </c>
      <c r="D47">
        <v>380</v>
      </c>
      <c r="E47">
        <v>652</v>
      </c>
      <c r="F47">
        <v>562</v>
      </c>
      <c r="G47" s="2">
        <v>2452</v>
      </c>
      <c r="H47" s="2">
        <v>3014</v>
      </c>
    </row>
    <row r="48" spans="1:8" ht="12.75">
      <c r="A48">
        <v>1989</v>
      </c>
      <c r="B48" t="s">
        <v>45</v>
      </c>
      <c r="C48">
        <v>238</v>
      </c>
      <c r="D48">
        <v>451</v>
      </c>
      <c r="E48">
        <v>689</v>
      </c>
      <c r="F48">
        <v>668</v>
      </c>
      <c r="G48" s="2">
        <v>4297</v>
      </c>
      <c r="H48" s="2">
        <v>4965</v>
      </c>
    </row>
    <row r="49" spans="1:8" ht="12.75">
      <c r="A49">
        <v>1990</v>
      </c>
      <c r="B49" t="s">
        <v>45</v>
      </c>
      <c r="C49">
        <v>288</v>
      </c>
      <c r="D49">
        <v>520</v>
      </c>
      <c r="E49">
        <v>808</v>
      </c>
      <c r="F49">
        <v>654</v>
      </c>
      <c r="G49" s="2">
        <v>5327</v>
      </c>
      <c r="H49" s="2">
        <v>5981</v>
      </c>
    </row>
    <row r="50" spans="1:8" ht="12.75">
      <c r="A50">
        <v>1991</v>
      </c>
      <c r="B50" t="s">
        <v>45</v>
      </c>
      <c r="C50">
        <v>312</v>
      </c>
      <c r="D50">
        <v>444</v>
      </c>
      <c r="E50">
        <v>756</v>
      </c>
      <c r="F50">
        <v>626</v>
      </c>
      <c r="G50" s="2">
        <v>5078</v>
      </c>
      <c r="H50" s="2">
        <v>5704</v>
      </c>
    </row>
    <row r="51" spans="1:8" ht="12.75">
      <c r="A51">
        <v>1992</v>
      </c>
      <c r="B51" t="s">
        <v>45</v>
      </c>
      <c r="C51">
        <v>303</v>
      </c>
      <c r="D51">
        <v>471</v>
      </c>
      <c r="E51">
        <v>774</v>
      </c>
      <c r="F51">
        <v>576</v>
      </c>
      <c r="G51" s="2">
        <v>5074</v>
      </c>
      <c r="H51" s="2">
        <v>5650</v>
      </c>
    </row>
    <row r="52" spans="1:8" ht="12.75">
      <c r="A52">
        <v>1993</v>
      </c>
      <c r="B52" t="s">
        <v>45</v>
      </c>
      <c r="C52">
        <v>295</v>
      </c>
      <c r="D52">
        <v>425</v>
      </c>
      <c r="E52">
        <v>720</v>
      </c>
      <c r="F52">
        <v>530</v>
      </c>
      <c r="G52" s="2">
        <v>4143</v>
      </c>
      <c r="H52" s="2">
        <v>4673</v>
      </c>
    </row>
    <row r="53" spans="1:8" ht="12.75">
      <c r="A53">
        <v>1994</v>
      </c>
      <c r="B53" t="s">
        <v>45</v>
      </c>
      <c r="C53">
        <v>346</v>
      </c>
      <c r="D53">
        <v>359</v>
      </c>
      <c r="E53">
        <v>705</v>
      </c>
      <c r="F53">
        <v>511</v>
      </c>
      <c r="G53" s="2">
        <v>4026</v>
      </c>
      <c r="H53" s="2">
        <v>4537</v>
      </c>
    </row>
    <row r="54" spans="1:8" ht="12.75">
      <c r="A54">
        <v>1995</v>
      </c>
      <c r="B54" t="s">
        <v>45</v>
      </c>
      <c r="C54">
        <v>338</v>
      </c>
      <c r="D54">
        <v>379</v>
      </c>
      <c r="E54">
        <v>717</v>
      </c>
      <c r="F54">
        <v>561</v>
      </c>
      <c r="G54" s="2">
        <v>4066</v>
      </c>
      <c r="H54" s="2">
        <v>4627</v>
      </c>
    </row>
    <row r="55" spans="1:8" ht="12.75">
      <c r="A55">
        <v>1996</v>
      </c>
      <c r="B55" t="s">
        <v>45</v>
      </c>
      <c r="C55">
        <v>297</v>
      </c>
      <c r="D55">
        <v>350</v>
      </c>
      <c r="E55">
        <v>647</v>
      </c>
      <c r="F55">
        <v>531</v>
      </c>
      <c r="G55" s="2">
        <v>3926</v>
      </c>
      <c r="H55" s="2">
        <v>4457</v>
      </c>
    </row>
    <row r="56" spans="1:8" ht="12.75">
      <c r="A56">
        <v>1997</v>
      </c>
      <c r="B56" t="s">
        <v>45</v>
      </c>
      <c r="C56">
        <v>310</v>
      </c>
      <c r="D56">
        <v>341</v>
      </c>
      <c r="E56">
        <v>651</v>
      </c>
      <c r="F56">
        <v>586</v>
      </c>
      <c r="G56" s="2">
        <v>4026</v>
      </c>
      <c r="H56" s="2">
        <v>4612</v>
      </c>
    </row>
    <row r="57" spans="1:8" ht="12.75">
      <c r="A57">
        <v>1998</v>
      </c>
      <c r="B57" t="s">
        <v>45</v>
      </c>
      <c r="C57">
        <v>265</v>
      </c>
      <c r="D57">
        <v>321</v>
      </c>
      <c r="E57">
        <v>586</v>
      </c>
      <c r="F57">
        <v>471</v>
      </c>
      <c r="G57" s="2">
        <v>3817</v>
      </c>
      <c r="H57" s="2">
        <v>4288</v>
      </c>
    </row>
    <row r="58" spans="1:8" ht="12.75">
      <c r="A58">
        <v>1999</v>
      </c>
      <c r="B58" t="s">
        <v>45</v>
      </c>
      <c r="C58">
        <v>324</v>
      </c>
      <c r="D58">
        <v>294</v>
      </c>
      <c r="E58">
        <v>618</v>
      </c>
      <c r="F58">
        <v>531</v>
      </c>
      <c r="G58" s="2">
        <v>3711</v>
      </c>
      <c r="H58" s="2">
        <v>4242</v>
      </c>
    </row>
    <row r="59" spans="1:8" ht="12.75">
      <c r="A59" t="s">
        <v>73</v>
      </c>
      <c r="B59" t="s">
        <v>47</v>
      </c>
      <c r="C59" t="s">
        <v>132</v>
      </c>
      <c r="D59" t="s">
        <v>133</v>
      </c>
      <c r="E59" t="s">
        <v>133</v>
      </c>
      <c r="F59" t="s">
        <v>134</v>
      </c>
      <c r="G59" t="s">
        <v>133</v>
      </c>
      <c r="H59" t="s">
        <v>133</v>
      </c>
    </row>
    <row r="60" ht="12.75">
      <c r="B60" s="2"/>
    </row>
    <row r="61" spans="1:8" ht="12.75">
      <c r="A61" t="s">
        <v>73</v>
      </c>
      <c r="B61" s="2" t="s">
        <v>47</v>
      </c>
      <c r="C61" s="2" t="s">
        <v>132</v>
      </c>
      <c r="D61" s="2" t="s">
        <v>133</v>
      </c>
      <c r="E61" s="2" t="s">
        <v>133</v>
      </c>
      <c r="F61" s="2" t="s">
        <v>134</v>
      </c>
      <c r="G61" s="2" t="s">
        <v>133</v>
      </c>
      <c r="H61" t="s">
        <v>133</v>
      </c>
    </row>
    <row r="62" spans="2:8" ht="12.75">
      <c r="B62" s="2" t="s">
        <v>45</v>
      </c>
      <c r="C62" s="2"/>
      <c r="D62" s="2" t="s">
        <v>19</v>
      </c>
      <c r="E62" s="2" t="s">
        <v>20</v>
      </c>
      <c r="F62" t="s">
        <v>21</v>
      </c>
      <c r="G62" s="2" t="s">
        <v>22</v>
      </c>
      <c r="H62" t="s">
        <v>23</v>
      </c>
    </row>
    <row r="63" spans="2:8" ht="12.75">
      <c r="B63" s="2" t="s">
        <v>45</v>
      </c>
      <c r="C63" s="2" t="s">
        <v>73</v>
      </c>
      <c r="D63" s="2" t="e">
        <f>-Other,NK</f>
        <v>#NAME?</v>
      </c>
      <c r="E63" s="2" t="s">
        <v>132</v>
      </c>
      <c r="F63" t="s">
        <v>73</v>
      </c>
      <c r="G63" s="2" t="s">
        <v>28</v>
      </c>
      <c r="H63" s="2" t="s">
        <v>133</v>
      </c>
    </row>
    <row r="64" spans="1:8" ht="12.75">
      <c r="A64" t="s">
        <v>120</v>
      </c>
      <c r="B64" s="2" t="s">
        <v>45</v>
      </c>
      <c r="C64" s="2" t="s">
        <v>106</v>
      </c>
      <c r="D64" s="2" t="s">
        <v>107</v>
      </c>
      <c r="E64" s="2" t="s">
        <v>108</v>
      </c>
      <c r="F64" t="s">
        <v>106</v>
      </c>
      <c r="G64" s="2" t="s">
        <v>107</v>
      </c>
      <c r="H64" s="2" t="s">
        <v>108</v>
      </c>
    </row>
    <row r="65" spans="1:8" ht="12.75">
      <c r="A65" t="s">
        <v>73</v>
      </c>
      <c r="B65" s="2" t="s">
        <v>64</v>
      </c>
      <c r="C65" s="2" t="s">
        <v>132</v>
      </c>
      <c r="D65" s="2" t="s">
        <v>133</v>
      </c>
      <c r="E65" s="2" t="s">
        <v>133</v>
      </c>
      <c r="F65" t="s">
        <v>134</v>
      </c>
      <c r="G65" s="2" t="s">
        <v>133</v>
      </c>
      <c r="H65" s="2" t="s">
        <v>133</v>
      </c>
    </row>
    <row r="66" spans="1:8" ht="12.75">
      <c r="A66">
        <v>1984</v>
      </c>
      <c r="B66" s="2" t="s">
        <v>45</v>
      </c>
      <c r="C66">
        <v>340</v>
      </c>
      <c r="D66">
        <v>512</v>
      </c>
      <c r="E66">
        <v>852</v>
      </c>
      <c r="F66" s="2">
        <v>2307</v>
      </c>
      <c r="G66" s="2">
        <v>4574</v>
      </c>
      <c r="H66" s="2">
        <v>6881</v>
      </c>
    </row>
    <row r="67" spans="1:8" ht="12.75">
      <c r="A67">
        <v>1985</v>
      </c>
      <c r="B67" s="2" t="s">
        <v>45</v>
      </c>
      <c r="C67">
        <v>371</v>
      </c>
      <c r="D67">
        <v>582</v>
      </c>
      <c r="E67">
        <v>953</v>
      </c>
      <c r="F67" s="2">
        <v>2755</v>
      </c>
      <c r="G67" s="2">
        <v>5543</v>
      </c>
      <c r="H67" s="2">
        <v>8298</v>
      </c>
    </row>
    <row r="68" spans="1:8" ht="12.75">
      <c r="A68">
        <v>1986</v>
      </c>
      <c r="B68" s="2" t="s">
        <v>45</v>
      </c>
      <c r="C68">
        <v>404</v>
      </c>
      <c r="D68">
        <v>594</v>
      </c>
      <c r="E68">
        <v>998</v>
      </c>
      <c r="F68" s="2">
        <v>2812</v>
      </c>
      <c r="G68" s="2">
        <v>6246</v>
      </c>
      <c r="H68" s="2">
        <v>9058</v>
      </c>
    </row>
    <row r="69" spans="1:8" ht="12.75">
      <c r="A69">
        <v>1987</v>
      </c>
      <c r="B69" s="2" t="s">
        <v>45</v>
      </c>
      <c r="C69">
        <v>389</v>
      </c>
      <c r="D69">
        <v>602</v>
      </c>
      <c r="E69">
        <v>991</v>
      </c>
      <c r="F69" s="2">
        <v>2651</v>
      </c>
      <c r="G69" s="2">
        <v>6621</v>
      </c>
      <c r="H69" s="2">
        <v>9272</v>
      </c>
    </row>
    <row r="70" spans="1:8" ht="12.75">
      <c r="A70">
        <v>1988</v>
      </c>
      <c r="B70" s="2" t="s">
        <v>45</v>
      </c>
      <c r="C70">
        <v>428</v>
      </c>
      <c r="D70">
        <v>659</v>
      </c>
      <c r="E70" s="2">
        <v>1087</v>
      </c>
      <c r="F70" s="2">
        <v>2902</v>
      </c>
      <c r="G70" s="2">
        <v>7234</v>
      </c>
      <c r="H70" s="2">
        <v>10136</v>
      </c>
    </row>
    <row r="71" spans="1:8" ht="12.75">
      <c r="A71">
        <v>1989</v>
      </c>
      <c r="B71" t="s">
        <v>45</v>
      </c>
      <c r="C71">
        <v>475</v>
      </c>
      <c r="D71">
        <v>837</v>
      </c>
      <c r="E71" s="2">
        <v>1312</v>
      </c>
      <c r="F71" s="2">
        <v>3039</v>
      </c>
      <c r="G71" s="2">
        <v>9728</v>
      </c>
      <c r="H71" s="2">
        <v>12767</v>
      </c>
    </row>
    <row r="72" spans="1:8" ht="12.75">
      <c r="A72">
        <v>1990</v>
      </c>
      <c r="B72" t="s">
        <v>45</v>
      </c>
      <c r="C72">
        <v>520</v>
      </c>
      <c r="D72">
        <v>954</v>
      </c>
      <c r="E72" s="2">
        <v>1474</v>
      </c>
      <c r="F72" s="2">
        <v>3164</v>
      </c>
      <c r="G72" s="2">
        <v>11453</v>
      </c>
      <c r="H72" s="2">
        <v>14617</v>
      </c>
    </row>
    <row r="73" spans="1:8" ht="12.75">
      <c r="A73">
        <v>1991</v>
      </c>
      <c r="B73" s="2" t="s">
        <v>45</v>
      </c>
      <c r="C73">
        <v>558</v>
      </c>
      <c r="D73" s="2">
        <v>1026</v>
      </c>
      <c r="E73" s="2">
        <v>1584</v>
      </c>
      <c r="F73" s="2">
        <v>3267</v>
      </c>
      <c r="G73" s="2">
        <v>11411</v>
      </c>
      <c r="H73" s="2">
        <v>14678</v>
      </c>
    </row>
    <row r="74" spans="1:8" ht="12.75">
      <c r="A74">
        <v>1992</v>
      </c>
      <c r="B74" t="s">
        <v>45</v>
      </c>
      <c r="C74">
        <v>520</v>
      </c>
      <c r="D74" s="2">
        <v>1047</v>
      </c>
      <c r="E74" s="2">
        <v>1567</v>
      </c>
      <c r="F74" s="2">
        <v>3122</v>
      </c>
      <c r="G74" s="2">
        <v>11316</v>
      </c>
      <c r="H74" s="2">
        <v>14438</v>
      </c>
    </row>
    <row r="75" spans="1:8" ht="12.75">
      <c r="A75">
        <v>1993</v>
      </c>
      <c r="B75" s="2" t="s">
        <v>45</v>
      </c>
      <c r="C75">
        <v>577</v>
      </c>
      <c r="D75">
        <v>899</v>
      </c>
      <c r="E75" s="2">
        <v>1476</v>
      </c>
      <c r="F75" s="2">
        <v>3113</v>
      </c>
      <c r="G75" s="2">
        <v>9606</v>
      </c>
      <c r="H75" s="2">
        <v>12719</v>
      </c>
    </row>
    <row r="76" spans="1:8" ht="12.75">
      <c r="A76">
        <v>1994</v>
      </c>
      <c r="B76" s="2" t="s">
        <v>45</v>
      </c>
      <c r="C76">
        <v>589</v>
      </c>
      <c r="D76">
        <v>898</v>
      </c>
      <c r="E76" s="2">
        <v>1487</v>
      </c>
      <c r="F76" s="2">
        <v>3045</v>
      </c>
      <c r="G76" s="2">
        <v>8826</v>
      </c>
      <c r="H76" s="2">
        <v>11871</v>
      </c>
    </row>
    <row r="77" spans="1:8" ht="12.75">
      <c r="A77">
        <v>1995</v>
      </c>
      <c r="B77" s="2" t="s">
        <v>45</v>
      </c>
      <c r="C77">
        <v>633</v>
      </c>
      <c r="D77">
        <v>848</v>
      </c>
      <c r="E77" s="2">
        <v>1481</v>
      </c>
      <c r="F77" s="2">
        <v>3184</v>
      </c>
      <c r="G77" s="2">
        <v>8956</v>
      </c>
      <c r="H77" s="2">
        <v>12140</v>
      </c>
    </row>
    <row r="78" spans="1:8" ht="12.75">
      <c r="A78">
        <v>1996</v>
      </c>
      <c r="B78" s="2" t="s">
        <v>45</v>
      </c>
      <c r="C78">
        <v>605</v>
      </c>
      <c r="D78">
        <v>759</v>
      </c>
      <c r="E78" s="2">
        <v>1364</v>
      </c>
      <c r="F78" s="2">
        <v>3004</v>
      </c>
      <c r="G78" s="2">
        <v>8329</v>
      </c>
      <c r="H78" s="2">
        <v>11333</v>
      </c>
    </row>
    <row r="79" spans="1:8" ht="12.75">
      <c r="A79">
        <v>1997</v>
      </c>
      <c r="B79" s="2" t="s">
        <v>45</v>
      </c>
      <c r="C79">
        <v>632</v>
      </c>
      <c r="D79">
        <v>783</v>
      </c>
      <c r="E79" s="2">
        <v>1415</v>
      </c>
      <c r="F79" s="2">
        <v>3044</v>
      </c>
      <c r="G79" s="2">
        <v>8299</v>
      </c>
      <c r="H79" s="2">
        <v>11343</v>
      </c>
    </row>
    <row r="80" spans="1:8" ht="12.75">
      <c r="A80">
        <v>1998</v>
      </c>
      <c r="B80" s="2" t="s">
        <v>45</v>
      </c>
      <c r="C80">
        <v>616</v>
      </c>
      <c r="D80">
        <v>749</v>
      </c>
      <c r="E80" s="2">
        <v>1365</v>
      </c>
      <c r="F80" s="2">
        <v>2703</v>
      </c>
      <c r="G80" s="2">
        <v>7724</v>
      </c>
      <c r="H80" s="2">
        <v>10427</v>
      </c>
    </row>
    <row r="81" spans="1:8" ht="12.75">
      <c r="A81">
        <v>1999</v>
      </c>
      <c r="B81" s="2" t="s">
        <v>45</v>
      </c>
      <c r="C81">
        <v>806</v>
      </c>
      <c r="D81">
        <v>759</v>
      </c>
      <c r="E81" s="2">
        <v>1565</v>
      </c>
      <c r="F81" s="2">
        <v>3152</v>
      </c>
      <c r="G81" s="2">
        <v>7766</v>
      </c>
      <c r="H81" s="2">
        <v>10918</v>
      </c>
    </row>
    <row r="82" spans="1:2" ht="12.75">
      <c r="A82" t="s">
        <v>145</v>
      </c>
      <c r="B82" s="2"/>
    </row>
    <row r="83" spans="1:2" ht="12.75">
      <c r="A83" t="s">
        <v>143</v>
      </c>
      <c r="B83" s="2"/>
    </row>
    <row r="84" spans="1:2" ht="12.75">
      <c r="A84" t="s">
        <v>143</v>
      </c>
      <c r="B84" s="2"/>
    </row>
    <row r="85" spans="1:6" ht="12.75">
      <c r="A85" t="s">
        <v>14</v>
      </c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1:6" ht="12.75">
      <c r="A87" t="s">
        <v>140</v>
      </c>
      <c r="B87" s="2"/>
      <c r="C87" s="2"/>
      <c r="D87" s="2"/>
      <c r="E87" s="2"/>
      <c r="F87" s="2"/>
    </row>
    <row r="88" spans="1:6" ht="12.75">
      <c r="A88" t="s">
        <v>150</v>
      </c>
      <c r="B88" s="2"/>
      <c r="C88" s="2"/>
      <c r="D88" s="2"/>
      <c r="E88" s="2"/>
      <c r="F88" s="2"/>
    </row>
    <row r="89" spans="1:6" ht="12.75">
      <c r="A89" t="s">
        <v>151</v>
      </c>
      <c r="B89" s="2"/>
      <c r="C89" s="2"/>
      <c r="D89" s="2"/>
      <c r="E89" s="2"/>
      <c r="F89" s="2"/>
    </row>
    <row r="90" spans="1:6" ht="12.75">
      <c r="A90" t="s">
        <v>152</v>
      </c>
      <c r="B90" s="2"/>
      <c r="C90" s="2"/>
      <c r="D90" s="2"/>
      <c r="E90" s="2"/>
      <c r="F90" s="2"/>
    </row>
    <row r="91" spans="1:8" ht="12.75">
      <c r="A91">
        <v>1984</v>
      </c>
      <c r="B91" s="2" t="s">
        <v>45</v>
      </c>
      <c r="C91" s="2">
        <v>1859</v>
      </c>
      <c r="D91" s="2">
        <v>4627</v>
      </c>
      <c r="E91" s="2">
        <v>563</v>
      </c>
      <c r="F91" s="2">
        <v>1571</v>
      </c>
      <c r="G91" s="2">
        <v>1166</v>
      </c>
      <c r="H91" s="2">
        <v>9786</v>
      </c>
    </row>
    <row r="92" spans="1:8" ht="12.75">
      <c r="A92">
        <v>1985</v>
      </c>
      <c r="B92" t="s">
        <v>45</v>
      </c>
      <c r="C92" s="2">
        <v>2152</v>
      </c>
      <c r="D92" s="2">
        <v>5323</v>
      </c>
      <c r="E92">
        <v>766</v>
      </c>
      <c r="F92" s="2">
        <v>2100</v>
      </c>
      <c r="G92" s="2">
        <v>1290</v>
      </c>
      <c r="H92" s="2">
        <v>11631</v>
      </c>
    </row>
    <row r="93" spans="1:8" ht="12.75">
      <c r="A93">
        <v>1986</v>
      </c>
      <c r="B93" t="s">
        <v>45</v>
      </c>
      <c r="C93" s="2">
        <v>2286</v>
      </c>
      <c r="D93" s="2">
        <v>5630</v>
      </c>
      <c r="E93">
        <v>843</v>
      </c>
      <c r="F93" s="2">
        <v>3006</v>
      </c>
      <c r="G93" s="2">
        <v>1394</v>
      </c>
      <c r="H93" s="2">
        <v>13159</v>
      </c>
    </row>
    <row r="94" spans="1:8" ht="12.75">
      <c r="A94">
        <v>1987</v>
      </c>
      <c r="B94" t="s">
        <v>45</v>
      </c>
      <c r="C94" s="2">
        <v>2045</v>
      </c>
      <c r="D94" s="2">
        <v>5084</v>
      </c>
      <c r="E94" s="2">
        <v>744</v>
      </c>
      <c r="F94" s="2">
        <v>4674</v>
      </c>
      <c r="G94" s="2">
        <v>1348</v>
      </c>
      <c r="H94" s="2">
        <v>13895</v>
      </c>
    </row>
    <row r="95" spans="1:8" ht="12.75">
      <c r="A95">
        <v>1988</v>
      </c>
      <c r="B95" t="s">
        <v>45</v>
      </c>
      <c r="C95" s="2">
        <v>2039</v>
      </c>
      <c r="D95" s="2">
        <v>5086</v>
      </c>
      <c r="E95" s="2">
        <v>763</v>
      </c>
      <c r="F95" s="2">
        <v>5900</v>
      </c>
      <c r="G95" s="2">
        <v>1506</v>
      </c>
      <c r="H95" s="2">
        <v>15294</v>
      </c>
    </row>
    <row r="96" spans="1:8" ht="12.75">
      <c r="A96">
        <v>1989</v>
      </c>
      <c r="B96" t="s">
        <v>45</v>
      </c>
      <c r="C96" s="2">
        <v>2258</v>
      </c>
      <c r="D96" s="2">
        <v>5715</v>
      </c>
      <c r="E96" s="2">
        <v>853</v>
      </c>
      <c r="F96" s="2">
        <v>9396</v>
      </c>
      <c r="G96" s="2">
        <v>1879</v>
      </c>
      <c r="H96" s="2">
        <v>20101</v>
      </c>
    </row>
    <row r="97" spans="1:8" ht="12.75">
      <c r="A97">
        <v>1990</v>
      </c>
      <c r="B97" t="s">
        <v>45</v>
      </c>
      <c r="C97" s="2">
        <v>2455</v>
      </c>
      <c r="D97" s="2">
        <v>6317</v>
      </c>
      <c r="E97" s="2">
        <v>991</v>
      </c>
      <c r="F97" s="2">
        <v>10797</v>
      </c>
      <c r="G97" s="2">
        <v>2085</v>
      </c>
      <c r="H97" s="2">
        <v>22645</v>
      </c>
    </row>
    <row r="98" spans="1:8" ht="12.75">
      <c r="A98">
        <v>1991</v>
      </c>
      <c r="B98" t="s">
        <v>45</v>
      </c>
      <c r="C98" s="2">
        <v>2747</v>
      </c>
      <c r="D98" s="2">
        <v>6550</v>
      </c>
      <c r="E98" s="2">
        <v>951</v>
      </c>
      <c r="F98" s="2">
        <v>10376</v>
      </c>
      <c r="G98" s="2">
        <v>2299</v>
      </c>
      <c r="H98" s="2">
        <v>22923</v>
      </c>
    </row>
    <row r="99" spans="1:8" ht="12.75">
      <c r="A99">
        <v>1992</v>
      </c>
      <c r="B99" t="s">
        <v>45</v>
      </c>
      <c r="C99" s="2">
        <v>2642</v>
      </c>
      <c r="D99" s="2">
        <v>6537</v>
      </c>
      <c r="E99" s="2">
        <v>965</v>
      </c>
      <c r="F99" s="2">
        <v>10185</v>
      </c>
      <c r="G99" s="2">
        <v>2344</v>
      </c>
      <c r="H99" s="2">
        <v>22673</v>
      </c>
    </row>
    <row r="100" spans="1:8" ht="12.75">
      <c r="A100">
        <v>1993</v>
      </c>
      <c r="B100" t="s">
        <v>45</v>
      </c>
      <c r="C100" s="2">
        <v>2653</v>
      </c>
      <c r="D100" s="2">
        <v>5500</v>
      </c>
      <c r="E100" s="2">
        <v>904</v>
      </c>
      <c r="F100" s="2">
        <v>8521</v>
      </c>
      <c r="G100" s="2">
        <v>2086</v>
      </c>
      <c r="H100" s="2">
        <v>19664</v>
      </c>
    </row>
    <row r="101" spans="1:8" ht="12.75">
      <c r="A101">
        <v>1994</v>
      </c>
      <c r="B101" t="s">
        <v>45</v>
      </c>
      <c r="C101" s="2">
        <v>2493</v>
      </c>
      <c r="D101" s="2">
        <v>4811</v>
      </c>
      <c r="E101" s="2">
        <v>905</v>
      </c>
      <c r="F101" s="2">
        <v>8339</v>
      </c>
      <c r="G101" s="2">
        <v>2082</v>
      </c>
      <c r="H101" s="2">
        <v>18630</v>
      </c>
    </row>
    <row r="102" spans="1:8" ht="12.75">
      <c r="A102">
        <v>1995</v>
      </c>
      <c r="B102" t="s">
        <v>45</v>
      </c>
      <c r="C102" s="2">
        <v>2697</v>
      </c>
      <c r="D102" s="2">
        <v>4557</v>
      </c>
      <c r="E102" s="2">
        <v>917</v>
      </c>
      <c r="F102" s="2">
        <v>8472</v>
      </c>
      <c r="G102" s="2">
        <v>2017</v>
      </c>
      <c r="H102" s="2">
        <v>18660</v>
      </c>
    </row>
    <row r="103" spans="1:8" ht="12.75">
      <c r="A103">
        <v>1996</v>
      </c>
      <c r="B103" t="s">
        <v>45</v>
      </c>
      <c r="C103" s="2">
        <v>2391</v>
      </c>
      <c r="D103" s="2">
        <v>4289</v>
      </c>
      <c r="E103" s="2">
        <v>791</v>
      </c>
      <c r="F103" s="2">
        <v>8058</v>
      </c>
      <c r="G103" s="2">
        <v>1832</v>
      </c>
      <c r="H103" s="2">
        <v>17361</v>
      </c>
    </row>
    <row r="104" spans="1:8" ht="12.75">
      <c r="A104">
        <v>1997</v>
      </c>
      <c r="B104" t="s">
        <v>45</v>
      </c>
      <c r="C104" s="2">
        <v>2460</v>
      </c>
      <c r="D104" s="2">
        <v>3964</v>
      </c>
      <c r="E104" s="2">
        <v>816</v>
      </c>
      <c r="F104" s="2">
        <v>8079</v>
      </c>
      <c r="G104" s="2">
        <v>1864</v>
      </c>
      <c r="H104" s="2">
        <v>17183</v>
      </c>
    </row>
    <row r="105" spans="1:8" ht="12.75">
      <c r="A105">
        <v>1998</v>
      </c>
      <c r="B105" t="s">
        <v>45</v>
      </c>
      <c r="C105" s="2">
        <v>2366</v>
      </c>
      <c r="D105" s="2">
        <v>3386</v>
      </c>
      <c r="E105" s="2">
        <v>714</v>
      </c>
      <c r="F105" s="2">
        <v>7421</v>
      </c>
      <c r="G105" s="2">
        <v>1799</v>
      </c>
      <c r="H105" s="2">
        <v>15686</v>
      </c>
    </row>
    <row r="106" spans="1:8" ht="12.75">
      <c r="A106">
        <v>1999</v>
      </c>
      <c r="B106" t="s">
        <v>45</v>
      </c>
      <c r="C106" s="2">
        <v>2500</v>
      </c>
      <c r="D106" s="2">
        <v>3510</v>
      </c>
      <c r="E106" s="2">
        <v>750</v>
      </c>
      <c r="F106" s="2">
        <v>7054</v>
      </c>
      <c r="G106" s="2">
        <v>2003</v>
      </c>
      <c r="H106" s="2">
        <v>15817</v>
      </c>
    </row>
    <row r="107" spans="1:8" ht="12.75">
      <c r="A107" t="s">
        <v>46</v>
      </c>
      <c r="B107" t="s">
        <v>47</v>
      </c>
      <c r="C107" s="2" t="s">
        <v>133</v>
      </c>
      <c r="D107" s="2" t="s">
        <v>135</v>
      </c>
      <c r="E107" s="2" t="s">
        <v>135</v>
      </c>
      <c r="F107" s="2" t="s">
        <v>135</v>
      </c>
      <c r="G107" s="2" t="s">
        <v>135</v>
      </c>
      <c r="H107" s="2" t="s">
        <v>135</v>
      </c>
    </row>
    <row r="108" spans="1:8" ht="12.75">
      <c r="A108" t="s">
        <v>48</v>
      </c>
      <c r="B108" t="s">
        <v>49</v>
      </c>
      <c r="C108" s="2" t="s">
        <v>50</v>
      </c>
      <c r="D108" s="2" t="s">
        <v>51</v>
      </c>
      <c r="E108" s="2" t="s">
        <v>51</v>
      </c>
      <c r="F108" s="2" t="s">
        <v>51</v>
      </c>
      <c r="G108" s="2" t="s">
        <v>52</v>
      </c>
      <c r="H108" s="2"/>
    </row>
    <row r="109" spans="1:8" ht="12.75">
      <c r="A109" t="s">
        <v>48</v>
      </c>
      <c r="B109" t="s">
        <v>49</v>
      </c>
      <c r="C109" s="2" t="s">
        <v>50</v>
      </c>
      <c r="D109" s="2" t="s">
        <v>51</v>
      </c>
      <c r="E109" s="2" t="s">
        <v>51</v>
      </c>
      <c r="F109" s="2" t="s">
        <v>51</v>
      </c>
      <c r="G109" s="2" t="s">
        <v>52</v>
      </c>
      <c r="H109" s="2"/>
    </row>
    <row r="110" spans="1:8" ht="12.75">
      <c r="A110" t="s">
        <v>1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57</v>
      </c>
      <c r="G110" s="2" t="s">
        <v>58</v>
      </c>
      <c r="H110" s="2" t="s">
        <v>59</v>
      </c>
    </row>
    <row r="111" spans="2:6" ht="12.75">
      <c r="B111" s="2"/>
      <c r="C111" s="2"/>
      <c r="D111" s="2"/>
      <c r="E111" s="2"/>
      <c r="F111" s="2"/>
    </row>
    <row r="112" spans="1:8" ht="12.75">
      <c r="A112" t="s">
        <v>46</v>
      </c>
      <c r="B112" s="2" t="s">
        <v>47</v>
      </c>
      <c r="C112" s="2" t="s">
        <v>133</v>
      </c>
      <c r="D112" s="2" t="s">
        <v>135</v>
      </c>
      <c r="E112" s="2" t="s">
        <v>135</v>
      </c>
      <c r="F112" s="2" t="s">
        <v>135</v>
      </c>
      <c r="G112" t="s">
        <v>135</v>
      </c>
      <c r="H112" t="s">
        <v>135</v>
      </c>
    </row>
    <row r="113" spans="2:7" ht="12.75">
      <c r="B113" t="s">
        <v>45</v>
      </c>
      <c r="C113" s="2"/>
      <c r="D113" s="2" t="s">
        <v>60</v>
      </c>
      <c r="E113" s="2" t="s">
        <v>61</v>
      </c>
      <c r="F113" t="s">
        <v>62</v>
      </c>
      <c r="G113" t="s">
        <v>63</v>
      </c>
    </row>
    <row r="114" spans="1:8" ht="12.75">
      <c r="A114" t="s">
        <v>120</v>
      </c>
      <c r="B114" t="s">
        <v>45</v>
      </c>
      <c r="C114" s="2" t="s">
        <v>95</v>
      </c>
      <c r="D114" s="2" t="s">
        <v>136</v>
      </c>
      <c r="E114" s="2" t="s">
        <v>137</v>
      </c>
      <c r="F114" t="s">
        <v>96</v>
      </c>
      <c r="G114" t="s">
        <v>138</v>
      </c>
      <c r="H114" t="s">
        <v>108</v>
      </c>
    </row>
    <row r="115" spans="1:8" ht="12.75">
      <c r="A115" t="s">
        <v>46</v>
      </c>
      <c r="B115" t="s">
        <v>64</v>
      </c>
      <c r="C115" s="2" t="s">
        <v>133</v>
      </c>
      <c r="D115" s="2" t="s">
        <v>135</v>
      </c>
      <c r="E115" s="2" t="s">
        <v>135</v>
      </c>
      <c r="F115" t="s">
        <v>135</v>
      </c>
      <c r="G115" t="s">
        <v>135</v>
      </c>
      <c r="H115" t="s">
        <v>135</v>
      </c>
    </row>
    <row r="116" spans="1:8" ht="12.75">
      <c r="A116">
        <v>1984</v>
      </c>
      <c r="B116" t="s">
        <v>45</v>
      </c>
      <c r="C116" s="2">
        <v>506</v>
      </c>
      <c r="D116" s="2">
        <v>931</v>
      </c>
      <c r="E116" s="2">
        <v>214</v>
      </c>
      <c r="F116">
        <v>316</v>
      </c>
      <c r="G116">
        <v>340</v>
      </c>
      <c r="H116" s="2">
        <v>2307</v>
      </c>
    </row>
    <row r="117" spans="1:8" ht="12.75">
      <c r="A117">
        <v>1985</v>
      </c>
      <c r="B117" s="2" t="s">
        <v>45</v>
      </c>
      <c r="C117" s="2">
        <v>575</v>
      </c>
      <c r="D117" s="2">
        <v>1158</v>
      </c>
      <c r="E117" s="2">
        <v>276</v>
      </c>
      <c r="F117" s="2">
        <v>375</v>
      </c>
      <c r="G117">
        <v>371</v>
      </c>
      <c r="H117" s="2">
        <v>2755</v>
      </c>
    </row>
    <row r="118" spans="1:8" ht="12.75">
      <c r="A118">
        <v>1986</v>
      </c>
      <c r="B118" s="2" t="s">
        <v>45</v>
      </c>
      <c r="C118" s="2">
        <v>623</v>
      </c>
      <c r="D118" s="2">
        <v>1038</v>
      </c>
      <c r="E118" s="2">
        <v>273</v>
      </c>
      <c r="F118">
        <v>474</v>
      </c>
      <c r="G118">
        <v>404</v>
      </c>
      <c r="H118" s="2">
        <v>2812</v>
      </c>
    </row>
    <row r="119" spans="1:8" ht="12.75">
      <c r="A119">
        <v>1987</v>
      </c>
      <c r="B119" s="2" t="s">
        <v>45</v>
      </c>
      <c r="C119" s="2">
        <v>513</v>
      </c>
      <c r="D119" s="2">
        <v>990</v>
      </c>
      <c r="E119" s="2">
        <v>269</v>
      </c>
      <c r="F119">
        <v>490</v>
      </c>
      <c r="G119">
        <v>389</v>
      </c>
      <c r="H119" s="2">
        <v>2651</v>
      </c>
    </row>
    <row r="120" spans="1:8" ht="12.75">
      <c r="A120">
        <v>1988</v>
      </c>
      <c r="B120" s="2" t="s">
        <v>45</v>
      </c>
      <c r="C120" s="2">
        <v>604</v>
      </c>
      <c r="D120" s="2">
        <v>1036</v>
      </c>
      <c r="E120" s="2">
        <v>272</v>
      </c>
      <c r="F120">
        <v>562</v>
      </c>
      <c r="G120" s="2">
        <v>428</v>
      </c>
      <c r="H120" s="2">
        <v>2902</v>
      </c>
    </row>
    <row r="121" spans="1:8" ht="12.75">
      <c r="A121">
        <v>1989</v>
      </c>
      <c r="B121" s="2" t="s">
        <v>45</v>
      </c>
      <c r="C121" s="2">
        <v>588</v>
      </c>
      <c r="D121" s="2">
        <v>1070</v>
      </c>
      <c r="E121" s="2">
        <v>238</v>
      </c>
      <c r="F121">
        <v>668</v>
      </c>
      <c r="G121" s="2">
        <v>475</v>
      </c>
      <c r="H121" s="2">
        <v>3039</v>
      </c>
    </row>
    <row r="122" spans="1:8" ht="12.75">
      <c r="A122">
        <v>1990</v>
      </c>
      <c r="B122" t="s">
        <v>45</v>
      </c>
      <c r="C122" s="2">
        <v>581</v>
      </c>
      <c r="D122" s="2">
        <v>1121</v>
      </c>
      <c r="E122" s="2">
        <v>288</v>
      </c>
      <c r="F122">
        <v>654</v>
      </c>
      <c r="G122" s="2">
        <v>520</v>
      </c>
      <c r="H122" s="2">
        <v>3164</v>
      </c>
    </row>
    <row r="123" spans="1:8" ht="12.75">
      <c r="A123">
        <v>1991</v>
      </c>
      <c r="B123" t="s">
        <v>45</v>
      </c>
      <c r="C123" s="2">
        <v>618</v>
      </c>
      <c r="D123" s="2">
        <v>1153</v>
      </c>
      <c r="E123" s="2">
        <v>312</v>
      </c>
      <c r="F123">
        <v>626</v>
      </c>
      <c r="G123" s="2">
        <v>558</v>
      </c>
      <c r="H123" s="2">
        <v>3267</v>
      </c>
    </row>
    <row r="124" spans="1:8" ht="12.75">
      <c r="A124">
        <v>1992</v>
      </c>
      <c r="B124" t="s">
        <v>45</v>
      </c>
      <c r="C124">
        <v>617</v>
      </c>
      <c r="D124" s="2">
        <v>1106</v>
      </c>
      <c r="E124">
        <v>303</v>
      </c>
      <c r="F124">
        <v>576</v>
      </c>
      <c r="G124" s="2">
        <v>520</v>
      </c>
      <c r="H124" s="2">
        <v>3122</v>
      </c>
    </row>
    <row r="125" spans="1:8" ht="12.75">
      <c r="A125">
        <v>1993</v>
      </c>
      <c r="B125" t="s">
        <v>45</v>
      </c>
      <c r="C125">
        <v>643</v>
      </c>
      <c r="D125" s="2">
        <v>1068</v>
      </c>
      <c r="E125">
        <v>295</v>
      </c>
      <c r="F125">
        <v>530</v>
      </c>
      <c r="G125" s="2">
        <v>577</v>
      </c>
      <c r="H125" s="2">
        <v>3113</v>
      </c>
    </row>
    <row r="126" spans="1:8" ht="12.75">
      <c r="A126">
        <v>1994</v>
      </c>
      <c r="B126" t="s">
        <v>45</v>
      </c>
      <c r="C126">
        <v>628</v>
      </c>
      <c r="D126">
        <v>971</v>
      </c>
      <c r="E126">
        <v>346</v>
      </c>
      <c r="F126">
        <v>511</v>
      </c>
      <c r="G126" s="2">
        <v>589</v>
      </c>
      <c r="H126" s="2">
        <v>3045</v>
      </c>
    </row>
    <row r="127" spans="1:8" ht="12.75">
      <c r="A127">
        <v>1995</v>
      </c>
      <c r="B127" s="2" t="s">
        <v>45</v>
      </c>
      <c r="C127" s="2">
        <v>680</v>
      </c>
      <c r="D127" s="2">
        <v>972</v>
      </c>
      <c r="E127">
        <v>338</v>
      </c>
      <c r="F127">
        <v>561</v>
      </c>
      <c r="G127" s="2">
        <v>633</v>
      </c>
      <c r="H127" s="2">
        <v>3184</v>
      </c>
    </row>
    <row r="128" spans="1:8" ht="12.75">
      <c r="A128">
        <v>1996</v>
      </c>
      <c r="B128" t="s">
        <v>45</v>
      </c>
      <c r="C128" s="2">
        <v>650</v>
      </c>
      <c r="D128" s="2">
        <v>921</v>
      </c>
      <c r="E128">
        <v>297</v>
      </c>
      <c r="F128">
        <v>531</v>
      </c>
      <c r="G128" s="2">
        <v>605</v>
      </c>
      <c r="H128" s="2">
        <v>3004</v>
      </c>
    </row>
    <row r="129" spans="1:8" ht="12.75">
      <c r="A129">
        <v>1997</v>
      </c>
      <c r="B129" s="2" t="s">
        <v>45</v>
      </c>
      <c r="C129" s="2">
        <v>606</v>
      </c>
      <c r="D129" s="2">
        <v>910</v>
      </c>
      <c r="E129">
        <v>310</v>
      </c>
      <c r="F129">
        <v>586</v>
      </c>
      <c r="G129" s="2">
        <v>632</v>
      </c>
      <c r="H129" s="2">
        <v>3044</v>
      </c>
    </row>
    <row r="130" spans="1:8" ht="12.75">
      <c r="A130">
        <v>1998</v>
      </c>
      <c r="B130" t="s">
        <v>45</v>
      </c>
      <c r="C130" s="2">
        <v>642</v>
      </c>
      <c r="D130" s="2">
        <v>709</v>
      </c>
      <c r="E130">
        <v>265</v>
      </c>
      <c r="F130">
        <v>471</v>
      </c>
      <c r="G130" s="2">
        <v>616</v>
      </c>
      <c r="H130" s="2">
        <v>2703</v>
      </c>
    </row>
    <row r="131" spans="1:8" ht="12.75">
      <c r="A131">
        <v>1999</v>
      </c>
      <c r="B131" s="2" t="s">
        <v>45</v>
      </c>
      <c r="C131" s="2">
        <v>664</v>
      </c>
      <c r="D131" s="2">
        <v>827</v>
      </c>
      <c r="E131" s="2">
        <v>324</v>
      </c>
      <c r="F131" s="2">
        <v>531</v>
      </c>
      <c r="G131" s="2">
        <v>806</v>
      </c>
      <c r="H131" s="2">
        <v>3152</v>
      </c>
    </row>
    <row r="132" spans="1:8" ht="12.75">
      <c r="A132" t="s">
        <v>46</v>
      </c>
      <c r="B132" s="2" t="s">
        <v>47</v>
      </c>
      <c r="C132" s="2" t="s">
        <v>133</v>
      </c>
      <c r="D132" s="2" t="s">
        <v>135</v>
      </c>
      <c r="E132" s="2" t="s">
        <v>135</v>
      </c>
      <c r="F132" s="2" t="s">
        <v>135</v>
      </c>
      <c r="G132" s="2" t="s">
        <v>135</v>
      </c>
      <c r="H132" s="2" t="s">
        <v>135</v>
      </c>
    </row>
    <row r="133" spans="1:8" ht="12.75">
      <c r="A133" t="s">
        <v>48</v>
      </c>
      <c r="B133" s="2" t="s">
        <v>49</v>
      </c>
      <c r="C133" s="2" t="s">
        <v>50</v>
      </c>
      <c r="D133" s="2" t="s">
        <v>51</v>
      </c>
      <c r="E133" s="2" t="s">
        <v>51</v>
      </c>
      <c r="F133" t="s">
        <v>51</v>
      </c>
      <c r="G133" s="2" t="s">
        <v>52</v>
      </c>
      <c r="H133" s="2"/>
    </row>
    <row r="134" spans="1:8" ht="12.75">
      <c r="A134" t="s">
        <v>48</v>
      </c>
      <c r="B134" s="2" t="s">
        <v>49</v>
      </c>
      <c r="C134" s="2" t="s">
        <v>50</v>
      </c>
      <c r="D134" s="2" t="s">
        <v>51</v>
      </c>
      <c r="E134" s="2" t="s">
        <v>51</v>
      </c>
      <c r="F134" t="s">
        <v>51</v>
      </c>
      <c r="G134" s="2" t="s">
        <v>52</v>
      </c>
      <c r="H134" s="2"/>
    </row>
    <row r="135" spans="1:8" ht="12.75">
      <c r="A135" t="s">
        <v>1</v>
      </c>
      <c r="B135" s="2" t="s">
        <v>53</v>
      </c>
      <c r="C135" s="2" t="s">
        <v>54</v>
      </c>
      <c r="D135" s="2" t="s">
        <v>55</v>
      </c>
      <c r="E135" s="2" t="s">
        <v>56</v>
      </c>
      <c r="F135" t="s">
        <v>65</v>
      </c>
      <c r="G135" s="2" t="s">
        <v>58</v>
      </c>
      <c r="H135" s="2" t="s">
        <v>59</v>
      </c>
    </row>
    <row r="136" spans="2:8" ht="12.75">
      <c r="B136" s="2"/>
      <c r="C136" s="2"/>
      <c r="D136" s="2"/>
      <c r="E136" s="2"/>
      <c r="G136" s="2"/>
      <c r="H136" s="2"/>
    </row>
    <row r="137" spans="1:8" ht="12.75">
      <c r="A137" t="s">
        <v>46</v>
      </c>
      <c r="B137" s="2" t="s">
        <v>47</v>
      </c>
      <c r="C137" s="2" t="s">
        <v>133</v>
      </c>
      <c r="D137" s="2" t="s">
        <v>135</v>
      </c>
      <c r="E137" s="2" t="s">
        <v>135</v>
      </c>
      <c r="F137" t="s">
        <v>135</v>
      </c>
      <c r="G137" t="s">
        <v>135</v>
      </c>
      <c r="H137" t="s">
        <v>135</v>
      </c>
    </row>
    <row r="138" spans="2:7" ht="12.75">
      <c r="B138" s="2" t="s">
        <v>45</v>
      </c>
      <c r="C138" s="2"/>
      <c r="D138" s="2" t="s">
        <v>60</v>
      </c>
      <c r="E138" s="2" t="s">
        <v>61</v>
      </c>
      <c r="F138" s="2" t="s">
        <v>62</v>
      </c>
      <c r="G138" t="s">
        <v>63</v>
      </c>
    </row>
    <row r="139" spans="1:8" ht="12.75">
      <c r="A139" t="s">
        <v>120</v>
      </c>
      <c r="B139" s="2" t="s">
        <v>45</v>
      </c>
      <c r="C139" s="2" t="s">
        <v>95</v>
      </c>
      <c r="D139" s="2" t="s">
        <v>136</v>
      </c>
      <c r="E139" s="2" t="s">
        <v>137</v>
      </c>
      <c r="F139" s="2" t="s">
        <v>96</v>
      </c>
      <c r="G139" t="s">
        <v>138</v>
      </c>
      <c r="H139" t="s">
        <v>108</v>
      </c>
    </row>
    <row r="140" spans="1:8" ht="12.75">
      <c r="A140" t="s">
        <v>46</v>
      </c>
      <c r="B140" s="2" t="s">
        <v>64</v>
      </c>
      <c r="C140" s="2" t="s">
        <v>133</v>
      </c>
      <c r="D140" s="2" t="s">
        <v>135</v>
      </c>
      <c r="E140" s="2" t="s">
        <v>135</v>
      </c>
      <c r="F140" s="2" t="s">
        <v>135</v>
      </c>
      <c r="G140" t="s">
        <v>135</v>
      </c>
      <c r="H140" t="s">
        <v>135</v>
      </c>
    </row>
    <row r="141" spans="1:8" ht="12.75">
      <c r="A141">
        <v>1984</v>
      </c>
      <c r="B141" s="2" t="s">
        <v>45</v>
      </c>
      <c r="C141" s="2">
        <v>847</v>
      </c>
      <c r="D141" s="2">
        <v>2471</v>
      </c>
      <c r="E141" s="2">
        <v>266</v>
      </c>
      <c r="F141" s="2">
        <v>478</v>
      </c>
      <c r="G141">
        <v>512</v>
      </c>
      <c r="H141" s="2">
        <v>4574</v>
      </c>
    </row>
    <row r="142" spans="1:8" ht="12.75">
      <c r="A142">
        <v>1985</v>
      </c>
      <c r="B142" s="2" t="s">
        <v>45</v>
      </c>
      <c r="C142" s="2">
        <v>1035</v>
      </c>
      <c r="D142" s="2">
        <v>2882</v>
      </c>
      <c r="E142" s="2">
        <v>397</v>
      </c>
      <c r="F142" s="2">
        <v>647</v>
      </c>
      <c r="G142">
        <v>582</v>
      </c>
      <c r="H142" s="2">
        <v>5543</v>
      </c>
    </row>
    <row r="143" spans="1:8" ht="12.75">
      <c r="A143">
        <v>1986</v>
      </c>
      <c r="B143" s="2" t="s">
        <v>45</v>
      </c>
      <c r="C143" s="2">
        <v>1062</v>
      </c>
      <c r="D143" s="2">
        <v>3138</v>
      </c>
      <c r="E143" s="2">
        <v>455</v>
      </c>
      <c r="F143" s="2">
        <v>997</v>
      </c>
      <c r="G143">
        <v>594</v>
      </c>
      <c r="H143" s="2">
        <v>6246</v>
      </c>
    </row>
    <row r="144" spans="1:8" ht="12.75">
      <c r="A144">
        <v>1987</v>
      </c>
      <c r="B144" s="2" t="s">
        <v>45</v>
      </c>
      <c r="C144" s="2">
        <v>1014</v>
      </c>
      <c r="D144" s="2">
        <v>2835</v>
      </c>
      <c r="E144">
        <v>382</v>
      </c>
      <c r="F144" s="2">
        <v>1788</v>
      </c>
      <c r="G144">
        <v>602</v>
      </c>
      <c r="H144" s="2">
        <v>6621</v>
      </c>
    </row>
    <row r="145" spans="1:8" ht="12.75">
      <c r="A145">
        <v>1988</v>
      </c>
      <c r="B145" s="2" t="s">
        <v>45</v>
      </c>
      <c r="C145" s="2">
        <v>925</v>
      </c>
      <c r="D145" s="2">
        <v>2818</v>
      </c>
      <c r="E145">
        <v>380</v>
      </c>
      <c r="F145" s="2">
        <v>2452</v>
      </c>
      <c r="G145">
        <v>659</v>
      </c>
      <c r="H145" s="2">
        <v>7234</v>
      </c>
    </row>
    <row r="146" spans="1:8" ht="12.75">
      <c r="A146">
        <v>1989</v>
      </c>
      <c r="B146" s="2" t="s">
        <v>45</v>
      </c>
      <c r="C146" s="2">
        <v>1058</v>
      </c>
      <c r="D146" s="2">
        <v>3085</v>
      </c>
      <c r="E146" s="2">
        <v>451</v>
      </c>
      <c r="F146" s="2">
        <v>4297</v>
      </c>
      <c r="G146" s="2">
        <v>837</v>
      </c>
      <c r="H146" s="2">
        <v>9728</v>
      </c>
    </row>
    <row r="147" spans="1:8" ht="12.75">
      <c r="A147">
        <v>1990</v>
      </c>
      <c r="B147" s="2" t="s">
        <v>45</v>
      </c>
      <c r="C147" s="2">
        <v>1172</v>
      </c>
      <c r="D147" s="2">
        <v>3480</v>
      </c>
      <c r="E147" s="2">
        <v>520</v>
      </c>
      <c r="F147" s="2">
        <v>5327</v>
      </c>
      <c r="G147" s="2">
        <v>954</v>
      </c>
      <c r="H147" s="2">
        <v>11453</v>
      </c>
    </row>
    <row r="148" spans="1:8" ht="12.75">
      <c r="A148">
        <v>1991</v>
      </c>
      <c r="B148" t="s">
        <v>45</v>
      </c>
      <c r="C148" s="2">
        <v>1377</v>
      </c>
      <c r="D148" s="2">
        <v>3486</v>
      </c>
      <c r="E148" s="2">
        <v>444</v>
      </c>
      <c r="F148" s="2">
        <v>5078</v>
      </c>
      <c r="G148" s="2">
        <v>1026</v>
      </c>
      <c r="H148" s="2">
        <v>11411</v>
      </c>
    </row>
    <row r="149" spans="1:8" ht="12.75">
      <c r="A149">
        <v>1992</v>
      </c>
      <c r="B149" t="s">
        <v>45</v>
      </c>
      <c r="C149" s="2">
        <v>1245</v>
      </c>
      <c r="D149" s="2">
        <v>3479</v>
      </c>
      <c r="E149" s="2">
        <v>471</v>
      </c>
      <c r="F149" s="2">
        <v>5074</v>
      </c>
      <c r="G149" s="2">
        <v>1047</v>
      </c>
      <c r="H149" s="2">
        <v>11316</v>
      </c>
    </row>
    <row r="150" spans="1:8" ht="12.75">
      <c r="A150">
        <v>1993</v>
      </c>
      <c r="B150" t="s">
        <v>45</v>
      </c>
      <c r="C150" s="2">
        <v>1279</v>
      </c>
      <c r="D150" s="2">
        <v>2860</v>
      </c>
      <c r="E150" s="2">
        <v>425</v>
      </c>
      <c r="F150" s="2">
        <v>4143</v>
      </c>
      <c r="G150" s="2">
        <v>899</v>
      </c>
      <c r="H150" s="2">
        <v>9606</v>
      </c>
    </row>
    <row r="151" spans="1:8" ht="12.75">
      <c r="A151">
        <v>1994</v>
      </c>
      <c r="B151" t="s">
        <v>45</v>
      </c>
      <c r="C151" s="2">
        <v>1109</v>
      </c>
      <c r="D151" s="2">
        <v>2434</v>
      </c>
      <c r="E151" s="2">
        <v>359</v>
      </c>
      <c r="F151" s="2">
        <v>4026</v>
      </c>
      <c r="G151" s="2">
        <v>898</v>
      </c>
      <c r="H151" s="2">
        <v>8826</v>
      </c>
    </row>
    <row r="152" spans="1:8" ht="12.75">
      <c r="A152">
        <v>1995</v>
      </c>
      <c r="B152" t="s">
        <v>45</v>
      </c>
      <c r="C152" s="2">
        <v>1260</v>
      </c>
      <c r="D152" s="2">
        <v>2403</v>
      </c>
      <c r="E152" s="2">
        <v>379</v>
      </c>
      <c r="F152" s="2">
        <v>4066</v>
      </c>
      <c r="G152" s="2">
        <v>848</v>
      </c>
      <c r="H152" s="2">
        <v>8956</v>
      </c>
    </row>
    <row r="153" spans="1:8" ht="12.75">
      <c r="A153">
        <v>1996</v>
      </c>
      <c r="B153" t="s">
        <v>45</v>
      </c>
      <c r="C153" s="2">
        <v>1078</v>
      </c>
      <c r="D153" s="2">
        <v>2216</v>
      </c>
      <c r="E153" s="2">
        <v>350</v>
      </c>
      <c r="F153" s="2">
        <v>3926</v>
      </c>
      <c r="G153" s="2">
        <v>759</v>
      </c>
      <c r="H153" s="2">
        <v>8329</v>
      </c>
    </row>
    <row r="154" spans="1:8" ht="12.75">
      <c r="A154">
        <v>1997</v>
      </c>
      <c r="B154" t="s">
        <v>45</v>
      </c>
      <c r="C154" s="2">
        <v>1136</v>
      </c>
      <c r="D154" s="2">
        <v>2013</v>
      </c>
      <c r="E154" s="2">
        <v>341</v>
      </c>
      <c r="F154" s="2">
        <v>4026</v>
      </c>
      <c r="G154" s="2">
        <v>783</v>
      </c>
      <c r="H154" s="2">
        <v>8299</v>
      </c>
    </row>
    <row r="155" spans="1:8" ht="12.75">
      <c r="A155">
        <v>1998</v>
      </c>
      <c r="B155" t="s">
        <v>45</v>
      </c>
      <c r="C155" s="2">
        <v>1067</v>
      </c>
      <c r="D155" s="2">
        <v>1770</v>
      </c>
      <c r="E155" s="2">
        <v>321</v>
      </c>
      <c r="F155" s="2">
        <v>3817</v>
      </c>
      <c r="G155" s="2">
        <v>749</v>
      </c>
      <c r="H155" s="2">
        <v>7724</v>
      </c>
    </row>
    <row r="156" spans="1:8" ht="12.75">
      <c r="A156">
        <v>1999</v>
      </c>
      <c r="B156" t="s">
        <v>45</v>
      </c>
      <c r="C156" s="2">
        <v>1162</v>
      </c>
      <c r="D156" s="2">
        <v>1840</v>
      </c>
      <c r="E156" s="2">
        <v>294</v>
      </c>
      <c r="F156" s="2">
        <v>3711</v>
      </c>
      <c r="G156" s="2">
        <v>759</v>
      </c>
      <c r="H156" s="2">
        <v>7766</v>
      </c>
    </row>
    <row r="157" spans="1:8" ht="12.75">
      <c r="A157" t="s">
        <v>140</v>
      </c>
      <c r="C157" s="2"/>
      <c r="D157" s="2"/>
      <c r="F157" s="2"/>
      <c r="G157" s="2"/>
      <c r="H157" s="2"/>
    </row>
    <row r="158" spans="1:8" ht="12.75">
      <c r="A158" t="s">
        <v>143</v>
      </c>
      <c r="C158" s="2"/>
      <c r="D158" s="2"/>
      <c r="E158" s="2"/>
      <c r="F158" s="2"/>
      <c r="G158" s="2"/>
      <c r="H158" s="2"/>
    </row>
    <row r="159" spans="1:8" ht="12.75">
      <c r="A159" t="s">
        <v>143</v>
      </c>
      <c r="C159" s="2"/>
      <c r="D159" s="2"/>
      <c r="E159" s="2"/>
      <c r="F159" s="2"/>
      <c r="G159" s="2"/>
      <c r="H159" s="2"/>
    </row>
    <row r="160" spans="1:8" ht="12.75">
      <c r="A160" t="s">
        <v>15</v>
      </c>
      <c r="C160" s="2"/>
      <c r="D160" s="2"/>
      <c r="E160" s="2"/>
      <c r="F160" s="2"/>
      <c r="G160" s="2"/>
      <c r="H160" s="2"/>
    </row>
    <row r="161" spans="3:8" ht="12.75">
      <c r="C161" s="2"/>
      <c r="D161" s="2"/>
      <c r="E161" s="2"/>
      <c r="F161" s="2"/>
      <c r="G161" s="2"/>
      <c r="H161" s="2"/>
    </row>
    <row r="162" spans="1:8" ht="12.75">
      <c r="A162" t="s">
        <v>153</v>
      </c>
      <c r="C162" s="2"/>
      <c r="D162" s="2"/>
      <c r="E162" s="2"/>
      <c r="F162" s="2"/>
      <c r="G162" s="2"/>
      <c r="H162" s="2"/>
    </row>
    <row r="163" ht="12.75">
      <c r="A163" t="s">
        <v>154</v>
      </c>
    </row>
    <row r="164" ht="12.75">
      <c r="A164" t="s">
        <v>155</v>
      </c>
    </row>
    <row r="165" ht="12.75">
      <c r="A165" t="s">
        <v>156</v>
      </c>
    </row>
    <row r="166" spans="1:7" ht="12.75">
      <c r="A166">
        <v>1984</v>
      </c>
      <c r="B166" t="s">
        <v>45</v>
      </c>
      <c r="C166" s="2">
        <v>9786</v>
      </c>
      <c r="D166" s="2">
        <v>4304</v>
      </c>
      <c r="F166">
        <v>284</v>
      </c>
      <c r="G166" s="2">
        <v>14374</v>
      </c>
    </row>
    <row r="167" spans="1:7" ht="12.75">
      <c r="A167">
        <v>1985</v>
      </c>
      <c r="B167" t="s">
        <v>45</v>
      </c>
      <c r="C167" s="2">
        <v>11631</v>
      </c>
      <c r="D167" s="2">
        <v>2652</v>
      </c>
      <c r="F167">
        <v>999</v>
      </c>
      <c r="G167" s="2">
        <v>15282</v>
      </c>
    </row>
    <row r="168" spans="1:7" ht="12.75">
      <c r="A168">
        <v>1986</v>
      </c>
      <c r="B168" t="s">
        <v>45</v>
      </c>
      <c r="C168" s="2">
        <v>13159</v>
      </c>
      <c r="D168" s="2">
        <v>4920</v>
      </c>
      <c r="F168" s="2">
        <v>1000</v>
      </c>
      <c r="G168" s="2">
        <v>19079</v>
      </c>
    </row>
    <row r="169" spans="1:7" ht="12.75">
      <c r="A169">
        <v>1987</v>
      </c>
      <c r="B169" t="s">
        <v>45</v>
      </c>
      <c r="C169" s="2">
        <v>13895</v>
      </c>
      <c r="D169" s="2">
        <v>5181</v>
      </c>
      <c r="F169" s="2">
        <v>1239</v>
      </c>
      <c r="G169" s="2">
        <v>20315</v>
      </c>
    </row>
    <row r="170" spans="1:7" ht="12.75">
      <c r="A170">
        <v>1988</v>
      </c>
      <c r="B170" t="s">
        <v>45</v>
      </c>
      <c r="C170" s="2">
        <v>15294</v>
      </c>
      <c r="D170" s="2">
        <v>6814</v>
      </c>
      <c r="F170" s="2">
        <v>1519</v>
      </c>
      <c r="G170" s="2">
        <v>23627</v>
      </c>
    </row>
    <row r="171" spans="1:7" ht="12.75">
      <c r="A171">
        <v>1989</v>
      </c>
      <c r="B171" t="s">
        <v>45</v>
      </c>
      <c r="C171" s="2">
        <v>20101</v>
      </c>
      <c r="D171" s="2">
        <v>6708</v>
      </c>
      <c r="F171" s="2">
        <v>1673</v>
      </c>
      <c r="G171" s="2">
        <v>28482</v>
      </c>
    </row>
    <row r="172" spans="1:7" ht="12.75">
      <c r="A172">
        <v>1990</v>
      </c>
      <c r="B172" t="s">
        <v>45</v>
      </c>
      <c r="C172" s="2">
        <v>22645</v>
      </c>
      <c r="D172" s="2">
        <v>5525</v>
      </c>
      <c r="F172" s="2">
        <v>2006</v>
      </c>
      <c r="G172" s="2">
        <v>30176</v>
      </c>
    </row>
    <row r="173" spans="1:7" ht="12.75">
      <c r="A173">
        <v>1991</v>
      </c>
      <c r="B173" t="s">
        <v>45</v>
      </c>
      <c r="C173" s="2">
        <v>22923</v>
      </c>
      <c r="D173" s="2">
        <v>4357</v>
      </c>
      <c r="E173">
        <v>115</v>
      </c>
      <c r="F173" s="2">
        <v>2346</v>
      </c>
      <c r="G173" s="2">
        <v>29741</v>
      </c>
    </row>
    <row r="174" spans="1:7" ht="12.75">
      <c r="A174">
        <v>1992</v>
      </c>
      <c r="B174" t="s">
        <v>45</v>
      </c>
      <c r="C174" s="2">
        <v>22673</v>
      </c>
      <c r="D174" s="2">
        <v>6693</v>
      </c>
      <c r="E174">
        <v>150</v>
      </c>
      <c r="F174" s="2">
        <v>2496</v>
      </c>
      <c r="G174" s="2">
        <v>32012</v>
      </c>
    </row>
    <row r="175" spans="1:7" ht="12.75">
      <c r="A175">
        <v>1993</v>
      </c>
      <c r="B175" t="s">
        <v>45</v>
      </c>
      <c r="C175" s="2">
        <v>19664</v>
      </c>
      <c r="D175" s="2">
        <v>10977</v>
      </c>
      <c r="E175">
        <v>485</v>
      </c>
      <c r="F175" s="2">
        <v>4676</v>
      </c>
      <c r="G175" s="2">
        <v>35802</v>
      </c>
    </row>
    <row r="176" spans="1:7" ht="12.75">
      <c r="A176">
        <v>1994</v>
      </c>
      <c r="B176" t="s">
        <v>45</v>
      </c>
      <c r="C176" s="2">
        <v>18630</v>
      </c>
      <c r="D176" s="2">
        <v>10415</v>
      </c>
      <c r="E176">
        <v>512</v>
      </c>
      <c r="F176" s="2">
        <v>4996</v>
      </c>
      <c r="G176" s="2">
        <v>34553</v>
      </c>
    </row>
    <row r="177" spans="1:7" ht="12.75">
      <c r="A177">
        <v>1995</v>
      </c>
      <c r="B177" t="s">
        <v>45</v>
      </c>
      <c r="C177" s="2">
        <v>18660</v>
      </c>
      <c r="D177" s="2">
        <v>11499</v>
      </c>
      <c r="E177">
        <v>370</v>
      </c>
      <c r="F177" s="2">
        <v>4149</v>
      </c>
      <c r="G177" s="2">
        <v>34678</v>
      </c>
    </row>
    <row r="178" spans="1:7" ht="12.75">
      <c r="A178">
        <v>1996</v>
      </c>
      <c r="B178" t="s">
        <v>45</v>
      </c>
      <c r="C178" s="2">
        <v>17361</v>
      </c>
      <c r="D178" s="2">
        <v>11572</v>
      </c>
      <c r="E178">
        <v>310</v>
      </c>
      <c r="F178" s="2">
        <v>2911</v>
      </c>
      <c r="G178" s="2">
        <v>32154</v>
      </c>
    </row>
    <row r="179" spans="1:7" ht="12.75">
      <c r="A179">
        <v>1997</v>
      </c>
      <c r="B179" t="s">
        <v>45</v>
      </c>
      <c r="C179" s="2">
        <v>17183</v>
      </c>
      <c r="D179" s="2">
        <v>10143</v>
      </c>
      <c r="E179">
        <v>253</v>
      </c>
      <c r="F179" s="2">
        <v>2190</v>
      </c>
      <c r="G179" s="2">
        <v>29769</v>
      </c>
    </row>
    <row r="180" spans="1:7" ht="12.75">
      <c r="A180">
        <v>1998</v>
      </c>
      <c r="B180" t="s">
        <v>45</v>
      </c>
      <c r="C180" s="2">
        <v>15686</v>
      </c>
      <c r="D180" s="2">
        <v>10567</v>
      </c>
      <c r="F180" s="2">
        <v>1907</v>
      </c>
      <c r="G180" s="2">
        <v>28160</v>
      </c>
    </row>
    <row r="181" spans="1:7" ht="12.75">
      <c r="A181">
        <v>1999</v>
      </c>
      <c r="B181" t="s">
        <v>45</v>
      </c>
      <c r="C181" s="2">
        <v>15817</v>
      </c>
      <c r="D181" s="2">
        <v>11374</v>
      </c>
      <c r="F181" s="2">
        <v>1485</v>
      </c>
      <c r="G181" s="2">
        <v>28676</v>
      </c>
    </row>
    <row r="182" ht="12.75">
      <c r="A182" t="s">
        <v>153</v>
      </c>
    </row>
    <row r="183" ht="12.75">
      <c r="A183" t="s">
        <v>143</v>
      </c>
    </row>
    <row r="184" ht="12.75">
      <c r="A184" t="s">
        <v>143</v>
      </c>
    </row>
    <row r="185" ht="12.75">
      <c r="A185" t="s">
        <v>16</v>
      </c>
    </row>
    <row r="187" ht="12.75">
      <c r="A187" t="s">
        <v>140</v>
      </c>
    </row>
    <row r="188" ht="12.75">
      <c r="A188" t="s">
        <v>157</v>
      </c>
    </row>
    <row r="189" ht="12.75">
      <c r="A189" t="s">
        <v>158</v>
      </c>
    </row>
    <row r="190" ht="12.75">
      <c r="A190" t="s">
        <v>152</v>
      </c>
    </row>
    <row r="191" spans="1:8" ht="12.75">
      <c r="A191">
        <v>1984</v>
      </c>
      <c r="B191" t="s">
        <v>45</v>
      </c>
      <c r="C191" s="2">
        <v>3312</v>
      </c>
      <c r="D191" s="2">
        <v>7007</v>
      </c>
      <c r="E191">
        <v>24</v>
      </c>
      <c r="F191">
        <v>42</v>
      </c>
      <c r="G191" s="2">
        <v>2003</v>
      </c>
      <c r="H191" s="2">
        <v>1986</v>
      </c>
    </row>
    <row r="192" spans="1:8" ht="12.75">
      <c r="A192">
        <v>1985</v>
      </c>
      <c r="B192" t="s">
        <v>45</v>
      </c>
      <c r="C192" s="2">
        <v>3595</v>
      </c>
      <c r="D192" s="2">
        <v>7427</v>
      </c>
      <c r="E192">
        <v>25</v>
      </c>
      <c r="F192">
        <v>33</v>
      </c>
      <c r="G192" s="2">
        <v>4173</v>
      </c>
      <c r="H192">
        <v>29</v>
      </c>
    </row>
    <row r="193" spans="1:7" ht="12.75">
      <c r="A193">
        <v>1986</v>
      </c>
      <c r="B193" t="s">
        <v>45</v>
      </c>
      <c r="C193" s="2">
        <v>3876</v>
      </c>
      <c r="D193" s="2">
        <v>9481</v>
      </c>
      <c r="E193">
        <v>28</v>
      </c>
      <c r="F193">
        <v>50</v>
      </c>
      <c r="G193" s="2">
        <v>5644</v>
      </c>
    </row>
    <row r="194" spans="1:8" ht="12.75">
      <c r="A194">
        <v>1987</v>
      </c>
      <c r="B194" t="s">
        <v>45</v>
      </c>
      <c r="C194" s="2">
        <v>3706</v>
      </c>
      <c r="D194" s="2">
        <v>10156</v>
      </c>
      <c r="E194">
        <v>38</v>
      </c>
      <c r="F194">
        <v>39</v>
      </c>
      <c r="G194" s="2">
        <v>6375</v>
      </c>
      <c r="H194">
        <v>1</v>
      </c>
    </row>
    <row r="195" spans="1:8" ht="12.75">
      <c r="A195">
        <v>1988</v>
      </c>
      <c r="B195" t="s">
        <v>45</v>
      </c>
      <c r="C195" s="2">
        <v>4200</v>
      </c>
      <c r="D195" s="2">
        <v>11875</v>
      </c>
      <c r="E195">
        <v>47</v>
      </c>
      <c r="F195">
        <v>38</v>
      </c>
      <c r="G195" s="2">
        <v>7465</v>
      </c>
      <c r="H195">
        <v>2</v>
      </c>
    </row>
    <row r="196" spans="1:8" ht="12.75">
      <c r="A196">
        <v>1989</v>
      </c>
      <c r="B196" t="s">
        <v>45</v>
      </c>
      <c r="C196" s="2">
        <v>4411</v>
      </c>
      <c r="D196" s="2">
        <v>14405</v>
      </c>
      <c r="E196">
        <v>104</v>
      </c>
      <c r="F196">
        <v>53</v>
      </c>
      <c r="G196" s="2">
        <v>9297</v>
      </c>
      <c r="H196">
        <v>212</v>
      </c>
    </row>
    <row r="197" spans="1:8" ht="12.75">
      <c r="A197">
        <v>1990</v>
      </c>
      <c r="B197" t="s">
        <v>45</v>
      </c>
      <c r="C197" s="2">
        <v>4502</v>
      </c>
      <c r="D197" s="2">
        <v>15530</v>
      </c>
      <c r="E197">
        <v>75</v>
      </c>
      <c r="F197">
        <v>52</v>
      </c>
      <c r="G197" s="2">
        <v>9697</v>
      </c>
      <c r="H197">
        <v>320</v>
      </c>
    </row>
    <row r="198" spans="1:8" ht="12.75">
      <c r="A198">
        <v>1991</v>
      </c>
      <c r="B198" t="s">
        <v>45</v>
      </c>
      <c r="C198" s="2">
        <v>4521</v>
      </c>
      <c r="D198" s="2">
        <v>15099</v>
      </c>
      <c r="E198">
        <v>83</v>
      </c>
      <c r="F198">
        <v>62</v>
      </c>
      <c r="G198" s="2">
        <v>9752</v>
      </c>
      <c r="H198">
        <v>224</v>
      </c>
    </row>
    <row r="199" spans="1:8" ht="12.75">
      <c r="A199">
        <v>1992</v>
      </c>
      <c r="B199" t="s">
        <v>45</v>
      </c>
      <c r="C199" s="2">
        <v>4649</v>
      </c>
      <c r="D199" s="2">
        <v>16387</v>
      </c>
      <c r="E199">
        <v>70</v>
      </c>
      <c r="F199">
        <v>89</v>
      </c>
      <c r="G199" s="2">
        <v>10613</v>
      </c>
      <c r="H199">
        <v>204</v>
      </c>
    </row>
    <row r="200" spans="1:8" ht="12.75">
      <c r="A200">
        <v>1993</v>
      </c>
      <c r="B200" t="s">
        <v>45</v>
      </c>
      <c r="C200" s="2">
        <v>5135</v>
      </c>
      <c r="D200" s="2">
        <v>18473</v>
      </c>
      <c r="E200">
        <v>80</v>
      </c>
      <c r="F200">
        <v>94</v>
      </c>
      <c r="G200" s="2">
        <v>11785</v>
      </c>
      <c r="H200">
        <v>235</v>
      </c>
    </row>
    <row r="201" spans="1:8" ht="12.75">
      <c r="A201">
        <v>1994</v>
      </c>
      <c r="B201" t="s">
        <v>45</v>
      </c>
      <c r="C201" s="2">
        <v>5050</v>
      </c>
      <c r="D201" s="2">
        <v>17677</v>
      </c>
      <c r="E201">
        <v>69</v>
      </c>
      <c r="F201">
        <v>142</v>
      </c>
      <c r="G201" s="2">
        <v>11393</v>
      </c>
      <c r="H201">
        <v>222</v>
      </c>
    </row>
    <row r="202" spans="1:8" ht="12.75">
      <c r="A202">
        <v>1995</v>
      </c>
      <c r="B202" t="s">
        <v>45</v>
      </c>
      <c r="C202" s="2">
        <v>5401</v>
      </c>
      <c r="D202" s="2">
        <v>17946</v>
      </c>
      <c r="E202">
        <v>80</v>
      </c>
      <c r="F202">
        <v>105</v>
      </c>
      <c r="G202" s="2">
        <v>10877</v>
      </c>
      <c r="H202">
        <v>269</v>
      </c>
    </row>
    <row r="203" spans="1:8" ht="12.75">
      <c r="A203">
        <v>1996</v>
      </c>
      <c r="B203" t="s">
        <v>45</v>
      </c>
      <c r="C203" s="2">
        <v>5042</v>
      </c>
      <c r="D203" s="2">
        <v>16588</v>
      </c>
      <c r="E203">
        <v>69</v>
      </c>
      <c r="F203">
        <v>131</v>
      </c>
      <c r="G203" s="2">
        <v>10037</v>
      </c>
      <c r="H203">
        <v>287</v>
      </c>
    </row>
    <row r="204" spans="1:8" ht="12.75">
      <c r="A204">
        <v>1997</v>
      </c>
      <c r="B204" t="s">
        <v>45</v>
      </c>
      <c r="C204" s="2">
        <v>4758</v>
      </c>
      <c r="D204" s="2">
        <v>15348</v>
      </c>
      <c r="E204">
        <v>78</v>
      </c>
      <c r="F204">
        <v>107</v>
      </c>
      <c r="G204" s="2">
        <v>9166</v>
      </c>
      <c r="H204">
        <v>312</v>
      </c>
    </row>
    <row r="205" spans="1:8" ht="12.75">
      <c r="A205">
        <v>1998</v>
      </c>
      <c r="B205" t="s">
        <v>45</v>
      </c>
      <c r="C205" s="2">
        <v>4481</v>
      </c>
      <c r="D205" s="2">
        <v>14637</v>
      </c>
      <c r="E205">
        <v>102</v>
      </c>
      <c r="F205">
        <v>71</v>
      </c>
      <c r="G205" s="2">
        <v>8620</v>
      </c>
      <c r="H205">
        <v>249</v>
      </c>
    </row>
    <row r="206" spans="1:8" ht="12.75">
      <c r="A206">
        <v>1999</v>
      </c>
      <c r="B206" t="s">
        <v>45</v>
      </c>
      <c r="C206" s="2">
        <v>4962</v>
      </c>
      <c r="D206" s="2">
        <v>15029</v>
      </c>
      <c r="E206">
        <v>103</v>
      </c>
      <c r="F206">
        <v>83</v>
      </c>
      <c r="G206" s="2">
        <v>8195</v>
      </c>
      <c r="H206">
        <v>304</v>
      </c>
    </row>
    <row r="207" spans="1:8" ht="12.75">
      <c r="A207" t="s">
        <v>46</v>
      </c>
      <c r="B207" t="s">
        <v>36</v>
      </c>
      <c r="C207" s="2" t="s">
        <v>132</v>
      </c>
      <c r="D207" s="2" t="s">
        <v>135</v>
      </c>
      <c r="E207" t="s">
        <v>135</v>
      </c>
      <c r="F207" t="s">
        <v>135</v>
      </c>
      <c r="G207" t="s">
        <v>135</v>
      </c>
      <c r="H207" t="s">
        <v>135</v>
      </c>
    </row>
    <row r="208" spans="1:7" ht="12.75">
      <c r="A208" t="s">
        <v>48</v>
      </c>
      <c r="B208" t="s">
        <v>3</v>
      </c>
      <c r="C208" s="2" t="s">
        <v>75</v>
      </c>
      <c r="D208" s="2" t="s">
        <v>51</v>
      </c>
      <c r="E208" t="s">
        <v>51</v>
      </c>
      <c r="F208" t="s">
        <v>51</v>
      </c>
      <c r="G208" t="s">
        <v>52</v>
      </c>
    </row>
    <row r="209" spans="1:7" ht="12.75">
      <c r="A209" t="s">
        <v>48</v>
      </c>
      <c r="B209" t="s">
        <v>3</v>
      </c>
      <c r="C209" s="2" t="s">
        <v>75</v>
      </c>
      <c r="D209" s="2" t="s">
        <v>51</v>
      </c>
      <c r="E209" t="s">
        <v>51</v>
      </c>
      <c r="F209" t="s">
        <v>51</v>
      </c>
      <c r="G209" t="s">
        <v>52</v>
      </c>
    </row>
    <row r="210" spans="1:8" ht="12.75">
      <c r="A210" t="s">
        <v>1</v>
      </c>
      <c r="B210" t="s">
        <v>4</v>
      </c>
      <c r="C210" s="2" t="s">
        <v>5</v>
      </c>
      <c r="D210" s="2" t="s">
        <v>29</v>
      </c>
      <c r="E210" t="s">
        <v>30</v>
      </c>
      <c r="F210" t="s">
        <v>31</v>
      </c>
      <c r="G210" t="s">
        <v>32</v>
      </c>
      <c r="H210" t="s">
        <v>66</v>
      </c>
    </row>
    <row r="211" spans="3:4" ht="12.75">
      <c r="C211" s="2"/>
      <c r="D211" s="2"/>
    </row>
    <row r="212" spans="1:8" ht="12.75">
      <c r="A212" t="s">
        <v>46</v>
      </c>
      <c r="B212" t="s">
        <v>36</v>
      </c>
      <c r="C212" s="2" t="s">
        <v>132</v>
      </c>
      <c r="D212" s="2" t="s">
        <v>135</v>
      </c>
      <c r="E212" t="s">
        <v>135</v>
      </c>
      <c r="F212" t="s">
        <v>135</v>
      </c>
      <c r="G212" t="s">
        <v>135</v>
      </c>
      <c r="H212" t="s">
        <v>135</v>
      </c>
    </row>
    <row r="213" spans="2:6" ht="12.75">
      <c r="B213" t="s">
        <v>45</v>
      </c>
      <c r="C213" s="2"/>
      <c r="D213" s="2"/>
      <c r="E213" t="s">
        <v>139</v>
      </c>
      <c r="F213" t="s">
        <v>67</v>
      </c>
    </row>
    <row r="214" spans="1:8" ht="12.75">
      <c r="A214" t="s">
        <v>120</v>
      </c>
      <c r="B214" t="s">
        <v>45</v>
      </c>
      <c r="C214" s="2" t="s">
        <v>106</v>
      </c>
      <c r="D214" s="2" t="s">
        <v>107</v>
      </c>
      <c r="E214" t="s">
        <v>68</v>
      </c>
      <c r="F214" t="s">
        <v>69</v>
      </c>
      <c r="G214" t="s">
        <v>121</v>
      </c>
      <c r="H214" t="s">
        <v>70</v>
      </c>
    </row>
    <row r="215" spans="1:8" ht="12.75">
      <c r="A215" t="s">
        <v>46</v>
      </c>
      <c r="B215" t="s">
        <v>6</v>
      </c>
      <c r="C215" t="s">
        <v>132</v>
      </c>
      <c r="D215" t="s">
        <v>135</v>
      </c>
      <c r="E215" t="s">
        <v>135</v>
      </c>
      <c r="F215" t="s">
        <v>135</v>
      </c>
      <c r="G215" t="s">
        <v>135</v>
      </c>
      <c r="H215" t="s">
        <v>135</v>
      </c>
    </row>
    <row r="216" spans="1:8" ht="12.75">
      <c r="A216">
        <v>1984</v>
      </c>
      <c r="B216" t="s">
        <v>45</v>
      </c>
      <c r="C216" s="2">
        <v>2307</v>
      </c>
      <c r="D216" s="2">
        <v>4574</v>
      </c>
      <c r="E216">
        <v>12</v>
      </c>
      <c r="F216">
        <v>36</v>
      </c>
      <c r="G216" s="2">
        <v>1637</v>
      </c>
      <c r="H216" s="2">
        <v>1220</v>
      </c>
    </row>
    <row r="217" spans="1:8" ht="12.75">
      <c r="A217">
        <v>1985</v>
      </c>
      <c r="B217" t="s">
        <v>45</v>
      </c>
      <c r="C217" s="2">
        <v>2755</v>
      </c>
      <c r="D217" s="2">
        <v>5543</v>
      </c>
      <c r="E217">
        <v>16</v>
      </c>
      <c r="F217">
        <v>29</v>
      </c>
      <c r="G217" s="2">
        <v>3262</v>
      </c>
      <c r="H217">
        <v>26</v>
      </c>
    </row>
    <row r="218" spans="1:7" ht="12.75">
      <c r="A218">
        <v>1986</v>
      </c>
      <c r="B218" t="s">
        <v>45</v>
      </c>
      <c r="C218" s="2">
        <v>2812</v>
      </c>
      <c r="D218" s="2">
        <v>6246</v>
      </c>
      <c r="E218">
        <v>16</v>
      </c>
      <c r="F218">
        <v>43</v>
      </c>
      <c r="G218" s="2">
        <v>4042</v>
      </c>
    </row>
    <row r="219" spans="1:7" ht="12.75">
      <c r="A219">
        <v>1987</v>
      </c>
      <c r="B219" t="s">
        <v>45</v>
      </c>
      <c r="C219" s="2">
        <v>2651</v>
      </c>
      <c r="D219" s="2">
        <v>6621</v>
      </c>
      <c r="E219">
        <v>26</v>
      </c>
      <c r="F219">
        <v>30</v>
      </c>
      <c r="G219" s="2">
        <v>4567</v>
      </c>
    </row>
    <row r="220" spans="1:8" ht="12.75">
      <c r="A220">
        <v>1988</v>
      </c>
      <c r="B220" t="s">
        <v>45</v>
      </c>
      <c r="C220" s="2">
        <v>2902</v>
      </c>
      <c r="D220" s="2">
        <v>7234</v>
      </c>
      <c r="E220">
        <v>33</v>
      </c>
      <c r="F220">
        <v>30</v>
      </c>
      <c r="G220" s="2">
        <v>5094</v>
      </c>
      <c r="H220">
        <v>1</v>
      </c>
    </row>
    <row r="221" spans="1:8" ht="12.75">
      <c r="A221">
        <v>1989</v>
      </c>
      <c r="B221" t="s">
        <v>45</v>
      </c>
      <c r="C221" s="2">
        <v>3039</v>
      </c>
      <c r="D221" s="2">
        <v>9728</v>
      </c>
      <c r="E221">
        <v>82</v>
      </c>
      <c r="F221">
        <v>49</v>
      </c>
      <c r="G221" s="2">
        <v>7006</v>
      </c>
      <c r="H221">
        <v>197</v>
      </c>
    </row>
    <row r="222" spans="1:8" ht="12.75">
      <c r="A222">
        <v>1990</v>
      </c>
      <c r="B222" t="s">
        <v>45</v>
      </c>
      <c r="C222" s="2">
        <v>3164</v>
      </c>
      <c r="D222" s="2">
        <v>11453</v>
      </c>
      <c r="E222">
        <v>47</v>
      </c>
      <c r="F222">
        <v>41</v>
      </c>
      <c r="G222" s="2">
        <v>7673</v>
      </c>
      <c r="H222">
        <v>267</v>
      </c>
    </row>
    <row r="223" spans="1:8" ht="12.75">
      <c r="A223">
        <v>1991</v>
      </c>
      <c r="B223" t="s">
        <v>45</v>
      </c>
      <c r="C223" s="2">
        <v>3267</v>
      </c>
      <c r="D223" s="2">
        <v>11411</v>
      </c>
      <c r="E223">
        <v>55</v>
      </c>
      <c r="F223">
        <v>58</v>
      </c>
      <c r="G223" s="2">
        <v>7936</v>
      </c>
      <c r="H223">
        <v>196</v>
      </c>
    </row>
    <row r="224" spans="1:8" ht="12.75">
      <c r="A224">
        <v>1992</v>
      </c>
      <c r="B224" t="s">
        <v>45</v>
      </c>
      <c r="C224" s="2">
        <v>3122</v>
      </c>
      <c r="D224" s="2">
        <v>11316</v>
      </c>
      <c r="E224">
        <v>41</v>
      </c>
      <c r="F224">
        <v>78</v>
      </c>
      <c r="G224" s="2">
        <v>7964</v>
      </c>
      <c r="H224">
        <v>152</v>
      </c>
    </row>
    <row r="225" spans="1:8" ht="12.75">
      <c r="A225">
        <v>1993</v>
      </c>
      <c r="B225" t="s">
        <v>45</v>
      </c>
      <c r="C225" s="2">
        <v>3113</v>
      </c>
      <c r="D225" s="2">
        <v>9606</v>
      </c>
      <c r="E225">
        <v>39</v>
      </c>
      <c r="F225">
        <v>72</v>
      </c>
      <c r="G225" s="2">
        <v>6693</v>
      </c>
      <c r="H225">
        <v>141</v>
      </c>
    </row>
    <row r="226" spans="1:8" ht="12.75">
      <c r="A226">
        <v>1994</v>
      </c>
      <c r="B226" t="s">
        <v>45</v>
      </c>
      <c r="C226" s="2">
        <v>3045</v>
      </c>
      <c r="D226" s="2">
        <v>8826</v>
      </c>
      <c r="E226">
        <v>32</v>
      </c>
      <c r="F226">
        <v>124</v>
      </c>
      <c r="G226" s="2">
        <v>6476</v>
      </c>
      <c r="H226">
        <v>127</v>
      </c>
    </row>
    <row r="227" spans="1:8" ht="12.75">
      <c r="A227">
        <v>1995</v>
      </c>
      <c r="B227" t="s">
        <v>45</v>
      </c>
      <c r="C227" s="2">
        <v>3184</v>
      </c>
      <c r="D227" s="2">
        <v>8956</v>
      </c>
      <c r="E227">
        <v>40</v>
      </c>
      <c r="F227">
        <v>86</v>
      </c>
      <c r="G227" s="2">
        <v>6234</v>
      </c>
      <c r="H227">
        <v>160</v>
      </c>
    </row>
    <row r="228" spans="1:8" ht="12.75">
      <c r="A228">
        <v>1996</v>
      </c>
      <c r="B228" t="s">
        <v>45</v>
      </c>
      <c r="C228" s="2">
        <v>3004</v>
      </c>
      <c r="D228" s="2">
        <v>8329</v>
      </c>
      <c r="E228">
        <v>39</v>
      </c>
      <c r="F228">
        <v>114</v>
      </c>
      <c r="G228" s="2">
        <v>5699</v>
      </c>
      <c r="H228">
        <v>176</v>
      </c>
    </row>
    <row r="229" spans="1:8" ht="12.75">
      <c r="A229">
        <v>1997</v>
      </c>
      <c r="B229" t="s">
        <v>45</v>
      </c>
      <c r="C229" s="2">
        <v>3044</v>
      </c>
      <c r="D229" s="2">
        <v>8299</v>
      </c>
      <c r="E229">
        <v>41</v>
      </c>
      <c r="F229">
        <v>89</v>
      </c>
      <c r="G229" s="2">
        <v>5495</v>
      </c>
      <c r="H229">
        <v>215</v>
      </c>
    </row>
    <row r="230" spans="1:8" ht="12.75">
      <c r="A230">
        <v>1998</v>
      </c>
      <c r="B230" t="s">
        <v>45</v>
      </c>
      <c r="C230" s="2">
        <v>2703</v>
      </c>
      <c r="D230" s="2">
        <v>7724</v>
      </c>
      <c r="E230">
        <v>61</v>
      </c>
      <c r="F230">
        <v>61</v>
      </c>
      <c r="G230" s="2">
        <v>4976</v>
      </c>
      <c r="H230">
        <v>161</v>
      </c>
    </row>
    <row r="231" spans="1:8" ht="12.75">
      <c r="A231">
        <v>1999</v>
      </c>
      <c r="B231" t="s">
        <v>45</v>
      </c>
      <c r="C231" s="2">
        <v>3152</v>
      </c>
      <c r="D231" s="2">
        <v>7766</v>
      </c>
      <c r="E231">
        <v>64</v>
      </c>
      <c r="F231">
        <v>61</v>
      </c>
      <c r="G231" s="2">
        <v>4592</v>
      </c>
      <c r="H231">
        <v>182</v>
      </c>
    </row>
    <row r="232" spans="1:8" ht="12.75">
      <c r="A232" t="s">
        <v>46</v>
      </c>
      <c r="B232" t="s">
        <v>36</v>
      </c>
      <c r="C232" s="2" t="s">
        <v>132</v>
      </c>
      <c r="D232" s="2" t="s">
        <v>135</v>
      </c>
      <c r="E232" t="s">
        <v>135</v>
      </c>
      <c r="F232" t="s">
        <v>135</v>
      </c>
      <c r="G232" t="s">
        <v>135</v>
      </c>
      <c r="H232" t="s">
        <v>135</v>
      </c>
    </row>
    <row r="233" spans="1:7" ht="12.75">
      <c r="A233" t="s">
        <v>48</v>
      </c>
      <c r="B233" t="s">
        <v>3</v>
      </c>
      <c r="C233" s="2" t="s">
        <v>75</v>
      </c>
      <c r="D233" s="2" t="s">
        <v>51</v>
      </c>
      <c r="E233" t="s">
        <v>51</v>
      </c>
      <c r="F233" t="s">
        <v>51</v>
      </c>
      <c r="G233" t="s">
        <v>52</v>
      </c>
    </row>
    <row r="234" spans="1:7" ht="12.75">
      <c r="A234" t="s">
        <v>48</v>
      </c>
      <c r="B234" t="s">
        <v>3</v>
      </c>
      <c r="C234" s="2" t="s">
        <v>75</v>
      </c>
      <c r="D234" s="2" t="s">
        <v>51</v>
      </c>
      <c r="E234" t="s">
        <v>51</v>
      </c>
      <c r="F234" t="s">
        <v>51</v>
      </c>
      <c r="G234" t="s">
        <v>52</v>
      </c>
    </row>
    <row r="235" spans="1:8" ht="12.75">
      <c r="A235" t="s">
        <v>1</v>
      </c>
      <c r="B235" t="s">
        <v>4</v>
      </c>
      <c r="C235" s="2" t="s">
        <v>5</v>
      </c>
      <c r="D235" s="2" t="s">
        <v>29</v>
      </c>
      <c r="E235" t="s">
        <v>33</v>
      </c>
      <c r="F235" t="s">
        <v>34</v>
      </c>
      <c r="G235" t="s">
        <v>35</v>
      </c>
      <c r="H235" t="s">
        <v>71</v>
      </c>
    </row>
    <row r="236" spans="1:4" ht="12.75">
      <c r="A236" t="s">
        <v>72</v>
      </c>
      <c r="B236" t="s">
        <v>7</v>
      </c>
      <c r="C236" s="2" t="s">
        <v>8</v>
      </c>
      <c r="D236" s="2"/>
    </row>
    <row r="237" spans="3:4" ht="12.75">
      <c r="C237" s="2"/>
      <c r="D237" s="2"/>
    </row>
    <row r="238" spans="1:8" ht="12.75">
      <c r="A238" t="s">
        <v>46</v>
      </c>
      <c r="B238" t="s">
        <v>36</v>
      </c>
      <c r="C238" s="2" t="s">
        <v>132</v>
      </c>
      <c r="D238" s="2" t="s">
        <v>135</v>
      </c>
      <c r="E238" t="s">
        <v>135</v>
      </c>
      <c r="F238" t="s">
        <v>135</v>
      </c>
      <c r="G238" t="s">
        <v>135</v>
      </c>
      <c r="H238" t="s">
        <v>135</v>
      </c>
    </row>
    <row r="239" spans="2:6" ht="12.75">
      <c r="B239" t="s">
        <v>45</v>
      </c>
      <c r="C239" s="2"/>
      <c r="D239" s="2"/>
      <c r="E239" t="s">
        <v>139</v>
      </c>
      <c r="F239" t="s">
        <v>67</v>
      </c>
    </row>
    <row r="240" spans="1:8" ht="12.75">
      <c r="A240" t="s">
        <v>120</v>
      </c>
      <c r="B240" t="s">
        <v>45</v>
      </c>
      <c r="C240" s="2" t="s">
        <v>106</v>
      </c>
      <c r="D240" s="2" t="s">
        <v>107</v>
      </c>
      <c r="E240" t="s">
        <v>68</v>
      </c>
      <c r="F240" t="s">
        <v>69</v>
      </c>
      <c r="G240" t="s">
        <v>121</v>
      </c>
      <c r="H240" t="s">
        <v>70</v>
      </c>
    </row>
    <row r="241" spans="1:8" ht="12.75">
      <c r="A241" t="s">
        <v>46</v>
      </c>
      <c r="B241" t="s">
        <v>6</v>
      </c>
      <c r="C241" t="s">
        <v>132</v>
      </c>
      <c r="D241" t="s">
        <v>135</v>
      </c>
      <c r="E241" t="s">
        <v>135</v>
      </c>
      <c r="F241" t="s">
        <v>135</v>
      </c>
      <c r="G241" t="s">
        <v>135</v>
      </c>
      <c r="H241" t="s">
        <v>135</v>
      </c>
    </row>
    <row r="242" spans="1:8" ht="12.75">
      <c r="A242">
        <v>1984</v>
      </c>
      <c r="B242" t="s">
        <v>45</v>
      </c>
      <c r="C242">
        <v>935</v>
      </c>
      <c r="D242" s="2">
        <v>2301</v>
      </c>
      <c r="E242">
        <v>12</v>
      </c>
      <c r="F242">
        <v>5</v>
      </c>
      <c r="G242">
        <v>351</v>
      </c>
      <c r="H242">
        <v>700</v>
      </c>
    </row>
    <row r="243" spans="1:8" ht="12.75">
      <c r="A243">
        <v>1985</v>
      </c>
      <c r="B243" t="s">
        <v>45</v>
      </c>
      <c r="C243">
        <v>590</v>
      </c>
      <c r="D243" s="2">
        <v>1368</v>
      </c>
      <c r="E243">
        <v>8</v>
      </c>
      <c r="F243">
        <v>2</v>
      </c>
      <c r="G243">
        <v>683</v>
      </c>
      <c r="H243">
        <v>1</v>
      </c>
    </row>
    <row r="244" spans="1:7" ht="12.75">
      <c r="A244">
        <v>1986</v>
      </c>
      <c r="B244" t="s">
        <v>45</v>
      </c>
      <c r="C244">
        <v>817</v>
      </c>
      <c r="D244" s="2">
        <v>2725</v>
      </c>
      <c r="E244">
        <v>10</v>
      </c>
      <c r="F244">
        <v>6</v>
      </c>
      <c r="G244" s="2">
        <v>1362</v>
      </c>
    </row>
    <row r="245" spans="1:7" ht="12.75">
      <c r="A245">
        <v>1987</v>
      </c>
      <c r="B245" t="s">
        <v>45</v>
      </c>
      <c r="C245">
        <v>783</v>
      </c>
      <c r="D245" s="2">
        <v>2889</v>
      </c>
      <c r="E245">
        <v>11</v>
      </c>
      <c r="F245">
        <v>7</v>
      </c>
      <c r="G245" s="2">
        <v>1491</v>
      </c>
    </row>
    <row r="246" spans="1:7" ht="12.75">
      <c r="A246">
        <v>1988</v>
      </c>
      <c r="B246" t="s">
        <v>45</v>
      </c>
      <c r="C246" s="2">
        <v>1006</v>
      </c>
      <c r="D246" s="2">
        <v>3859</v>
      </c>
      <c r="E246">
        <v>12</v>
      </c>
      <c r="F246">
        <v>4</v>
      </c>
      <c r="G246" s="2">
        <v>1933</v>
      </c>
    </row>
    <row r="247" spans="1:8" ht="12.75">
      <c r="A247">
        <v>1989</v>
      </c>
      <c r="B247" t="s">
        <v>45</v>
      </c>
      <c r="C247" s="2">
        <v>1096</v>
      </c>
      <c r="D247" s="2">
        <v>3833</v>
      </c>
      <c r="E247">
        <v>11</v>
      </c>
      <c r="F247">
        <v>2</v>
      </c>
      <c r="G247" s="2">
        <v>1757</v>
      </c>
      <c r="H247">
        <v>9</v>
      </c>
    </row>
    <row r="248" spans="1:8" ht="12.75">
      <c r="A248">
        <v>1990</v>
      </c>
      <c r="B248" t="s">
        <v>45</v>
      </c>
      <c r="C248" s="2">
        <v>1019</v>
      </c>
      <c r="D248" s="2">
        <v>3101</v>
      </c>
      <c r="E248">
        <v>20</v>
      </c>
      <c r="F248">
        <v>6</v>
      </c>
      <c r="G248" s="2">
        <v>1354</v>
      </c>
      <c r="H248">
        <v>25</v>
      </c>
    </row>
    <row r="249" spans="1:8" ht="12.75">
      <c r="A249">
        <v>1991</v>
      </c>
      <c r="B249" t="s">
        <v>45</v>
      </c>
      <c r="C249">
        <v>926</v>
      </c>
      <c r="D249" s="2">
        <v>2447</v>
      </c>
      <c r="E249">
        <v>19</v>
      </c>
      <c r="F249">
        <v>3</v>
      </c>
      <c r="G249" s="2">
        <v>1062</v>
      </c>
      <c r="H249">
        <v>15</v>
      </c>
    </row>
    <row r="250" spans="1:8" ht="12.75">
      <c r="A250">
        <v>1992</v>
      </c>
      <c r="B250" t="s">
        <v>45</v>
      </c>
      <c r="C250" s="2">
        <v>1192</v>
      </c>
      <c r="D250" s="2">
        <v>3809</v>
      </c>
      <c r="E250">
        <v>19</v>
      </c>
      <c r="F250">
        <v>6</v>
      </c>
      <c r="G250" s="2">
        <v>1787</v>
      </c>
      <c r="H250">
        <v>30</v>
      </c>
    </row>
    <row r="251" spans="1:8" ht="12.75">
      <c r="A251">
        <v>1993</v>
      </c>
      <c r="B251" t="s">
        <v>45</v>
      </c>
      <c r="C251" s="2">
        <v>1590</v>
      </c>
      <c r="D251" s="2">
        <v>6376</v>
      </c>
      <c r="E251">
        <v>30</v>
      </c>
      <c r="F251">
        <v>9</v>
      </c>
      <c r="G251" s="2">
        <v>3397</v>
      </c>
      <c r="H251">
        <v>60</v>
      </c>
    </row>
    <row r="252" spans="1:8" ht="12.75">
      <c r="A252">
        <v>1994</v>
      </c>
      <c r="B252" t="s">
        <v>45</v>
      </c>
      <c r="C252" s="2">
        <v>1506</v>
      </c>
      <c r="D252" s="2">
        <v>6123</v>
      </c>
      <c r="E252">
        <v>26</v>
      </c>
      <c r="F252">
        <v>8</v>
      </c>
      <c r="G252" s="2">
        <v>3196</v>
      </c>
      <c r="H252">
        <v>68</v>
      </c>
    </row>
    <row r="253" spans="1:8" ht="12.75">
      <c r="A253">
        <v>1995</v>
      </c>
      <c r="B253" t="s">
        <v>45</v>
      </c>
      <c r="C253" s="2">
        <v>1777</v>
      </c>
      <c r="D253" s="2">
        <v>6696</v>
      </c>
      <c r="E253">
        <v>27</v>
      </c>
      <c r="F253">
        <v>8</v>
      </c>
      <c r="G253" s="2">
        <v>3283</v>
      </c>
      <c r="H253">
        <v>78</v>
      </c>
    </row>
    <row r="254" spans="1:8" ht="12.75">
      <c r="A254">
        <v>1996</v>
      </c>
      <c r="B254" t="s">
        <v>45</v>
      </c>
      <c r="C254" s="2">
        <v>1689</v>
      </c>
      <c r="D254" s="2">
        <v>6696</v>
      </c>
      <c r="E254">
        <v>25</v>
      </c>
      <c r="F254">
        <v>10</v>
      </c>
      <c r="G254" s="2">
        <v>3376</v>
      </c>
      <c r="H254">
        <v>86</v>
      </c>
    </row>
    <row r="255" spans="1:8" ht="12.75">
      <c r="A255">
        <v>1997</v>
      </c>
      <c r="B255" t="s">
        <v>45</v>
      </c>
      <c r="C255" s="2">
        <v>1435</v>
      </c>
      <c r="D255" s="2">
        <v>5913</v>
      </c>
      <c r="E255">
        <v>34</v>
      </c>
      <c r="F255">
        <v>12</v>
      </c>
      <c r="G255" s="2">
        <v>2930</v>
      </c>
      <c r="H255">
        <v>72</v>
      </c>
    </row>
    <row r="256" spans="1:8" ht="12.75">
      <c r="A256">
        <v>1998</v>
      </c>
      <c r="B256" t="s">
        <v>45</v>
      </c>
      <c r="C256" s="2">
        <v>1503</v>
      </c>
      <c r="D256" s="2">
        <v>5930</v>
      </c>
      <c r="E256">
        <v>38</v>
      </c>
      <c r="F256">
        <v>5</v>
      </c>
      <c r="G256" s="2">
        <v>3020</v>
      </c>
      <c r="H256">
        <v>71</v>
      </c>
    </row>
    <row r="257" spans="1:8" ht="12.75">
      <c r="A257">
        <v>1999</v>
      </c>
      <c r="B257" t="s">
        <v>45</v>
      </c>
      <c r="C257" s="2">
        <v>1600</v>
      </c>
      <c r="D257" s="2">
        <v>6477</v>
      </c>
      <c r="E257">
        <v>30</v>
      </c>
      <c r="F257">
        <v>15</v>
      </c>
      <c r="G257" s="2">
        <v>3156</v>
      </c>
      <c r="H257">
        <v>96</v>
      </c>
    </row>
    <row r="258" spans="1:8" ht="12.75">
      <c r="A258" t="s">
        <v>46</v>
      </c>
      <c r="B258" t="s">
        <v>36</v>
      </c>
      <c r="C258" s="2" t="s">
        <v>132</v>
      </c>
      <c r="D258" s="2" t="s">
        <v>135</v>
      </c>
      <c r="E258" t="s">
        <v>135</v>
      </c>
      <c r="F258" t="s">
        <v>135</v>
      </c>
      <c r="G258" t="s">
        <v>135</v>
      </c>
      <c r="H258" t="s">
        <v>135</v>
      </c>
    </row>
    <row r="259" spans="1:7" ht="12.75">
      <c r="A259" t="s">
        <v>48</v>
      </c>
      <c r="B259" t="s">
        <v>3</v>
      </c>
      <c r="C259" s="2" t="s">
        <v>75</v>
      </c>
      <c r="D259" s="2" t="s">
        <v>51</v>
      </c>
      <c r="E259" t="s">
        <v>51</v>
      </c>
      <c r="F259" t="s">
        <v>51</v>
      </c>
      <c r="G259" t="s">
        <v>52</v>
      </c>
    </row>
    <row r="260" spans="1:7" ht="12.75">
      <c r="A260" t="s">
        <v>48</v>
      </c>
      <c r="B260" t="s">
        <v>3</v>
      </c>
      <c r="C260" s="2" t="s">
        <v>75</v>
      </c>
      <c r="D260" s="2" t="s">
        <v>51</v>
      </c>
      <c r="E260" t="s">
        <v>51</v>
      </c>
      <c r="F260" t="s">
        <v>51</v>
      </c>
      <c r="G260" t="s">
        <v>52</v>
      </c>
    </row>
    <row r="261" spans="1:8" ht="12.75">
      <c r="A261" t="s">
        <v>1</v>
      </c>
      <c r="B261" t="s">
        <v>4</v>
      </c>
      <c r="C261" s="2" t="s">
        <v>5</v>
      </c>
      <c r="D261" s="2" t="s">
        <v>29</v>
      </c>
      <c r="E261" t="s">
        <v>37</v>
      </c>
      <c r="F261" t="s">
        <v>31</v>
      </c>
      <c r="G261" t="s">
        <v>32</v>
      </c>
      <c r="H261" t="s">
        <v>66</v>
      </c>
    </row>
    <row r="262" spans="3:4" ht="12.75">
      <c r="C262" s="2"/>
      <c r="D262" s="2"/>
    </row>
    <row r="263" spans="1:8" ht="12.75">
      <c r="A263" t="s">
        <v>46</v>
      </c>
      <c r="B263" t="s">
        <v>36</v>
      </c>
      <c r="C263" s="2" t="s">
        <v>132</v>
      </c>
      <c r="D263" s="2" t="s">
        <v>135</v>
      </c>
      <c r="E263" t="s">
        <v>135</v>
      </c>
      <c r="F263" t="s">
        <v>135</v>
      </c>
      <c r="G263" t="s">
        <v>135</v>
      </c>
      <c r="H263" t="s">
        <v>135</v>
      </c>
    </row>
    <row r="264" spans="2:6" ht="12.75">
      <c r="B264" t="s">
        <v>45</v>
      </c>
      <c r="C264" s="2"/>
      <c r="D264" s="2"/>
      <c r="E264" t="s">
        <v>139</v>
      </c>
      <c r="F264" t="s">
        <v>67</v>
      </c>
    </row>
    <row r="265" spans="1:8" ht="12.75">
      <c r="A265" t="s">
        <v>120</v>
      </c>
      <c r="B265" t="s">
        <v>45</v>
      </c>
      <c r="C265" t="s">
        <v>106</v>
      </c>
      <c r="D265" s="2" t="s">
        <v>107</v>
      </c>
      <c r="E265" t="s">
        <v>68</v>
      </c>
      <c r="F265" t="s">
        <v>69</v>
      </c>
      <c r="G265" t="s">
        <v>121</v>
      </c>
      <c r="H265" t="s">
        <v>70</v>
      </c>
    </row>
    <row r="266" spans="1:8" ht="12.75">
      <c r="A266" t="s">
        <v>46</v>
      </c>
      <c r="B266" t="s">
        <v>6</v>
      </c>
      <c r="C266" t="s">
        <v>132</v>
      </c>
      <c r="D266" s="2" t="s">
        <v>135</v>
      </c>
      <c r="E266" t="s">
        <v>135</v>
      </c>
      <c r="F266" t="s">
        <v>135</v>
      </c>
      <c r="G266" t="s">
        <v>135</v>
      </c>
      <c r="H266" t="s">
        <v>135</v>
      </c>
    </row>
    <row r="267" spans="1:8" ht="12.75">
      <c r="A267">
        <v>1984</v>
      </c>
      <c r="B267" t="s">
        <v>45</v>
      </c>
      <c r="C267">
        <v>70</v>
      </c>
      <c r="D267">
        <v>132</v>
      </c>
      <c r="F267">
        <v>1</v>
      </c>
      <c r="G267">
        <v>15</v>
      </c>
      <c r="H267">
        <v>66</v>
      </c>
    </row>
    <row r="268" spans="1:8" ht="12.75">
      <c r="A268">
        <v>1985</v>
      </c>
      <c r="B268" t="s">
        <v>45</v>
      </c>
      <c r="C268">
        <v>250</v>
      </c>
      <c r="D268">
        <v>516</v>
      </c>
      <c r="E268">
        <v>1</v>
      </c>
      <c r="F268">
        <v>2</v>
      </c>
      <c r="G268">
        <v>228</v>
      </c>
      <c r="H268">
        <v>2</v>
      </c>
    </row>
    <row r="269" spans="1:7" ht="12.75">
      <c r="A269">
        <v>1986</v>
      </c>
      <c r="B269" t="s">
        <v>45</v>
      </c>
      <c r="C269">
        <v>247</v>
      </c>
      <c r="D269">
        <v>510</v>
      </c>
      <c r="E269">
        <v>2</v>
      </c>
      <c r="F269">
        <v>1</v>
      </c>
      <c r="G269">
        <v>240</v>
      </c>
    </row>
    <row r="270" spans="1:8" ht="12.75">
      <c r="A270">
        <v>1987</v>
      </c>
      <c r="B270" t="s">
        <v>45</v>
      </c>
      <c r="C270">
        <v>272</v>
      </c>
      <c r="D270">
        <v>646</v>
      </c>
      <c r="E270">
        <v>1</v>
      </c>
      <c r="F270">
        <v>2</v>
      </c>
      <c r="G270">
        <v>317</v>
      </c>
      <c r="H270">
        <v>1</v>
      </c>
    </row>
    <row r="271" spans="1:8" ht="12.75">
      <c r="A271">
        <v>1988</v>
      </c>
      <c r="B271" t="s">
        <v>45</v>
      </c>
      <c r="C271">
        <v>292</v>
      </c>
      <c r="D271">
        <v>782</v>
      </c>
      <c r="E271">
        <v>2</v>
      </c>
      <c r="F271">
        <v>4</v>
      </c>
      <c r="G271">
        <v>438</v>
      </c>
      <c r="H271">
        <v>1</v>
      </c>
    </row>
    <row r="272" spans="1:8" ht="12.75">
      <c r="A272">
        <v>1989</v>
      </c>
      <c r="B272" t="s">
        <v>45</v>
      </c>
      <c r="C272">
        <v>276</v>
      </c>
      <c r="D272">
        <v>844</v>
      </c>
      <c r="E272">
        <v>11</v>
      </c>
      <c r="F272">
        <v>2</v>
      </c>
      <c r="G272">
        <v>534</v>
      </c>
      <c r="H272">
        <v>6</v>
      </c>
    </row>
    <row r="273" spans="1:8" ht="12.75">
      <c r="A273">
        <v>1990</v>
      </c>
      <c r="B273" t="s">
        <v>45</v>
      </c>
      <c r="C273">
        <v>319</v>
      </c>
      <c r="D273">
        <v>976</v>
      </c>
      <c r="E273">
        <v>8</v>
      </c>
      <c r="F273">
        <v>5</v>
      </c>
      <c r="G273">
        <v>670</v>
      </c>
      <c r="H273">
        <v>28</v>
      </c>
    </row>
    <row r="274" spans="1:8" ht="12.75">
      <c r="A274">
        <v>1991</v>
      </c>
      <c r="B274" t="s">
        <v>45</v>
      </c>
      <c r="C274">
        <v>328</v>
      </c>
      <c r="D274" s="2">
        <v>1241</v>
      </c>
      <c r="E274">
        <v>9</v>
      </c>
      <c r="F274">
        <v>1</v>
      </c>
      <c r="G274">
        <v>754</v>
      </c>
      <c r="H274">
        <v>13</v>
      </c>
    </row>
    <row r="275" spans="1:8" ht="12.75">
      <c r="A275">
        <v>1992</v>
      </c>
      <c r="B275" t="s">
        <v>45</v>
      </c>
      <c r="C275">
        <v>335</v>
      </c>
      <c r="D275" s="2">
        <v>1262</v>
      </c>
      <c r="E275">
        <v>10</v>
      </c>
      <c r="F275">
        <v>5</v>
      </c>
      <c r="G275">
        <v>862</v>
      </c>
      <c r="H275">
        <v>22</v>
      </c>
    </row>
    <row r="276" spans="1:8" ht="12.75">
      <c r="A276">
        <v>1993</v>
      </c>
      <c r="B276" t="s">
        <v>45</v>
      </c>
      <c r="C276">
        <v>432</v>
      </c>
      <c r="D276" s="2">
        <v>2491</v>
      </c>
      <c r="E276">
        <v>11</v>
      </c>
      <c r="F276">
        <v>13</v>
      </c>
      <c r="G276" s="2">
        <v>1695</v>
      </c>
      <c r="H276">
        <v>34</v>
      </c>
    </row>
    <row r="277" spans="1:8" ht="12.75">
      <c r="A277">
        <v>1994</v>
      </c>
      <c r="B277" t="s">
        <v>45</v>
      </c>
      <c r="C277">
        <v>499</v>
      </c>
      <c r="D277" s="2">
        <v>2728</v>
      </c>
      <c r="E277">
        <v>11</v>
      </c>
      <c r="F277">
        <v>10</v>
      </c>
      <c r="G277" s="2">
        <v>1721</v>
      </c>
      <c r="H277">
        <v>27</v>
      </c>
    </row>
    <row r="278" spans="1:8" ht="12.75">
      <c r="A278">
        <v>1995</v>
      </c>
      <c r="B278" t="s">
        <v>45</v>
      </c>
      <c r="C278">
        <v>440</v>
      </c>
      <c r="D278" s="2">
        <v>2294</v>
      </c>
      <c r="E278">
        <v>13</v>
      </c>
      <c r="F278">
        <v>11</v>
      </c>
      <c r="G278" s="2">
        <v>1360</v>
      </c>
      <c r="H278">
        <v>31</v>
      </c>
    </row>
    <row r="279" spans="1:8" ht="12.75">
      <c r="A279">
        <v>1996</v>
      </c>
      <c r="B279" t="s">
        <v>45</v>
      </c>
      <c r="C279">
        <v>349</v>
      </c>
      <c r="D279" s="2">
        <v>1563</v>
      </c>
      <c r="E279">
        <v>5</v>
      </c>
      <c r="F279">
        <v>7</v>
      </c>
      <c r="G279">
        <v>962</v>
      </c>
      <c r="H279">
        <v>25</v>
      </c>
    </row>
    <row r="280" spans="1:8" ht="12.75">
      <c r="A280">
        <v>1997</v>
      </c>
      <c r="B280" t="s">
        <v>45</v>
      </c>
      <c r="C280">
        <v>279</v>
      </c>
      <c r="D280" s="2">
        <v>1136</v>
      </c>
      <c r="E280">
        <v>3</v>
      </c>
      <c r="F280">
        <v>6</v>
      </c>
      <c r="G280">
        <v>741</v>
      </c>
      <c r="H280">
        <v>25</v>
      </c>
    </row>
    <row r="281" spans="1:8" ht="12.75">
      <c r="A281">
        <v>1998</v>
      </c>
      <c r="B281" t="s">
        <v>45</v>
      </c>
      <c r="C281">
        <v>275</v>
      </c>
      <c r="D281">
        <v>983</v>
      </c>
      <c r="E281">
        <v>3</v>
      </c>
      <c r="F281">
        <v>5</v>
      </c>
      <c r="G281">
        <v>624</v>
      </c>
      <c r="H281">
        <v>17</v>
      </c>
    </row>
    <row r="282" spans="1:8" ht="12.75">
      <c r="A282">
        <v>1999</v>
      </c>
      <c r="B282" t="s">
        <v>45</v>
      </c>
      <c r="C282">
        <v>210</v>
      </c>
      <c r="D282">
        <v>786</v>
      </c>
      <c r="E282">
        <v>9</v>
      </c>
      <c r="F282">
        <v>7</v>
      </c>
      <c r="G282">
        <v>447</v>
      </c>
      <c r="H282">
        <v>26</v>
      </c>
    </row>
    <row r="283" ht="12.75">
      <c r="A283" t="s">
        <v>140</v>
      </c>
    </row>
    <row r="284" ht="12.75">
      <c r="A284" t="s">
        <v>143</v>
      </c>
    </row>
    <row r="285" ht="12.75">
      <c r="A285" t="s">
        <v>143</v>
      </c>
    </row>
    <row r="286" ht="12.75">
      <c r="A286" t="s">
        <v>17</v>
      </c>
    </row>
    <row r="288" ht="12.75">
      <c r="A288" t="s">
        <v>140</v>
      </c>
    </row>
    <row r="289" ht="12.75">
      <c r="A289" t="s">
        <v>159</v>
      </c>
    </row>
    <row r="290" ht="12.75">
      <c r="A290" t="s">
        <v>160</v>
      </c>
    </row>
    <row r="291" ht="12.75">
      <c r="A291" t="s">
        <v>161</v>
      </c>
    </row>
    <row r="292" spans="1:7" ht="12.75">
      <c r="A292">
        <v>1983</v>
      </c>
      <c r="B292" t="s">
        <v>45</v>
      </c>
      <c r="C292">
        <v>13002500</v>
      </c>
      <c r="D292">
        <v>2402024</v>
      </c>
      <c r="E292">
        <v>41047</v>
      </c>
      <c r="F292">
        <v>436749</v>
      </c>
      <c r="G292">
        <v>1804612</v>
      </c>
    </row>
    <row r="293" spans="1:7" ht="12.75">
      <c r="A293">
        <v>1984</v>
      </c>
      <c r="B293" t="s">
        <v>45</v>
      </c>
      <c r="C293">
        <v>12937629</v>
      </c>
      <c r="D293">
        <v>2434511</v>
      </c>
      <c r="E293">
        <v>42888</v>
      </c>
      <c r="F293">
        <v>472179</v>
      </c>
      <c r="G293">
        <v>1858527</v>
      </c>
    </row>
    <row r="294" spans="1:7" ht="12.75">
      <c r="A294">
        <v>1985</v>
      </c>
      <c r="B294" t="s">
        <v>45</v>
      </c>
      <c r="C294">
        <v>12867276</v>
      </c>
      <c r="D294">
        <v>2463201</v>
      </c>
      <c r="E294">
        <v>44446</v>
      </c>
      <c r="F294">
        <v>506601</v>
      </c>
      <c r="G294">
        <v>1910176</v>
      </c>
    </row>
    <row r="295" spans="1:7" ht="12.75">
      <c r="A295">
        <v>1986</v>
      </c>
      <c r="B295" t="s">
        <v>45</v>
      </c>
      <c r="C295">
        <v>12789326</v>
      </c>
      <c r="D295">
        <v>2491302</v>
      </c>
      <c r="E295">
        <v>45949</v>
      </c>
      <c r="F295">
        <v>541454</v>
      </c>
      <c r="G295">
        <v>1965411</v>
      </c>
    </row>
    <row r="296" spans="1:7" ht="12.75">
      <c r="A296">
        <v>1987</v>
      </c>
      <c r="B296" t="s">
        <v>45</v>
      </c>
      <c r="C296">
        <v>12702495</v>
      </c>
      <c r="D296">
        <v>2519410</v>
      </c>
      <c r="E296">
        <v>47371</v>
      </c>
      <c r="F296">
        <v>574364</v>
      </c>
      <c r="G296">
        <v>2025216</v>
      </c>
    </row>
    <row r="297" spans="1:7" ht="12.75">
      <c r="A297">
        <v>1988</v>
      </c>
      <c r="B297" t="s">
        <v>45</v>
      </c>
      <c r="C297">
        <v>12638437</v>
      </c>
      <c r="D297">
        <v>2549172</v>
      </c>
      <c r="E297">
        <v>48710</v>
      </c>
      <c r="F297">
        <v>608623</v>
      </c>
      <c r="G297">
        <v>2096396</v>
      </c>
    </row>
    <row r="298" spans="1:7" ht="12.75">
      <c r="A298">
        <v>1989</v>
      </c>
      <c r="B298" t="s">
        <v>45</v>
      </c>
      <c r="C298">
        <v>12556957</v>
      </c>
      <c r="D298">
        <v>2570516</v>
      </c>
      <c r="E298">
        <v>49816</v>
      </c>
      <c r="F298">
        <v>643478</v>
      </c>
      <c r="G298">
        <v>2162333</v>
      </c>
    </row>
    <row r="299" spans="1:7" ht="12.75">
      <c r="A299">
        <v>1990</v>
      </c>
      <c r="B299" t="s">
        <v>45</v>
      </c>
      <c r="C299">
        <v>12463650</v>
      </c>
      <c r="D299">
        <v>2582381</v>
      </c>
      <c r="E299">
        <v>50702</v>
      </c>
      <c r="F299">
        <v>677897</v>
      </c>
      <c r="G299">
        <v>2228225</v>
      </c>
    </row>
    <row r="300" spans="1:7" ht="12.75">
      <c r="A300">
        <v>1991</v>
      </c>
      <c r="B300" t="s">
        <v>45</v>
      </c>
      <c r="C300">
        <v>12397192</v>
      </c>
      <c r="D300">
        <v>2594393</v>
      </c>
      <c r="E300">
        <v>51017</v>
      </c>
      <c r="F300">
        <v>716119</v>
      </c>
      <c r="G300">
        <v>2270811</v>
      </c>
    </row>
    <row r="301" spans="1:7" ht="12.75">
      <c r="A301">
        <v>1992</v>
      </c>
      <c r="B301" s="2" t="s">
        <v>45</v>
      </c>
      <c r="C301" s="2">
        <v>12348929</v>
      </c>
      <c r="D301">
        <v>2607672</v>
      </c>
      <c r="E301" s="2">
        <v>51648</v>
      </c>
      <c r="F301" s="2">
        <v>754750</v>
      </c>
      <c r="G301">
        <v>2319033</v>
      </c>
    </row>
    <row r="302" spans="1:7" ht="12.75">
      <c r="A302">
        <v>1993</v>
      </c>
      <c r="B302" t="s">
        <v>45</v>
      </c>
      <c r="C302">
        <v>12299734</v>
      </c>
      <c r="D302">
        <v>2621520</v>
      </c>
      <c r="E302">
        <v>52399</v>
      </c>
      <c r="F302">
        <v>788549</v>
      </c>
      <c r="G302">
        <v>2378692</v>
      </c>
    </row>
    <row r="303" spans="1:7" ht="12.75">
      <c r="A303">
        <v>1994</v>
      </c>
      <c r="B303" t="s">
        <v>45</v>
      </c>
      <c r="C303">
        <v>12222198</v>
      </c>
      <c r="D303">
        <v>2631402</v>
      </c>
      <c r="E303">
        <v>52891</v>
      </c>
      <c r="F303">
        <v>817414</v>
      </c>
      <c r="G303">
        <v>2432747</v>
      </c>
    </row>
    <row r="304" spans="1:7" ht="12.75">
      <c r="A304">
        <v>1995</v>
      </c>
      <c r="B304" t="s">
        <v>45</v>
      </c>
      <c r="C304">
        <v>12130872</v>
      </c>
      <c r="D304">
        <v>2635058</v>
      </c>
      <c r="E304">
        <v>53257</v>
      </c>
      <c r="F304">
        <v>846940</v>
      </c>
      <c r="G304">
        <v>2484801</v>
      </c>
    </row>
    <row r="305" spans="1:7" ht="12.75">
      <c r="A305">
        <v>1996</v>
      </c>
      <c r="B305" t="s">
        <v>45</v>
      </c>
      <c r="C305">
        <v>12042578</v>
      </c>
      <c r="D305">
        <v>2636775</v>
      </c>
      <c r="E305">
        <v>53448</v>
      </c>
      <c r="F305">
        <v>882398</v>
      </c>
      <c r="G305">
        <v>2528606</v>
      </c>
    </row>
    <row r="306" spans="1:7" ht="12.75">
      <c r="A306">
        <v>1997</v>
      </c>
      <c r="B306" t="s">
        <v>45</v>
      </c>
      <c r="C306">
        <v>11955628</v>
      </c>
      <c r="D306">
        <v>2640110</v>
      </c>
      <c r="E306">
        <v>54048</v>
      </c>
      <c r="F306">
        <v>915469</v>
      </c>
      <c r="G306">
        <v>2577929</v>
      </c>
    </row>
    <row r="307" spans="1:7" ht="12.75">
      <c r="A307">
        <v>1998</v>
      </c>
      <c r="B307" t="s">
        <v>45</v>
      </c>
      <c r="C307">
        <v>11894478</v>
      </c>
      <c r="D307">
        <v>2645999</v>
      </c>
      <c r="E307">
        <v>54678</v>
      </c>
      <c r="F307">
        <v>946420</v>
      </c>
      <c r="G307">
        <v>2617600</v>
      </c>
    </row>
    <row r="308" spans="1:7" ht="12.75">
      <c r="A308">
        <v>1999</v>
      </c>
      <c r="B308" t="s">
        <v>45</v>
      </c>
      <c r="C308">
        <v>11851469</v>
      </c>
      <c r="D308">
        <v>2651091</v>
      </c>
      <c r="E308">
        <v>55074</v>
      </c>
      <c r="F308">
        <v>978282</v>
      </c>
      <c r="G308">
        <v>2660685</v>
      </c>
    </row>
    <row r="309" ht="12.75">
      <c r="A309" t="s">
        <v>140</v>
      </c>
    </row>
    <row r="310" ht="12.75">
      <c r="A310" t="s">
        <v>143</v>
      </c>
    </row>
    <row r="311" ht="12.75">
      <c r="A311" t="s">
        <v>143</v>
      </c>
    </row>
    <row r="312" ht="12.75">
      <c r="A312" t="s">
        <v>18</v>
      </c>
    </row>
    <row r="314" ht="12.75">
      <c r="A314" t="s">
        <v>162</v>
      </c>
    </row>
    <row r="315" ht="12.75">
      <c r="A315" t="s">
        <v>163</v>
      </c>
    </row>
    <row r="316" spans="1:5" ht="12.75">
      <c r="A316" t="s">
        <v>164</v>
      </c>
      <c r="E316" s="2"/>
    </row>
    <row r="317" ht="12.75">
      <c r="A317" t="s">
        <v>165</v>
      </c>
    </row>
    <row r="318" spans="1:5" ht="12.75">
      <c r="A318">
        <v>1984</v>
      </c>
      <c r="B318" t="s">
        <v>45</v>
      </c>
      <c r="C318">
        <v>506</v>
      </c>
      <c r="D318">
        <v>847</v>
      </c>
      <c r="E318" s="2">
        <v>1353</v>
      </c>
    </row>
    <row r="319" spans="1:5" ht="12.75">
      <c r="A319">
        <v>1985</v>
      </c>
      <c r="B319" t="s">
        <v>45</v>
      </c>
      <c r="C319">
        <v>575</v>
      </c>
      <c r="D319" s="2">
        <v>1035</v>
      </c>
      <c r="E319" s="2">
        <v>1610</v>
      </c>
    </row>
    <row r="320" spans="1:5" ht="12.75">
      <c r="A320">
        <v>1986</v>
      </c>
      <c r="B320" t="s">
        <v>45</v>
      </c>
      <c r="C320">
        <v>623</v>
      </c>
      <c r="D320" s="2">
        <v>1062</v>
      </c>
      <c r="E320" s="2">
        <v>1685</v>
      </c>
    </row>
    <row r="321" spans="1:5" ht="12.75">
      <c r="A321">
        <v>1987</v>
      </c>
      <c r="B321" t="s">
        <v>45</v>
      </c>
      <c r="C321">
        <v>513</v>
      </c>
      <c r="D321" s="2">
        <v>1014</v>
      </c>
      <c r="E321" s="2">
        <v>1527</v>
      </c>
    </row>
    <row r="322" spans="1:5" ht="12.75">
      <c r="A322">
        <v>1988</v>
      </c>
      <c r="B322" t="s">
        <v>45</v>
      </c>
      <c r="C322" s="2">
        <v>604</v>
      </c>
      <c r="D322">
        <v>925</v>
      </c>
      <c r="E322" s="2">
        <v>1529</v>
      </c>
    </row>
    <row r="323" spans="1:5" ht="12.75">
      <c r="A323">
        <v>1989</v>
      </c>
      <c r="B323" t="s">
        <v>45</v>
      </c>
      <c r="C323">
        <v>588</v>
      </c>
      <c r="D323" s="2">
        <v>1058</v>
      </c>
      <c r="E323" s="2">
        <v>1646</v>
      </c>
    </row>
    <row r="324" spans="1:5" ht="12.75">
      <c r="A324">
        <v>1990</v>
      </c>
      <c r="B324" t="s">
        <v>45</v>
      </c>
      <c r="C324">
        <v>581</v>
      </c>
      <c r="D324" s="2">
        <v>1172</v>
      </c>
      <c r="E324" s="2">
        <v>1753</v>
      </c>
    </row>
    <row r="325" spans="1:5" ht="12.75">
      <c r="A325">
        <v>1991</v>
      </c>
      <c r="B325" t="s">
        <v>45</v>
      </c>
      <c r="C325">
        <v>618</v>
      </c>
      <c r="D325" s="2">
        <v>1377</v>
      </c>
      <c r="E325" s="2">
        <v>1995</v>
      </c>
    </row>
    <row r="326" spans="1:5" ht="12.75">
      <c r="A326">
        <v>1992</v>
      </c>
      <c r="B326" t="s">
        <v>45</v>
      </c>
      <c r="C326">
        <v>617</v>
      </c>
      <c r="D326" s="2">
        <v>1245</v>
      </c>
      <c r="E326" s="2">
        <v>1862</v>
      </c>
    </row>
    <row r="327" spans="1:5" ht="12.75">
      <c r="A327">
        <v>1993</v>
      </c>
      <c r="B327" t="s">
        <v>45</v>
      </c>
      <c r="C327">
        <v>643</v>
      </c>
      <c r="D327" s="2">
        <v>1279</v>
      </c>
      <c r="E327" s="2">
        <v>1922</v>
      </c>
    </row>
    <row r="328" spans="1:5" ht="12.75">
      <c r="A328">
        <v>1994</v>
      </c>
      <c r="B328" t="s">
        <v>45</v>
      </c>
      <c r="C328">
        <v>628</v>
      </c>
      <c r="D328" s="2">
        <v>1109</v>
      </c>
      <c r="E328" s="2">
        <v>1737</v>
      </c>
    </row>
    <row r="329" spans="1:5" ht="12.75">
      <c r="A329">
        <v>1995</v>
      </c>
      <c r="B329" t="s">
        <v>45</v>
      </c>
      <c r="C329">
        <v>680</v>
      </c>
      <c r="D329" s="2">
        <v>1260</v>
      </c>
      <c r="E329" s="2">
        <v>1940</v>
      </c>
    </row>
    <row r="330" spans="1:5" ht="12.75">
      <c r="A330">
        <v>1996</v>
      </c>
      <c r="B330" t="s">
        <v>45</v>
      </c>
      <c r="C330">
        <v>650</v>
      </c>
      <c r="D330" s="2">
        <v>1078</v>
      </c>
      <c r="E330" s="2">
        <v>1728</v>
      </c>
    </row>
    <row r="331" spans="1:5" ht="12.75">
      <c r="A331">
        <v>1997</v>
      </c>
      <c r="B331" t="s">
        <v>45</v>
      </c>
      <c r="C331">
        <v>606</v>
      </c>
      <c r="D331" s="2">
        <v>1136</v>
      </c>
      <c r="E331" s="2">
        <v>1742</v>
      </c>
    </row>
    <row r="332" spans="1:5" ht="12.75">
      <c r="A332">
        <v>1998</v>
      </c>
      <c r="B332" t="s">
        <v>45</v>
      </c>
      <c r="C332">
        <v>642</v>
      </c>
      <c r="D332" s="2">
        <v>1067</v>
      </c>
      <c r="E332" s="2">
        <v>1709</v>
      </c>
    </row>
    <row r="333" spans="1:5" ht="12.75">
      <c r="A333">
        <v>1999</v>
      </c>
      <c r="B333" t="s">
        <v>45</v>
      </c>
      <c r="C333">
        <v>664</v>
      </c>
      <c r="D333" s="2">
        <v>1162</v>
      </c>
      <c r="E333" s="2">
        <v>1826</v>
      </c>
    </row>
    <row r="334" spans="1:5" ht="12.75">
      <c r="A334" t="s">
        <v>73</v>
      </c>
      <c r="B334" t="s">
        <v>47</v>
      </c>
      <c r="C334" t="s">
        <v>132</v>
      </c>
      <c r="D334" t="s">
        <v>133</v>
      </c>
      <c r="E334" s="2" t="s">
        <v>133</v>
      </c>
    </row>
    <row r="335" spans="1:6" ht="12.75">
      <c r="A335" t="s">
        <v>74</v>
      </c>
      <c r="B335" t="s">
        <v>49</v>
      </c>
      <c r="C335" t="s">
        <v>75</v>
      </c>
      <c r="D335" s="2" t="s">
        <v>50</v>
      </c>
      <c r="E335" s="2" t="s">
        <v>50</v>
      </c>
      <c r="F335" t="s">
        <v>38</v>
      </c>
    </row>
    <row r="336" spans="1:6" ht="12.75">
      <c r="A336" t="s">
        <v>74</v>
      </c>
      <c r="B336" t="s">
        <v>49</v>
      </c>
      <c r="C336" t="s">
        <v>75</v>
      </c>
      <c r="D336" s="2" t="s">
        <v>50</v>
      </c>
      <c r="E336" s="2" t="s">
        <v>50</v>
      </c>
      <c r="F336" t="s">
        <v>38</v>
      </c>
    </row>
    <row r="337" spans="1:6" ht="12.75">
      <c r="A337" t="s">
        <v>9</v>
      </c>
      <c r="B337" t="s">
        <v>76</v>
      </c>
      <c r="C337" t="s">
        <v>77</v>
      </c>
      <c r="D337" s="2" t="s">
        <v>78</v>
      </c>
      <c r="E337" s="2" t="s">
        <v>39</v>
      </c>
      <c r="F337" t="s">
        <v>40</v>
      </c>
    </row>
    <row r="338" spans="4:5" ht="12.75">
      <c r="D338" s="2"/>
      <c r="E338" s="2"/>
    </row>
    <row r="339" spans="1:5" ht="12.75">
      <c r="A339" t="s">
        <v>73</v>
      </c>
      <c r="B339" t="s">
        <v>47</v>
      </c>
      <c r="C339" t="s">
        <v>132</v>
      </c>
      <c r="D339" s="2" t="s">
        <v>133</v>
      </c>
      <c r="E339" s="2" t="s">
        <v>133</v>
      </c>
    </row>
    <row r="340" spans="2:5" ht="12.75">
      <c r="B340" t="s">
        <v>45</v>
      </c>
      <c r="C340" t="s">
        <v>79</v>
      </c>
      <c r="D340" s="2" t="s">
        <v>80</v>
      </c>
      <c r="E340" s="2" t="s">
        <v>81</v>
      </c>
    </row>
    <row r="341" spans="1:5" ht="12.75">
      <c r="A341" t="s">
        <v>120</v>
      </c>
      <c r="B341" t="s">
        <v>45</v>
      </c>
      <c r="C341" t="s">
        <v>106</v>
      </c>
      <c r="D341" s="2" t="s">
        <v>107</v>
      </c>
      <c r="E341" s="2" t="s">
        <v>108</v>
      </c>
    </row>
    <row r="342" spans="1:5" ht="12.75">
      <c r="A342" t="s">
        <v>73</v>
      </c>
      <c r="B342" t="s">
        <v>64</v>
      </c>
      <c r="C342" t="s">
        <v>132</v>
      </c>
      <c r="D342" s="2" t="s">
        <v>133</v>
      </c>
      <c r="E342" s="2" t="s">
        <v>133</v>
      </c>
    </row>
    <row r="343" spans="1:5" ht="12.75">
      <c r="A343">
        <v>1984</v>
      </c>
      <c r="B343" t="s">
        <v>45</v>
      </c>
      <c r="C343">
        <v>931</v>
      </c>
      <c r="D343" s="2">
        <v>2471</v>
      </c>
      <c r="E343" s="2">
        <v>3402</v>
      </c>
    </row>
    <row r="344" spans="1:5" ht="12.75">
      <c r="A344">
        <v>1985</v>
      </c>
      <c r="B344" t="s">
        <v>45</v>
      </c>
      <c r="C344" s="2">
        <v>1158</v>
      </c>
      <c r="D344" s="2">
        <v>2882</v>
      </c>
      <c r="E344" s="2">
        <v>4040</v>
      </c>
    </row>
    <row r="345" spans="1:5" ht="12.75">
      <c r="A345">
        <v>1986</v>
      </c>
      <c r="B345" t="s">
        <v>45</v>
      </c>
      <c r="C345" s="2">
        <v>1038</v>
      </c>
      <c r="D345" s="2">
        <v>3138</v>
      </c>
      <c r="E345" s="2">
        <v>4176</v>
      </c>
    </row>
    <row r="346" spans="1:5" ht="12.75">
      <c r="A346">
        <v>1987</v>
      </c>
      <c r="B346" t="s">
        <v>45</v>
      </c>
      <c r="C346">
        <v>990</v>
      </c>
      <c r="D346" s="2">
        <v>2835</v>
      </c>
      <c r="E346" s="2">
        <v>3825</v>
      </c>
    </row>
    <row r="347" spans="1:5" ht="12.75">
      <c r="A347">
        <v>1988</v>
      </c>
      <c r="B347" t="s">
        <v>45</v>
      </c>
      <c r="C347" s="2">
        <v>1036</v>
      </c>
      <c r="D347" s="2">
        <v>2818</v>
      </c>
      <c r="E347" s="2">
        <v>3854</v>
      </c>
    </row>
    <row r="348" spans="1:5" ht="12.75">
      <c r="A348">
        <v>1989</v>
      </c>
      <c r="B348" t="s">
        <v>45</v>
      </c>
      <c r="C348" s="2">
        <v>1070</v>
      </c>
      <c r="D348" s="2">
        <v>3085</v>
      </c>
      <c r="E348" s="2">
        <v>4155</v>
      </c>
    </row>
    <row r="349" spans="1:5" ht="12.75">
      <c r="A349">
        <v>1990</v>
      </c>
      <c r="B349" t="s">
        <v>45</v>
      </c>
      <c r="C349" s="2">
        <v>1121</v>
      </c>
      <c r="D349" s="2">
        <v>3480</v>
      </c>
      <c r="E349" s="2">
        <v>4601</v>
      </c>
    </row>
    <row r="350" spans="1:5" ht="12.75">
      <c r="A350">
        <v>1991</v>
      </c>
      <c r="B350" t="s">
        <v>45</v>
      </c>
      <c r="C350" s="2">
        <v>1153</v>
      </c>
      <c r="D350" s="2">
        <v>3486</v>
      </c>
      <c r="E350" s="2">
        <v>4639</v>
      </c>
    </row>
    <row r="351" spans="1:5" ht="12.75">
      <c r="A351">
        <v>1992</v>
      </c>
      <c r="B351" t="s">
        <v>45</v>
      </c>
      <c r="C351" s="2">
        <v>1106</v>
      </c>
      <c r="D351" s="2">
        <v>3479</v>
      </c>
      <c r="E351" s="2">
        <v>4585</v>
      </c>
    </row>
    <row r="352" spans="1:5" ht="12.75">
      <c r="A352">
        <v>1993</v>
      </c>
      <c r="B352" t="s">
        <v>45</v>
      </c>
      <c r="C352" s="2">
        <v>1068</v>
      </c>
      <c r="D352" s="2">
        <v>2860</v>
      </c>
      <c r="E352" s="2">
        <v>3928</v>
      </c>
    </row>
    <row r="353" spans="1:5" ht="12.75">
      <c r="A353">
        <v>1994</v>
      </c>
      <c r="B353" t="s">
        <v>45</v>
      </c>
      <c r="C353">
        <v>971</v>
      </c>
      <c r="D353" s="2">
        <v>2434</v>
      </c>
      <c r="E353" s="2">
        <v>3405</v>
      </c>
    </row>
    <row r="354" spans="1:5" ht="12.75">
      <c r="A354">
        <v>1995</v>
      </c>
      <c r="B354" t="s">
        <v>45</v>
      </c>
      <c r="C354">
        <v>972</v>
      </c>
      <c r="D354" s="2">
        <v>2403</v>
      </c>
      <c r="E354" s="2">
        <v>3375</v>
      </c>
    </row>
    <row r="355" spans="1:5" ht="12.75">
      <c r="A355">
        <v>1996</v>
      </c>
      <c r="B355" t="s">
        <v>45</v>
      </c>
      <c r="C355" s="2">
        <v>921</v>
      </c>
      <c r="D355" s="2">
        <v>2216</v>
      </c>
      <c r="E355" s="2">
        <v>3137</v>
      </c>
    </row>
    <row r="356" spans="1:5" ht="12.75">
      <c r="A356">
        <v>1997</v>
      </c>
      <c r="B356" t="s">
        <v>45</v>
      </c>
      <c r="C356">
        <v>910</v>
      </c>
      <c r="D356" s="2">
        <v>2013</v>
      </c>
      <c r="E356" s="2">
        <v>2923</v>
      </c>
    </row>
    <row r="357" spans="1:5" ht="12.75">
      <c r="A357">
        <v>1998</v>
      </c>
      <c r="B357" t="s">
        <v>45</v>
      </c>
      <c r="C357">
        <v>709</v>
      </c>
      <c r="D357" s="2">
        <v>1770</v>
      </c>
      <c r="E357" s="2">
        <v>2479</v>
      </c>
    </row>
    <row r="358" spans="1:5" ht="12.75">
      <c r="A358">
        <v>1999</v>
      </c>
      <c r="B358" t="s">
        <v>45</v>
      </c>
      <c r="C358">
        <v>827</v>
      </c>
      <c r="D358" s="2">
        <v>1840</v>
      </c>
      <c r="E358" s="2">
        <v>2667</v>
      </c>
    </row>
    <row r="359" spans="1:5" ht="12.75">
      <c r="A359" t="s">
        <v>73</v>
      </c>
      <c r="B359" t="s">
        <v>47</v>
      </c>
      <c r="C359" t="s">
        <v>132</v>
      </c>
      <c r="D359" s="2" t="s">
        <v>133</v>
      </c>
      <c r="E359" s="2" t="s">
        <v>133</v>
      </c>
    </row>
    <row r="360" spans="1:6" ht="12.75">
      <c r="A360" t="s">
        <v>74</v>
      </c>
      <c r="B360" t="s">
        <v>49</v>
      </c>
      <c r="C360" t="s">
        <v>75</v>
      </c>
      <c r="D360" s="2" t="s">
        <v>50</v>
      </c>
      <c r="E360" s="2" t="s">
        <v>50</v>
      </c>
      <c r="F360" t="s">
        <v>38</v>
      </c>
    </row>
    <row r="361" spans="1:6" ht="12.75">
      <c r="A361" t="s">
        <v>74</v>
      </c>
      <c r="B361" t="s">
        <v>49</v>
      </c>
      <c r="C361" t="s">
        <v>75</v>
      </c>
      <c r="D361" s="2" t="s">
        <v>50</v>
      </c>
      <c r="E361" s="2" t="s">
        <v>50</v>
      </c>
      <c r="F361" t="s">
        <v>38</v>
      </c>
    </row>
    <row r="362" spans="1:6" ht="12.75">
      <c r="A362" t="s">
        <v>9</v>
      </c>
      <c r="B362" t="s">
        <v>76</v>
      </c>
      <c r="C362" t="s">
        <v>77</v>
      </c>
      <c r="D362" s="2" t="s">
        <v>78</v>
      </c>
      <c r="E362" s="2" t="s">
        <v>39</v>
      </c>
      <c r="F362" t="s">
        <v>41</v>
      </c>
    </row>
    <row r="363" spans="4:5" ht="12.75">
      <c r="D363" s="2"/>
      <c r="E363" s="2"/>
    </row>
    <row r="364" spans="1:5" ht="12.75">
      <c r="A364" t="s">
        <v>73</v>
      </c>
      <c r="B364" t="s">
        <v>47</v>
      </c>
      <c r="C364" t="s">
        <v>132</v>
      </c>
      <c r="D364" s="2" t="s">
        <v>133</v>
      </c>
      <c r="E364" s="2" t="s">
        <v>133</v>
      </c>
    </row>
    <row r="365" spans="2:5" ht="12.75">
      <c r="B365" t="s">
        <v>45</v>
      </c>
      <c r="C365" t="s">
        <v>79</v>
      </c>
      <c r="D365" s="2" t="s">
        <v>80</v>
      </c>
      <c r="E365" s="2" t="s">
        <v>81</v>
      </c>
    </row>
    <row r="366" spans="1:5" ht="12.75">
      <c r="A366" t="s">
        <v>120</v>
      </c>
      <c r="B366" t="s">
        <v>45</v>
      </c>
      <c r="C366" t="s">
        <v>106</v>
      </c>
      <c r="D366" s="2" t="s">
        <v>107</v>
      </c>
      <c r="E366" s="2" t="s">
        <v>108</v>
      </c>
    </row>
    <row r="367" spans="1:5" ht="12.75">
      <c r="A367" t="s">
        <v>73</v>
      </c>
      <c r="B367" t="s">
        <v>64</v>
      </c>
      <c r="C367" t="s">
        <v>132</v>
      </c>
      <c r="D367" s="2" t="s">
        <v>133</v>
      </c>
      <c r="E367" s="2" t="s">
        <v>133</v>
      </c>
    </row>
    <row r="368" spans="1:5" ht="12.75">
      <c r="A368">
        <v>1984</v>
      </c>
      <c r="B368" t="s">
        <v>45</v>
      </c>
      <c r="C368">
        <v>214</v>
      </c>
      <c r="D368" s="2">
        <v>266</v>
      </c>
      <c r="E368" s="2">
        <v>480</v>
      </c>
    </row>
    <row r="369" spans="1:5" ht="12.75">
      <c r="A369">
        <v>1985</v>
      </c>
      <c r="B369" t="s">
        <v>45</v>
      </c>
      <c r="C369" s="2">
        <v>276</v>
      </c>
      <c r="D369" s="2">
        <v>397</v>
      </c>
      <c r="E369" s="2">
        <v>673</v>
      </c>
    </row>
    <row r="370" spans="1:5" ht="12.75">
      <c r="A370">
        <v>1986</v>
      </c>
      <c r="B370" t="s">
        <v>45</v>
      </c>
      <c r="C370" s="2">
        <v>273</v>
      </c>
      <c r="D370" s="2">
        <v>455</v>
      </c>
      <c r="E370" s="2">
        <v>728</v>
      </c>
    </row>
    <row r="371" spans="1:5" ht="12.75">
      <c r="A371">
        <v>1987</v>
      </c>
      <c r="B371" t="s">
        <v>45</v>
      </c>
      <c r="C371" s="2">
        <v>269</v>
      </c>
      <c r="D371" s="2">
        <v>382</v>
      </c>
      <c r="E371" s="2">
        <v>651</v>
      </c>
    </row>
    <row r="372" spans="1:5" ht="12.75">
      <c r="A372">
        <v>1988</v>
      </c>
      <c r="B372" t="s">
        <v>45</v>
      </c>
      <c r="C372">
        <v>272</v>
      </c>
      <c r="D372">
        <v>380</v>
      </c>
      <c r="E372">
        <v>652</v>
      </c>
    </row>
    <row r="373" spans="1:5" ht="12.75">
      <c r="A373">
        <v>1989</v>
      </c>
      <c r="B373" t="s">
        <v>45</v>
      </c>
      <c r="C373">
        <v>238</v>
      </c>
      <c r="D373">
        <v>451</v>
      </c>
      <c r="E373">
        <v>689</v>
      </c>
    </row>
    <row r="374" spans="1:5" ht="12.75">
      <c r="A374">
        <v>1990</v>
      </c>
      <c r="B374" t="s">
        <v>45</v>
      </c>
      <c r="C374">
        <v>288</v>
      </c>
      <c r="D374">
        <v>520</v>
      </c>
      <c r="E374">
        <v>808</v>
      </c>
    </row>
    <row r="375" spans="1:5" ht="12.75">
      <c r="A375">
        <v>1991</v>
      </c>
      <c r="B375" t="s">
        <v>45</v>
      </c>
      <c r="C375">
        <v>312</v>
      </c>
      <c r="D375">
        <v>444</v>
      </c>
      <c r="E375">
        <v>756</v>
      </c>
    </row>
    <row r="376" spans="1:5" ht="12.75">
      <c r="A376">
        <v>1992</v>
      </c>
      <c r="B376" t="s">
        <v>45</v>
      </c>
      <c r="C376">
        <v>303</v>
      </c>
      <c r="D376">
        <v>471</v>
      </c>
      <c r="E376">
        <v>774</v>
      </c>
    </row>
    <row r="377" spans="1:5" ht="12.75">
      <c r="A377">
        <v>1993</v>
      </c>
      <c r="B377" t="s">
        <v>45</v>
      </c>
      <c r="C377">
        <v>295</v>
      </c>
      <c r="D377">
        <v>425</v>
      </c>
      <c r="E377">
        <v>720</v>
      </c>
    </row>
    <row r="378" spans="1:5" ht="12.75">
      <c r="A378">
        <v>1994</v>
      </c>
      <c r="B378" t="s">
        <v>45</v>
      </c>
      <c r="C378">
        <v>346</v>
      </c>
      <c r="D378">
        <v>359</v>
      </c>
      <c r="E378">
        <v>705</v>
      </c>
    </row>
    <row r="379" spans="1:5" ht="12.75">
      <c r="A379">
        <v>1995</v>
      </c>
      <c r="B379" t="s">
        <v>45</v>
      </c>
      <c r="C379">
        <v>338</v>
      </c>
      <c r="D379">
        <v>379</v>
      </c>
      <c r="E379">
        <v>717</v>
      </c>
    </row>
    <row r="380" spans="1:5" ht="12.75">
      <c r="A380">
        <v>1996</v>
      </c>
      <c r="B380" t="s">
        <v>45</v>
      </c>
      <c r="C380">
        <v>297</v>
      </c>
      <c r="D380">
        <v>350</v>
      </c>
      <c r="E380">
        <v>647</v>
      </c>
    </row>
    <row r="381" spans="1:5" ht="12.75">
      <c r="A381">
        <v>1997</v>
      </c>
      <c r="B381" t="s">
        <v>45</v>
      </c>
      <c r="C381" s="2">
        <v>310</v>
      </c>
      <c r="D381" s="2">
        <v>341</v>
      </c>
      <c r="E381" s="2">
        <v>651</v>
      </c>
    </row>
    <row r="382" spans="1:5" ht="12.75">
      <c r="A382">
        <v>1998</v>
      </c>
      <c r="B382" t="s">
        <v>45</v>
      </c>
      <c r="C382">
        <v>265</v>
      </c>
      <c r="D382" s="2">
        <v>321</v>
      </c>
      <c r="E382" s="2">
        <v>586</v>
      </c>
    </row>
    <row r="383" spans="1:5" ht="12.75">
      <c r="A383">
        <v>1999</v>
      </c>
      <c r="B383" t="s">
        <v>45</v>
      </c>
      <c r="C383">
        <v>324</v>
      </c>
      <c r="D383" s="2">
        <v>294</v>
      </c>
      <c r="E383" s="2">
        <v>618</v>
      </c>
    </row>
    <row r="384" spans="1:5" ht="12.75">
      <c r="A384" t="s">
        <v>73</v>
      </c>
      <c r="B384" t="s">
        <v>47</v>
      </c>
      <c r="C384" t="s">
        <v>132</v>
      </c>
      <c r="D384" s="2" t="s">
        <v>133</v>
      </c>
      <c r="E384" s="2" t="s">
        <v>133</v>
      </c>
    </row>
    <row r="385" spans="1:6" ht="12.75">
      <c r="A385" t="s">
        <v>74</v>
      </c>
      <c r="B385" t="s">
        <v>49</v>
      </c>
      <c r="C385" t="s">
        <v>75</v>
      </c>
      <c r="D385" s="2" t="s">
        <v>50</v>
      </c>
      <c r="E385" s="2" t="s">
        <v>50</v>
      </c>
      <c r="F385" t="s">
        <v>38</v>
      </c>
    </row>
    <row r="386" spans="1:6" ht="12.75">
      <c r="A386" t="s">
        <v>74</v>
      </c>
      <c r="B386" t="s">
        <v>49</v>
      </c>
      <c r="C386" t="s">
        <v>75</v>
      </c>
      <c r="D386" s="2" t="s">
        <v>50</v>
      </c>
      <c r="E386" s="2" t="s">
        <v>50</v>
      </c>
      <c r="F386" t="s">
        <v>38</v>
      </c>
    </row>
    <row r="387" spans="1:25" ht="12.75">
      <c r="A387" t="s">
        <v>9</v>
      </c>
      <c r="B387" t="s">
        <v>76</v>
      </c>
      <c r="C387" t="s">
        <v>77</v>
      </c>
      <c r="D387" s="2" t="s">
        <v>78</v>
      </c>
      <c r="E387" s="2" t="s">
        <v>39</v>
      </c>
      <c r="F387" t="s">
        <v>42</v>
      </c>
      <c r="I387" s="2"/>
      <c r="J387" s="2"/>
      <c r="K387" s="2"/>
      <c r="L387" s="2"/>
      <c r="M387" s="2"/>
      <c r="N387" s="2"/>
      <c r="O387" s="2"/>
      <c r="P387" s="2"/>
      <c r="T387" s="2"/>
      <c r="U387" s="2"/>
      <c r="V387" s="2"/>
      <c r="W387" s="2"/>
      <c r="X387" s="2"/>
      <c r="Y387" s="2"/>
    </row>
    <row r="388" spans="4:25" ht="12.75">
      <c r="D388" s="2"/>
      <c r="E388" s="2"/>
      <c r="J388" s="2"/>
      <c r="L388" s="2"/>
      <c r="M388" s="2"/>
      <c r="O388" s="2"/>
      <c r="P388" s="2"/>
      <c r="T388" s="2"/>
      <c r="U388" s="2"/>
      <c r="V388" s="2"/>
      <c r="W388" s="2"/>
      <c r="X388" s="2"/>
      <c r="Y388" s="2"/>
    </row>
    <row r="389" spans="1:25" ht="12.75">
      <c r="A389" t="s">
        <v>73</v>
      </c>
      <c r="B389" t="s">
        <v>47</v>
      </c>
      <c r="C389" t="s">
        <v>132</v>
      </c>
      <c r="D389" s="2" t="s">
        <v>133</v>
      </c>
      <c r="E389" s="2" t="s">
        <v>133</v>
      </c>
      <c r="J389" s="2"/>
      <c r="L389" s="2"/>
      <c r="M389" s="2"/>
      <c r="O389" s="2"/>
      <c r="P389" s="2"/>
      <c r="T389" s="2"/>
      <c r="U389" s="2"/>
      <c r="V389" s="2"/>
      <c r="W389" s="2"/>
      <c r="X389" s="2"/>
      <c r="Y389" s="2"/>
    </row>
    <row r="390" spans="2:25" ht="12.75">
      <c r="B390" t="s">
        <v>45</v>
      </c>
      <c r="C390" t="s">
        <v>79</v>
      </c>
      <c r="D390" s="2" t="s">
        <v>80</v>
      </c>
      <c r="E390" s="2" t="s">
        <v>81</v>
      </c>
      <c r="J390" s="2"/>
      <c r="L390" s="2"/>
      <c r="M390" s="2"/>
      <c r="O390" s="2"/>
      <c r="P390" s="2"/>
      <c r="S390" s="2"/>
      <c r="T390" s="2"/>
      <c r="U390" s="2"/>
      <c r="V390" s="2"/>
      <c r="W390" s="2"/>
      <c r="X390" s="2"/>
      <c r="Y390" s="2"/>
    </row>
    <row r="391" spans="1:25" ht="12.75">
      <c r="A391" t="s">
        <v>120</v>
      </c>
      <c r="B391" t="s">
        <v>45</v>
      </c>
      <c r="C391" t="s">
        <v>106</v>
      </c>
      <c r="D391" s="2" t="s">
        <v>107</v>
      </c>
      <c r="E391" s="2" t="s">
        <v>108</v>
      </c>
      <c r="J391" s="2"/>
      <c r="L391" s="2"/>
      <c r="M391" s="2"/>
      <c r="O391" s="2"/>
      <c r="P391" s="2"/>
      <c r="S391" s="2"/>
      <c r="T391" s="2"/>
      <c r="U391" s="2"/>
      <c r="V391" s="2"/>
      <c r="W391" s="2"/>
      <c r="X391" s="2"/>
      <c r="Y391" s="2"/>
    </row>
    <row r="392" spans="1:25" ht="12.75">
      <c r="A392" t="s">
        <v>73</v>
      </c>
      <c r="B392" t="s">
        <v>64</v>
      </c>
      <c r="C392" t="s">
        <v>132</v>
      </c>
      <c r="D392" t="s">
        <v>133</v>
      </c>
      <c r="E392" s="2" t="s">
        <v>133</v>
      </c>
      <c r="J392" s="2"/>
      <c r="L392" s="2"/>
      <c r="M392" s="2"/>
      <c r="O392" s="2"/>
      <c r="P392" s="2"/>
      <c r="S392" s="2"/>
      <c r="T392" s="2"/>
      <c r="U392" s="2"/>
      <c r="V392" s="2"/>
      <c r="W392" s="2"/>
      <c r="X392" s="2"/>
      <c r="Y392" s="2"/>
    </row>
    <row r="393" spans="1:25" ht="12.75">
      <c r="A393">
        <v>1984</v>
      </c>
      <c r="B393" t="s">
        <v>45</v>
      </c>
      <c r="C393" s="2">
        <v>316</v>
      </c>
      <c r="D393" s="2">
        <v>478</v>
      </c>
      <c r="E393" s="2">
        <v>794</v>
      </c>
      <c r="I393" s="2"/>
      <c r="J393" s="2"/>
      <c r="L393" s="2"/>
      <c r="M393" s="2"/>
      <c r="O393" s="2"/>
      <c r="P393" s="2"/>
      <c r="R393" s="2"/>
      <c r="S393" s="2"/>
      <c r="T393" s="2"/>
      <c r="U393" s="2"/>
      <c r="V393" s="2"/>
      <c r="W393" s="2"/>
      <c r="X393" s="2"/>
      <c r="Y393" s="2"/>
    </row>
    <row r="394" spans="1:25" ht="12.75">
      <c r="A394">
        <v>1985</v>
      </c>
      <c r="B394" t="s">
        <v>45</v>
      </c>
      <c r="C394" s="2">
        <v>375</v>
      </c>
      <c r="D394" s="2">
        <v>647</v>
      </c>
      <c r="E394" s="2">
        <v>1022</v>
      </c>
      <c r="I394" s="2"/>
      <c r="J394" s="2"/>
      <c r="L394" s="2"/>
      <c r="M394" s="2"/>
      <c r="O394" s="2"/>
      <c r="P394" s="2"/>
      <c r="R394" s="2"/>
      <c r="S394" s="2"/>
      <c r="T394" s="2"/>
      <c r="U394" s="2"/>
      <c r="V394" s="2"/>
      <c r="W394" s="2"/>
      <c r="X394" s="2"/>
      <c r="Y394" s="2"/>
    </row>
    <row r="395" spans="1:25" ht="12.75">
      <c r="A395">
        <v>1986</v>
      </c>
      <c r="B395" t="s">
        <v>45</v>
      </c>
      <c r="C395" s="2">
        <v>474</v>
      </c>
      <c r="D395" s="2">
        <v>997</v>
      </c>
      <c r="E395" s="2">
        <v>1471</v>
      </c>
      <c r="I395" s="2"/>
      <c r="J395" s="2"/>
      <c r="L395" s="2"/>
      <c r="M395" s="2"/>
      <c r="O395" s="2"/>
      <c r="P395" s="2"/>
      <c r="R395" s="2"/>
      <c r="S395" s="2"/>
      <c r="T395" s="2"/>
      <c r="U395" s="2"/>
      <c r="V395" s="2"/>
      <c r="W395" s="2"/>
      <c r="X395" s="2"/>
      <c r="Y395" s="2"/>
    </row>
    <row r="396" spans="1:25" ht="12.75">
      <c r="A396">
        <v>1987</v>
      </c>
      <c r="B396" t="s">
        <v>45</v>
      </c>
      <c r="C396" s="2">
        <v>490</v>
      </c>
      <c r="D396" s="2">
        <v>1788</v>
      </c>
      <c r="E396" s="2">
        <v>2278</v>
      </c>
      <c r="I396" s="2"/>
      <c r="J396" s="2"/>
      <c r="L396" s="2"/>
      <c r="M396" s="2"/>
      <c r="O396" s="2"/>
      <c r="P396" s="2"/>
      <c r="R396" s="2"/>
      <c r="S396" s="2"/>
      <c r="T396" s="2"/>
      <c r="U396" s="2"/>
      <c r="V396" s="2"/>
      <c r="W396" s="2"/>
      <c r="X396" s="2"/>
      <c r="Y396" s="2"/>
    </row>
    <row r="397" spans="1:25" ht="12.75">
      <c r="A397">
        <v>1988</v>
      </c>
      <c r="B397" t="s">
        <v>45</v>
      </c>
      <c r="C397" s="2">
        <v>562</v>
      </c>
      <c r="D397" s="2">
        <v>2452</v>
      </c>
      <c r="E397" s="2">
        <v>3014</v>
      </c>
      <c r="I397" s="2"/>
      <c r="J397" s="2"/>
      <c r="L397" s="2"/>
      <c r="M397" s="2"/>
      <c r="O397" s="2"/>
      <c r="P397" s="2"/>
      <c r="R397" s="2"/>
      <c r="S397" s="2"/>
      <c r="T397" s="2"/>
      <c r="U397" s="2"/>
      <c r="V397" s="2"/>
      <c r="W397" s="2"/>
      <c r="X397" s="2"/>
      <c r="Y397" s="2"/>
    </row>
    <row r="398" spans="1:25" ht="12.75">
      <c r="A398">
        <v>1989</v>
      </c>
      <c r="B398" t="s">
        <v>45</v>
      </c>
      <c r="C398">
        <v>668</v>
      </c>
      <c r="D398" s="2">
        <v>4297</v>
      </c>
      <c r="E398" s="2">
        <v>4965</v>
      </c>
      <c r="I398" s="2"/>
      <c r="J398" s="2"/>
      <c r="L398" s="2"/>
      <c r="M398" s="2"/>
      <c r="P398" s="2"/>
      <c r="R398" s="2"/>
      <c r="S398" s="2"/>
      <c r="T398" s="2"/>
      <c r="U398" s="2"/>
      <c r="V398" s="2"/>
      <c r="W398" s="2"/>
      <c r="X398" s="2"/>
      <c r="Y398" s="2"/>
    </row>
    <row r="399" spans="1:25" ht="12.75">
      <c r="A399">
        <v>1990</v>
      </c>
      <c r="B399" t="s">
        <v>45</v>
      </c>
      <c r="C399">
        <v>654</v>
      </c>
      <c r="D399" s="2">
        <v>5327</v>
      </c>
      <c r="E399" s="2">
        <v>5981</v>
      </c>
      <c r="I399" s="2"/>
      <c r="J399" s="2"/>
      <c r="L399" s="2"/>
      <c r="M399" s="2"/>
      <c r="N399" s="2"/>
      <c r="O399" s="2"/>
      <c r="P399" s="2"/>
      <c r="R399" s="2"/>
      <c r="S399" s="2"/>
      <c r="T399" s="2"/>
      <c r="U399" s="2"/>
      <c r="V399" s="2"/>
      <c r="W399" s="2"/>
      <c r="X399" s="2"/>
      <c r="Y399" s="2"/>
    </row>
    <row r="400" spans="1:25" ht="12.75">
      <c r="A400">
        <v>1991</v>
      </c>
      <c r="B400" t="s">
        <v>45</v>
      </c>
      <c r="C400">
        <v>626</v>
      </c>
      <c r="D400" s="2">
        <v>5078</v>
      </c>
      <c r="E400" s="2">
        <v>5704</v>
      </c>
      <c r="I400" s="2"/>
      <c r="J400" s="2"/>
      <c r="L400" s="2"/>
      <c r="M400" s="2"/>
      <c r="N400" s="2"/>
      <c r="O400" s="2"/>
      <c r="P400" s="2"/>
      <c r="R400" s="2"/>
      <c r="S400" s="2"/>
      <c r="T400" s="2"/>
      <c r="U400" s="2"/>
      <c r="V400" s="2"/>
      <c r="W400" s="2"/>
      <c r="X400" s="2"/>
      <c r="Y400" s="2"/>
    </row>
    <row r="401" spans="1:25" ht="12.75">
      <c r="A401">
        <v>1992</v>
      </c>
      <c r="B401" t="s">
        <v>45</v>
      </c>
      <c r="C401">
        <v>576</v>
      </c>
      <c r="D401" s="2">
        <v>5074</v>
      </c>
      <c r="E401" s="2">
        <v>5650</v>
      </c>
      <c r="I401" s="2"/>
      <c r="J401" s="2"/>
      <c r="K401" s="2"/>
      <c r="L401" s="2"/>
      <c r="M401" s="2"/>
      <c r="N401" s="2"/>
      <c r="O401" s="2"/>
      <c r="P401" s="2"/>
      <c r="R401" s="2"/>
      <c r="S401" s="2"/>
      <c r="T401" s="2"/>
      <c r="U401" s="2"/>
      <c r="V401" s="2"/>
      <c r="W401" s="2"/>
      <c r="X401" s="2"/>
      <c r="Y401" s="2"/>
    </row>
    <row r="402" spans="1:25" ht="12.75">
      <c r="A402">
        <v>1993</v>
      </c>
      <c r="B402" t="s">
        <v>45</v>
      </c>
      <c r="C402">
        <v>530</v>
      </c>
      <c r="D402" s="2">
        <v>4143</v>
      </c>
      <c r="E402" s="2">
        <v>4673</v>
      </c>
      <c r="H402" s="2"/>
      <c r="I402" s="2"/>
      <c r="J402" s="2"/>
      <c r="K402" s="2"/>
      <c r="L402" s="2"/>
      <c r="M402" s="2"/>
      <c r="N402" s="2"/>
      <c r="O402" s="2"/>
      <c r="P402" s="2"/>
      <c r="R402" s="2"/>
      <c r="S402" s="2"/>
      <c r="T402" s="2"/>
      <c r="U402" s="2"/>
      <c r="V402" s="2"/>
      <c r="W402" s="2"/>
      <c r="X402" s="2"/>
      <c r="Y402" s="2"/>
    </row>
    <row r="403" spans="1:25" ht="12.75">
      <c r="A403">
        <v>1994</v>
      </c>
      <c r="B403" t="s">
        <v>45</v>
      </c>
      <c r="C403">
        <v>511</v>
      </c>
      <c r="D403" s="2">
        <v>4026</v>
      </c>
      <c r="E403" s="2">
        <v>4537</v>
      </c>
      <c r="H403" s="2"/>
      <c r="I403" s="2"/>
      <c r="J403" s="2"/>
      <c r="K403" s="2"/>
      <c r="L403" s="2"/>
      <c r="M403" s="2"/>
      <c r="N403" s="2"/>
      <c r="O403" s="2"/>
      <c r="P403" s="2"/>
      <c r="R403" s="2"/>
      <c r="S403" s="2"/>
      <c r="T403" s="2"/>
      <c r="U403" s="2"/>
      <c r="V403" s="2"/>
      <c r="W403" s="2"/>
      <c r="X403" s="2"/>
      <c r="Y403" s="2"/>
    </row>
    <row r="404" spans="1:5" ht="12.75">
      <c r="A404">
        <v>1995</v>
      </c>
      <c r="B404" t="s">
        <v>45</v>
      </c>
      <c r="C404">
        <v>561</v>
      </c>
      <c r="D404" s="2">
        <v>4066</v>
      </c>
      <c r="E404" s="2">
        <v>4627</v>
      </c>
    </row>
    <row r="405" spans="1:5" ht="12.75">
      <c r="A405">
        <v>1996</v>
      </c>
      <c r="B405" t="s">
        <v>45</v>
      </c>
      <c r="C405">
        <v>531</v>
      </c>
      <c r="D405" s="2">
        <v>3926</v>
      </c>
      <c r="E405" s="2">
        <v>4457</v>
      </c>
    </row>
    <row r="406" spans="1:5" ht="12.75">
      <c r="A406">
        <v>1997</v>
      </c>
      <c r="B406" t="s">
        <v>45</v>
      </c>
      <c r="C406">
        <v>586</v>
      </c>
      <c r="D406" s="2">
        <v>4026</v>
      </c>
      <c r="E406" s="2">
        <v>4612</v>
      </c>
    </row>
    <row r="407" spans="1:5" ht="12.75">
      <c r="A407">
        <v>1998</v>
      </c>
      <c r="B407" t="s">
        <v>45</v>
      </c>
      <c r="C407">
        <v>471</v>
      </c>
      <c r="D407" s="2">
        <v>3817</v>
      </c>
      <c r="E407" s="2">
        <v>4288</v>
      </c>
    </row>
    <row r="408" spans="1:5" ht="12.75">
      <c r="A408">
        <v>1999</v>
      </c>
      <c r="B408" t="s">
        <v>45</v>
      </c>
      <c r="C408">
        <v>531</v>
      </c>
      <c r="D408" s="2">
        <v>3711</v>
      </c>
      <c r="E408" s="2">
        <v>4242</v>
      </c>
    </row>
    <row r="409" spans="1:5" ht="12.75">
      <c r="A409" t="s">
        <v>73</v>
      </c>
      <c r="B409" t="s">
        <v>47</v>
      </c>
      <c r="C409" t="s">
        <v>132</v>
      </c>
      <c r="D409" t="s">
        <v>133</v>
      </c>
      <c r="E409" t="s">
        <v>133</v>
      </c>
    </row>
    <row r="410" spans="1:6" ht="12.75">
      <c r="A410" t="s">
        <v>74</v>
      </c>
      <c r="B410" t="s">
        <v>49</v>
      </c>
      <c r="C410" t="s">
        <v>75</v>
      </c>
      <c r="D410" t="s">
        <v>50</v>
      </c>
      <c r="E410" s="2" t="s">
        <v>50</v>
      </c>
      <c r="F410" t="s">
        <v>38</v>
      </c>
    </row>
    <row r="411" spans="1:6" ht="12.75">
      <c r="A411" t="s">
        <v>74</v>
      </c>
      <c r="B411" t="s">
        <v>49</v>
      </c>
      <c r="C411" t="s">
        <v>75</v>
      </c>
      <c r="D411" t="s">
        <v>50</v>
      </c>
      <c r="E411" s="2" t="s">
        <v>50</v>
      </c>
      <c r="F411" t="s">
        <v>38</v>
      </c>
    </row>
    <row r="412" spans="1:6" ht="12.75">
      <c r="A412" t="s">
        <v>9</v>
      </c>
      <c r="B412" t="s">
        <v>76</v>
      </c>
      <c r="C412" t="s">
        <v>77</v>
      </c>
      <c r="D412" t="s">
        <v>78</v>
      </c>
      <c r="E412" s="2" t="s">
        <v>39</v>
      </c>
      <c r="F412" t="s">
        <v>43</v>
      </c>
    </row>
    <row r="413" spans="4:5" ht="12.75">
      <c r="D413" s="2"/>
      <c r="E413" s="2"/>
    </row>
    <row r="414" spans="1:5" ht="12.75">
      <c r="A414" t="s">
        <v>73</v>
      </c>
      <c r="B414" t="s">
        <v>47</v>
      </c>
      <c r="C414" t="s">
        <v>132</v>
      </c>
      <c r="D414" s="2" t="s">
        <v>133</v>
      </c>
      <c r="E414" s="2" t="s">
        <v>133</v>
      </c>
    </row>
    <row r="415" spans="2:5" ht="12.75">
      <c r="B415" t="s">
        <v>45</v>
      </c>
      <c r="C415" t="s">
        <v>79</v>
      </c>
      <c r="D415" s="2" t="s">
        <v>80</v>
      </c>
      <c r="E415" s="2" t="s">
        <v>81</v>
      </c>
    </row>
    <row r="416" spans="1:5" ht="12.75">
      <c r="A416" t="s">
        <v>120</v>
      </c>
      <c r="B416" t="s">
        <v>45</v>
      </c>
      <c r="C416" t="s">
        <v>106</v>
      </c>
      <c r="D416" s="2" t="s">
        <v>107</v>
      </c>
      <c r="E416" s="2" t="s">
        <v>108</v>
      </c>
    </row>
    <row r="417" spans="1:5" ht="12.75">
      <c r="A417" t="s">
        <v>73</v>
      </c>
      <c r="B417" t="s">
        <v>64</v>
      </c>
      <c r="C417" t="s">
        <v>132</v>
      </c>
      <c r="D417" s="2" t="s">
        <v>133</v>
      </c>
      <c r="E417" s="2" t="s">
        <v>133</v>
      </c>
    </row>
    <row r="418" spans="1:5" ht="12.75">
      <c r="A418">
        <v>1984</v>
      </c>
      <c r="B418" t="s">
        <v>45</v>
      </c>
      <c r="C418">
        <v>340</v>
      </c>
      <c r="D418" s="2">
        <v>512</v>
      </c>
      <c r="E418" s="2">
        <v>852</v>
      </c>
    </row>
    <row r="419" spans="1:5" ht="12.75">
      <c r="A419">
        <v>1985</v>
      </c>
      <c r="B419" t="s">
        <v>45</v>
      </c>
      <c r="C419">
        <v>371</v>
      </c>
      <c r="D419" s="2">
        <v>582</v>
      </c>
      <c r="E419" s="2">
        <v>953</v>
      </c>
    </row>
    <row r="420" spans="1:5" ht="12.75">
      <c r="A420">
        <v>1986</v>
      </c>
      <c r="B420" t="s">
        <v>45</v>
      </c>
      <c r="C420">
        <v>404</v>
      </c>
      <c r="D420" s="2">
        <v>594</v>
      </c>
      <c r="E420" s="2">
        <v>998</v>
      </c>
    </row>
    <row r="421" spans="1:5" ht="12.75">
      <c r="A421">
        <v>1987</v>
      </c>
      <c r="B421" t="s">
        <v>45</v>
      </c>
      <c r="C421">
        <v>389</v>
      </c>
      <c r="D421" s="2">
        <v>602</v>
      </c>
      <c r="E421" s="2">
        <v>991</v>
      </c>
    </row>
    <row r="422" spans="1:5" ht="12.75">
      <c r="A422">
        <v>1988</v>
      </c>
      <c r="B422" t="s">
        <v>45</v>
      </c>
      <c r="C422">
        <v>428</v>
      </c>
      <c r="D422" s="2">
        <v>659</v>
      </c>
      <c r="E422" s="2">
        <v>1087</v>
      </c>
    </row>
    <row r="423" spans="1:5" ht="12.75">
      <c r="A423">
        <v>1989</v>
      </c>
      <c r="B423" t="s">
        <v>45</v>
      </c>
      <c r="C423">
        <v>475</v>
      </c>
      <c r="D423" s="2">
        <v>837</v>
      </c>
      <c r="E423" s="2">
        <v>1312</v>
      </c>
    </row>
    <row r="424" spans="1:5" ht="12.75">
      <c r="A424">
        <v>1990</v>
      </c>
      <c r="B424" t="s">
        <v>45</v>
      </c>
      <c r="C424">
        <v>520</v>
      </c>
      <c r="D424">
        <v>954</v>
      </c>
      <c r="E424" s="2">
        <v>1474</v>
      </c>
    </row>
    <row r="425" spans="1:5" ht="12.75">
      <c r="A425">
        <v>1991</v>
      </c>
      <c r="B425" t="s">
        <v>45</v>
      </c>
      <c r="C425">
        <v>558</v>
      </c>
      <c r="D425" s="2">
        <v>1026</v>
      </c>
      <c r="E425" s="2">
        <v>1584</v>
      </c>
    </row>
    <row r="426" spans="1:5" ht="12.75">
      <c r="A426">
        <v>1992</v>
      </c>
      <c r="B426" t="s">
        <v>45</v>
      </c>
      <c r="C426">
        <v>520</v>
      </c>
      <c r="D426" s="2">
        <v>1047</v>
      </c>
      <c r="E426" s="2">
        <v>1567</v>
      </c>
    </row>
    <row r="427" spans="1:5" ht="12.75">
      <c r="A427">
        <v>1993</v>
      </c>
      <c r="B427" t="s">
        <v>45</v>
      </c>
      <c r="C427">
        <v>577</v>
      </c>
      <c r="D427">
        <v>899</v>
      </c>
      <c r="E427" s="2">
        <v>1476</v>
      </c>
    </row>
    <row r="428" spans="1:5" ht="12.75">
      <c r="A428">
        <v>1994</v>
      </c>
      <c r="B428" t="s">
        <v>45</v>
      </c>
      <c r="C428">
        <v>589</v>
      </c>
      <c r="D428">
        <v>898</v>
      </c>
      <c r="E428" s="2">
        <v>1487</v>
      </c>
    </row>
    <row r="429" spans="1:5" ht="12.75">
      <c r="A429">
        <v>1995</v>
      </c>
      <c r="B429" t="s">
        <v>45</v>
      </c>
      <c r="C429">
        <v>633</v>
      </c>
      <c r="D429">
        <v>848</v>
      </c>
      <c r="E429" s="2">
        <v>1481</v>
      </c>
    </row>
    <row r="430" spans="1:5" ht="12.75">
      <c r="A430">
        <v>1996</v>
      </c>
      <c r="B430" t="s">
        <v>45</v>
      </c>
      <c r="C430">
        <v>605</v>
      </c>
      <c r="D430">
        <v>759</v>
      </c>
      <c r="E430" s="2">
        <v>1364</v>
      </c>
    </row>
    <row r="431" spans="1:5" ht="12.75">
      <c r="A431">
        <v>1997</v>
      </c>
      <c r="B431" t="s">
        <v>45</v>
      </c>
      <c r="C431">
        <v>632</v>
      </c>
      <c r="D431">
        <v>783</v>
      </c>
      <c r="E431" s="2">
        <v>1415</v>
      </c>
    </row>
    <row r="432" spans="1:5" ht="12.75">
      <c r="A432">
        <v>1998</v>
      </c>
      <c r="B432" t="s">
        <v>45</v>
      </c>
      <c r="C432">
        <v>616</v>
      </c>
      <c r="D432">
        <v>749</v>
      </c>
      <c r="E432" s="2">
        <v>1365</v>
      </c>
    </row>
    <row r="433" spans="1:5" ht="12.75">
      <c r="A433">
        <v>1999</v>
      </c>
      <c r="B433" t="s">
        <v>45</v>
      </c>
      <c r="C433" s="2">
        <v>806</v>
      </c>
      <c r="D433" s="2">
        <v>759</v>
      </c>
      <c r="E433" s="2">
        <v>1565</v>
      </c>
    </row>
    <row r="434" spans="1:5" ht="12.75">
      <c r="A434" t="s">
        <v>73</v>
      </c>
      <c r="B434" t="s">
        <v>47</v>
      </c>
      <c r="C434" s="2" t="s">
        <v>132</v>
      </c>
      <c r="D434" s="2" t="s">
        <v>133</v>
      </c>
      <c r="E434" s="2" t="s">
        <v>133</v>
      </c>
    </row>
    <row r="435" spans="1:6" ht="12.75">
      <c r="A435" t="s">
        <v>74</v>
      </c>
      <c r="B435" t="s">
        <v>49</v>
      </c>
      <c r="C435" s="2" t="s">
        <v>75</v>
      </c>
      <c r="D435" s="2" t="s">
        <v>50</v>
      </c>
      <c r="E435" s="2" t="s">
        <v>50</v>
      </c>
      <c r="F435" t="s">
        <v>38</v>
      </c>
    </row>
    <row r="436" spans="1:6" ht="12.75">
      <c r="A436" t="s">
        <v>74</v>
      </c>
      <c r="B436" t="s">
        <v>49</v>
      </c>
      <c r="C436" s="2" t="s">
        <v>75</v>
      </c>
      <c r="D436" s="2" t="s">
        <v>50</v>
      </c>
      <c r="E436" s="2" t="s">
        <v>50</v>
      </c>
      <c r="F436" t="s">
        <v>38</v>
      </c>
    </row>
    <row r="437" spans="1:6" ht="12.75">
      <c r="A437" t="s">
        <v>9</v>
      </c>
      <c r="B437" t="s">
        <v>76</v>
      </c>
      <c r="C437" s="2" t="s">
        <v>77</v>
      </c>
      <c r="D437" s="2" t="s">
        <v>78</v>
      </c>
      <c r="E437" s="2" t="s">
        <v>39</v>
      </c>
      <c r="F437" t="s">
        <v>44</v>
      </c>
    </row>
    <row r="438" spans="3:5" ht="12.75">
      <c r="C438" s="2"/>
      <c r="D438" s="2"/>
      <c r="E438" s="2"/>
    </row>
    <row r="439" spans="1:5" ht="12.75">
      <c r="A439" t="s">
        <v>73</v>
      </c>
      <c r="B439" t="s">
        <v>47</v>
      </c>
      <c r="C439" s="2" t="s">
        <v>132</v>
      </c>
      <c r="D439" s="2" t="s">
        <v>133</v>
      </c>
      <c r="E439" s="2" t="s">
        <v>133</v>
      </c>
    </row>
    <row r="440" spans="2:5" ht="12.75">
      <c r="B440" t="s">
        <v>45</v>
      </c>
      <c r="C440" s="2" t="s">
        <v>79</v>
      </c>
      <c r="D440" s="2" t="s">
        <v>80</v>
      </c>
      <c r="E440" s="2" t="s">
        <v>81</v>
      </c>
    </row>
    <row r="441" spans="1:5" ht="12.75">
      <c r="A441" t="s">
        <v>120</v>
      </c>
      <c r="B441" t="s">
        <v>45</v>
      </c>
      <c r="C441" s="2" t="s">
        <v>106</v>
      </c>
      <c r="D441" s="2" t="s">
        <v>107</v>
      </c>
      <c r="E441" s="2" t="s">
        <v>108</v>
      </c>
    </row>
    <row r="442" spans="1:5" ht="12.75">
      <c r="A442" t="s">
        <v>73</v>
      </c>
      <c r="B442" t="s">
        <v>64</v>
      </c>
      <c r="C442" s="2" t="s">
        <v>132</v>
      </c>
      <c r="D442" s="2" t="s">
        <v>133</v>
      </c>
      <c r="E442" s="2" t="s">
        <v>133</v>
      </c>
    </row>
    <row r="443" spans="1:5" ht="12.75">
      <c r="A443">
        <v>1984</v>
      </c>
      <c r="B443" t="s">
        <v>45</v>
      </c>
      <c r="C443" s="2">
        <v>2307</v>
      </c>
      <c r="D443" s="2">
        <v>4574</v>
      </c>
      <c r="E443" s="2">
        <v>6881</v>
      </c>
    </row>
    <row r="444" spans="1:5" ht="12.75">
      <c r="A444">
        <v>1985</v>
      </c>
      <c r="B444" t="s">
        <v>45</v>
      </c>
      <c r="C444" s="2">
        <v>2755</v>
      </c>
      <c r="D444" s="2">
        <v>5543</v>
      </c>
      <c r="E444" s="2">
        <v>8298</v>
      </c>
    </row>
    <row r="445" spans="1:5" ht="12.75">
      <c r="A445">
        <v>1986</v>
      </c>
      <c r="B445" t="s">
        <v>45</v>
      </c>
      <c r="C445" s="2">
        <v>2812</v>
      </c>
      <c r="D445" s="2">
        <v>6246</v>
      </c>
      <c r="E445" s="2">
        <v>9058</v>
      </c>
    </row>
    <row r="446" spans="1:5" ht="12.75">
      <c r="A446">
        <v>1987</v>
      </c>
      <c r="B446" t="s">
        <v>45</v>
      </c>
      <c r="C446" s="2">
        <v>2651</v>
      </c>
      <c r="D446" s="2">
        <v>6621</v>
      </c>
      <c r="E446" s="2">
        <v>9272</v>
      </c>
    </row>
    <row r="447" spans="1:5" ht="12.75">
      <c r="A447">
        <v>1988</v>
      </c>
      <c r="B447" t="s">
        <v>45</v>
      </c>
      <c r="C447" s="2">
        <v>2902</v>
      </c>
      <c r="D447" s="2">
        <v>7234</v>
      </c>
      <c r="E447" s="2">
        <v>10136</v>
      </c>
    </row>
    <row r="448" spans="1:5" ht="12.75">
      <c r="A448">
        <v>1989</v>
      </c>
      <c r="B448" t="s">
        <v>45</v>
      </c>
      <c r="C448" s="2">
        <v>3039</v>
      </c>
      <c r="D448" s="2">
        <v>9728</v>
      </c>
      <c r="E448" s="2">
        <v>12767</v>
      </c>
    </row>
    <row r="449" spans="1:5" ht="12.75">
      <c r="A449">
        <v>1990</v>
      </c>
      <c r="B449" t="s">
        <v>45</v>
      </c>
      <c r="C449" s="2">
        <v>3164</v>
      </c>
      <c r="D449" s="2">
        <v>11453</v>
      </c>
      <c r="E449" s="2">
        <v>14617</v>
      </c>
    </row>
    <row r="450" spans="1:5" ht="12.75">
      <c r="A450">
        <v>1991</v>
      </c>
      <c r="B450" t="s">
        <v>45</v>
      </c>
      <c r="C450" s="2">
        <v>3267</v>
      </c>
      <c r="D450" s="2">
        <v>11411</v>
      </c>
      <c r="E450" s="2">
        <v>14678</v>
      </c>
    </row>
    <row r="451" spans="1:5" ht="12.75">
      <c r="A451">
        <v>1992</v>
      </c>
      <c r="B451" t="s">
        <v>45</v>
      </c>
      <c r="C451" s="2">
        <v>3122</v>
      </c>
      <c r="D451" s="2">
        <v>11316</v>
      </c>
      <c r="E451" s="2">
        <v>14438</v>
      </c>
    </row>
    <row r="452" spans="1:5" ht="12.75">
      <c r="A452">
        <v>1993</v>
      </c>
      <c r="B452" t="s">
        <v>45</v>
      </c>
      <c r="C452" s="2">
        <v>3113</v>
      </c>
      <c r="D452" s="2">
        <v>9606</v>
      </c>
      <c r="E452" s="2">
        <v>12719</v>
      </c>
    </row>
    <row r="453" spans="1:5" ht="12.75">
      <c r="A453">
        <v>1994</v>
      </c>
      <c r="B453" t="s">
        <v>45</v>
      </c>
      <c r="C453" s="2">
        <v>3045</v>
      </c>
      <c r="D453" s="2">
        <v>8826</v>
      </c>
      <c r="E453" s="2">
        <v>11871</v>
      </c>
    </row>
    <row r="454" spans="1:5" ht="12.75">
      <c r="A454">
        <v>1995</v>
      </c>
      <c r="B454" t="s">
        <v>45</v>
      </c>
      <c r="C454" s="2">
        <v>3184</v>
      </c>
      <c r="D454" s="2">
        <v>8956</v>
      </c>
      <c r="E454" s="2">
        <v>12140</v>
      </c>
    </row>
    <row r="455" spans="1:5" ht="12.75">
      <c r="A455">
        <v>1996</v>
      </c>
      <c r="B455" t="s">
        <v>45</v>
      </c>
      <c r="C455" s="2">
        <v>3004</v>
      </c>
      <c r="D455" s="2">
        <v>8329</v>
      </c>
      <c r="E455" s="2">
        <v>11333</v>
      </c>
    </row>
    <row r="456" spans="1:5" ht="12.75">
      <c r="A456">
        <v>1997</v>
      </c>
      <c r="B456" t="s">
        <v>45</v>
      </c>
      <c r="C456" s="2">
        <v>3044</v>
      </c>
      <c r="D456" s="2">
        <v>8299</v>
      </c>
      <c r="E456" s="2">
        <v>11343</v>
      </c>
    </row>
    <row r="457" spans="1:5" ht="12.75">
      <c r="A457">
        <v>1998</v>
      </c>
      <c r="B457" t="s">
        <v>45</v>
      </c>
      <c r="C457" s="2">
        <v>2703</v>
      </c>
      <c r="D457" s="2">
        <v>7724</v>
      </c>
      <c r="E457" s="2">
        <v>10427</v>
      </c>
    </row>
    <row r="458" spans="1:5" ht="12.75">
      <c r="A458">
        <v>1999</v>
      </c>
      <c r="B458" t="s">
        <v>45</v>
      </c>
      <c r="C458" s="2">
        <v>3152</v>
      </c>
      <c r="D458" s="2">
        <v>7766</v>
      </c>
      <c r="E458" s="2">
        <v>10918</v>
      </c>
    </row>
    <row r="459" spans="1:5" ht="12.75">
      <c r="A459" t="s">
        <v>162</v>
      </c>
      <c r="C459" s="2"/>
      <c r="D459" s="2"/>
      <c r="E459" s="2"/>
    </row>
    <row r="460" spans="1:5" ht="12.75">
      <c r="A460" t="s">
        <v>166</v>
      </c>
      <c r="C460" s="2"/>
      <c r="D460" s="2"/>
      <c r="E460" s="2"/>
    </row>
    <row r="461" spans="3:5" ht="12.75">
      <c r="C461" s="2"/>
      <c r="D461" s="2"/>
      <c r="E461" s="2"/>
    </row>
    <row r="462" spans="1:5" ht="12.75">
      <c r="A462" t="s">
        <v>167</v>
      </c>
      <c r="C462" s="2"/>
      <c r="D462" s="2"/>
      <c r="E462" s="2"/>
    </row>
    <row r="463" spans="1:5" ht="12.75">
      <c r="A463" t="s">
        <v>168</v>
      </c>
      <c r="C463" s="2"/>
      <c r="D463" s="2"/>
      <c r="E463" s="2"/>
    </row>
    <row r="464" spans="1:5" ht="12.75">
      <c r="A464" t="s">
        <v>169</v>
      </c>
      <c r="C464" s="2"/>
      <c r="D464" s="2"/>
      <c r="E464" s="2"/>
    </row>
    <row r="465" spans="1:5" ht="12.75">
      <c r="A465" t="s">
        <v>170</v>
      </c>
      <c r="C465" s="2"/>
      <c r="D465" s="2"/>
      <c r="E465" s="2"/>
    </row>
    <row r="466" spans="1:5" ht="12.75">
      <c r="A466" t="s">
        <v>171</v>
      </c>
      <c r="C466" s="2"/>
      <c r="D466" s="2"/>
      <c r="E466" s="2"/>
    </row>
    <row r="467" spans="1:5" ht="12.75">
      <c r="A467" t="s">
        <v>172</v>
      </c>
      <c r="C467" s="2"/>
      <c r="D467" s="2"/>
      <c r="E467" s="2"/>
    </row>
    <row r="468" spans="1:5" ht="12.75">
      <c r="A468" t="s">
        <v>173</v>
      </c>
      <c r="C468" s="2"/>
      <c r="D468" s="2"/>
      <c r="E468" s="2"/>
    </row>
    <row r="469" spans="1:7" ht="12.75">
      <c r="A469">
        <v>1984</v>
      </c>
      <c r="B469" t="s">
        <v>45</v>
      </c>
      <c r="C469" s="2">
        <v>506</v>
      </c>
      <c r="D469" s="2">
        <v>931</v>
      </c>
      <c r="E469" s="2">
        <v>214</v>
      </c>
      <c r="F469">
        <v>316</v>
      </c>
      <c r="G469">
        <v>340</v>
      </c>
    </row>
    <row r="470" spans="1:7" ht="12.75">
      <c r="A470">
        <v>1985</v>
      </c>
      <c r="B470" t="s">
        <v>45</v>
      </c>
      <c r="C470" s="2">
        <v>575</v>
      </c>
      <c r="D470" s="2">
        <v>1158</v>
      </c>
      <c r="E470" s="2">
        <v>276</v>
      </c>
      <c r="F470">
        <v>375</v>
      </c>
      <c r="G470">
        <v>371</v>
      </c>
    </row>
    <row r="471" spans="1:7" ht="12.75">
      <c r="A471">
        <v>1986</v>
      </c>
      <c r="B471" t="s">
        <v>45</v>
      </c>
      <c r="C471" s="2">
        <v>623</v>
      </c>
      <c r="D471" s="2">
        <v>1038</v>
      </c>
      <c r="E471" s="2">
        <v>273</v>
      </c>
      <c r="F471">
        <v>474</v>
      </c>
      <c r="G471">
        <v>404</v>
      </c>
    </row>
    <row r="472" spans="1:7" ht="12.75">
      <c r="A472">
        <v>1987</v>
      </c>
      <c r="B472" t="s">
        <v>45</v>
      </c>
      <c r="C472" s="2">
        <v>513</v>
      </c>
      <c r="D472" s="2">
        <v>990</v>
      </c>
      <c r="E472" s="2">
        <v>269</v>
      </c>
      <c r="F472">
        <v>490</v>
      </c>
      <c r="G472">
        <v>389</v>
      </c>
    </row>
    <row r="473" spans="1:7" ht="12.75">
      <c r="A473">
        <v>1988</v>
      </c>
      <c r="B473" t="s">
        <v>45</v>
      </c>
      <c r="C473" s="2">
        <v>604</v>
      </c>
      <c r="D473" s="2">
        <v>1036</v>
      </c>
      <c r="E473" s="2">
        <v>272</v>
      </c>
      <c r="F473">
        <v>562</v>
      </c>
      <c r="G473">
        <v>428</v>
      </c>
    </row>
    <row r="474" spans="1:7" ht="12.75">
      <c r="A474">
        <v>1989</v>
      </c>
      <c r="B474" t="s">
        <v>45</v>
      </c>
      <c r="C474" s="2">
        <v>588</v>
      </c>
      <c r="D474" s="2">
        <v>1070</v>
      </c>
      <c r="E474" s="2">
        <v>238</v>
      </c>
      <c r="F474">
        <v>668</v>
      </c>
      <c r="G474">
        <v>475</v>
      </c>
    </row>
    <row r="475" spans="1:7" ht="12.75">
      <c r="A475">
        <v>1990</v>
      </c>
      <c r="B475" t="s">
        <v>45</v>
      </c>
      <c r="C475" s="2">
        <v>581</v>
      </c>
      <c r="D475" s="2">
        <v>1121</v>
      </c>
      <c r="E475" s="2">
        <v>288</v>
      </c>
      <c r="F475">
        <v>654</v>
      </c>
      <c r="G475">
        <v>520</v>
      </c>
    </row>
    <row r="476" spans="1:7" ht="12.75">
      <c r="A476">
        <v>1991</v>
      </c>
      <c r="B476" t="s">
        <v>45</v>
      </c>
      <c r="C476">
        <v>618</v>
      </c>
      <c r="D476" s="2">
        <v>1153</v>
      </c>
      <c r="E476">
        <v>312</v>
      </c>
      <c r="F476">
        <v>626</v>
      </c>
      <c r="G476">
        <v>558</v>
      </c>
    </row>
    <row r="477" spans="1:7" ht="12.75">
      <c r="A477">
        <v>1992</v>
      </c>
      <c r="B477" t="s">
        <v>45</v>
      </c>
      <c r="C477">
        <v>617</v>
      </c>
      <c r="D477" s="2">
        <v>1106</v>
      </c>
      <c r="E477">
        <v>303</v>
      </c>
      <c r="F477">
        <v>576</v>
      </c>
      <c r="G477">
        <v>520</v>
      </c>
    </row>
    <row r="478" spans="1:7" ht="12.75">
      <c r="A478">
        <v>1993</v>
      </c>
      <c r="B478" t="s">
        <v>45</v>
      </c>
      <c r="C478">
        <v>643</v>
      </c>
      <c r="D478" s="2">
        <v>1068</v>
      </c>
      <c r="E478">
        <v>295</v>
      </c>
      <c r="F478">
        <v>530</v>
      </c>
      <c r="G478">
        <v>577</v>
      </c>
    </row>
    <row r="479" spans="1:7" ht="12.75">
      <c r="A479">
        <v>1994</v>
      </c>
      <c r="B479" t="s">
        <v>45</v>
      </c>
      <c r="C479">
        <v>628</v>
      </c>
      <c r="D479">
        <v>971</v>
      </c>
      <c r="E479">
        <v>346</v>
      </c>
      <c r="F479">
        <v>511</v>
      </c>
      <c r="G479">
        <v>589</v>
      </c>
    </row>
    <row r="480" spans="1:7" ht="12.75">
      <c r="A480">
        <v>1995</v>
      </c>
      <c r="B480" t="s">
        <v>45</v>
      </c>
      <c r="C480">
        <v>680</v>
      </c>
      <c r="D480">
        <v>972</v>
      </c>
      <c r="E480">
        <v>338</v>
      </c>
      <c r="F480">
        <v>561</v>
      </c>
      <c r="G480">
        <v>633</v>
      </c>
    </row>
    <row r="481" spans="1:7" ht="12.75">
      <c r="A481">
        <v>1996</v>
      </c>
      <c r="B481" t="s">
        <v>45</v>
      </c>
      <c r="C481">
        <v>650</v>
      </c>
      <c r="D481">
        <v>921</v>
      </c>
      <c r="E481">
        <v>297</v>
      </c>
      <c r="F481">
        <v>531</v>
      </c>
      <c r="G481">
        <v>605</v>
      </c>
    </row>
    <row r="482" spans="1:7" ht="12.75">
      <c r="A482">
        <v>1997</v>
      </c>
      <c r="B482" t="s">
        <v>45</v>
      </c>
      <c r="C482" s="2">
        <v>606</v>
      </c>
      <c r="D482" s="2">
        <v>910</v>
      </c>
      <c r="E482" s="2">
        <v>310</v>
      </c>
      <c r="F482" s="2">
        <v>586</v>
      </c>
      <c r="G482" s="2">
        <v>632</v>
      </c>
    </row>
    <row r="483" spans="1:7" ht="12.75">
      <c r="A483">
        <v>1998</v>
      </c>
      <c r="B483" t="s">
        <v>45</v>
      </c>
      <c r="C483">
        <v>642</v>
      </c>
      <c r="D483">
        <v>709</v>
      </c>
      <c r="E483">
        <v>265</v>
      </c>
      <c r="F483">
        <v>471</v>
      </c>
      <c r="G483">
        <v>616</v>
      </c>
    </row>
    <row r="484" spans="1:7" ht="12.75">
      <c r="A484">
        <v>1999</v>
      </c>
      <c r="B484" t="s">
        <v>45</v>
      </c>
      <c r="C484">
        <v>664</v>
      </c>
      <c r="D484">
        <v>827</v>
      </c>
      <c r="E484">
        <v>324</v>
      </c>
      <c r="F484">
        <v>531</v>
      </c>
      <c r="G484">
        <v>806</v>
      </c>
    </row>
    <row r="485" ht="12.75">
      <c r="B485" t="s">
        <v>45</v>
      </c>
    </row>
    <row r="486" spans="1:7" ht="12.75">
      <c r="A486" t="s">
        <v>108</v>
      </c>
      <c r="B486" t="s">
        <v>45</v>
      </c>
      <c r="C486" s="2">
        <v>9738</v>
      </c>
      <c r="D486" s="2">
        <v>15981</v>
      </c>
      <c r="E486" s="2">
        <v>4620</v>
      </c>
      <c r="F486" s="2">
        <v>8462</v>
      </c>
      <c r="G486" s="2">
        <v>8463</v>
      </c>
    </row>
    <row r="487" spans="1:7" ht="12.75">
      <c r="A487" t="s">
        <v>135</v>
      </c>
      <c r="B487" t="s">
        <v>64</v>
      </c>
      <c r="C487" t="s">
        <v>133</v>
      </c>
      <c r="D487" t="s">
        <v>135</v>
      </c>
      <c r="E487" t="s">
        <v>135</v>
      </c>
      <c r="F487" t="s">
        <v>135</v>
      </c>
      <c r="G487" s="2" t="s">
        <v>135</v>
      </c>
    </row>
    <row r="488" spans="1:7" ht="12.75">
      <c r="A488" t="s">
        <v>116</v>
      </c>
      <c r="B488" t="s">
        <v>45</v>
      </c>
      <c r="G488" s="2"/>
    </row>
    <row r="489" spans="1:7" ht="12.75">
      <c r="A489">
        <v>1984</v>
      </c>
      <c r="B489" t="s">
        <v>45</v>
      </c>
      <c r="C489">
        <v>123</v>
      </c>
      <c r="D489">
        <v>565</v>
      </c>
      <c r="E489">
        <v>73</v>
      </c>
      <c r="F489">
        <v>47</v>
      </c>
      <c r="G489" s="2">
        <v>127</v>
      </c>
    </row>
    <row r="490" spans="1:7" ht="12.75">
      <c r="A490">
        <v>1985</v>
      </c>
      <c r="B490" t="s">
        <v>45</v>
      </c>
      <c r="C490">
        <v>91</v>
      </c>
      <c r="D490">
        <v>336</v>
      </c>
      <c r="E490">
        <v>58</v>
      </c>
      <c r="F490">
        <v>32</v>
      </c>
      <c r="G490" s="2">
        <v>73</v>
      </c>
    </row>
    <row r="491" spans="1:7" ht="12.75">
      <c r="A491">
        <v>1986</v>
      </c>
      <c r="B491" t="s">
        <v>45</v>
      </c>
      <c r="C491">
        <v>107</v>
      </c>
      <c r="D491">
        <v>490</v>
      </c>
      <c r="E491">
        <v>69</v>
      </c>
      <c r="F491">
        <v>44</v>
      </c>
      <c r="G491" s="2">
        <v>107</v>
      </c>
    </row>
    <row r="492" spans="1:7" ht="12.75">
      <c r="A492">
        <v>1987</v>
      </c>
      <c r="B492" t="s">
        <v>45</v>
      </c>
      <c r="C492">
        <v>118</v>
      </c>
      <c r="D492">
        <v>467</v>
      </c>
      <c r="E492">
        <v>73</v>
      </c>
      <c r="F492">
        <v>55</v>
      </c>
      <c r="G492" s="2">
        <v>70</v>
      </c>
    </row>
    <row r="493" spans="1:7" ht="12.75">
      <c r="A493">
        <v>1988</v>
      </c>
      <c r="B493" t="s">
        <v>45</v>
      </c>
      <c r="C493">
        <v>161</v>
      </c>
      <c r="D493">
        <v>588</v>
      </c>
      <c r="E493">
        <v>85</v>
      </c>
      <c r="F493">
        <v>48</v>
      </c>
      <c r="G493" s="2">
        <v>124</v>
      </c>
    </row>
    <row r="494" spans="1:7" ht="12.75">
      <c r="A494">
        <v>1989</v>
      </c>
      <c r="B494" t="s">
        <v>45</v>
      </c>
      <c r="C494">
        <v>149</v>
      </c>
      <c r="D494">
        <v>623</v>
      </c>
      <c r="E494">
        <v>94</v>
      </c>
      <c r="F494">
        <v>90</v>
      </c>
      <c r="G494" s="2">
        <v>140</v>
      </c>
    </row>
    <row r="495" spans="1:7" ht="12.75">
      <c r="A495">
        <v>1990</v>
      </c>
      <c r="B495" t="s">
        <v>45</v>
      </c>
      <c r="C495">
        <v>155</v>
      </c>
      <c r="D495">
        <v>539</v>
      </c>
      <c r="E495">
        <v>111</v>
      </c>
      <c r="F495">
        <v>79</v>
      </c>
      <c r="G495" s="2">
        <v>135</v>
      </c>
    </row>
    <row r="496" spans="1:7" ht="12.75">
      <c r="A496">
        <v>1991</v>
      </c>
      <c r="B496" t="s">
        <v>45</v>
      </c>
      <c r="C496">
        <v>117</v>
      </c>
      <c r="D496">
        <v>452</v>
      </c>
      <c r="E496">
        <v>96</v>
      </c>
      <c r="F496">
        <v>76</v>
      </c>
      <c r="G496" s="2">
        <v>162</v>
      </c>
    </row>
    <row r="497" spans="1:7" ht="12.75">
      <c r="A497">
        <v>1992</v>
      </c>
      <c r="B497" t="s">
        <v>45</v>
      </c>
      <c r="C497">
        <v>148</v>
      </c>
      <c r="D497">
        <v>596</v>
      </c>
      <c r="E497">
        <v>105</v>
      </c>
      <c r="F497">
        <v>93</v>
      </c>
      <c r="G497" s="2">
        <v>218</v>
      </c>
    </row>
    <row r="498" spans="1:7" ht="12.75">
      <c r="A498">
        <v>1993</v>
      </c>
      <c r="B498" t="s">
        <v>45</v>
      </c>
      <c r="C498">
        <v>201</v>
      </c>
      <c r="D498">
        <v>757</v>
      </c>
      <c r="E498" s="2">
        <v>178</v>
      </c>
      <c r="F498">
        <v>153</v>
      </c>
      <c r="G498" s="2">
        <v>236</v>
      </c>
    </row>
    <row r="499" spans="1:7" ht="12.75">
      <c r="A499">
        <v>1994</v>
      </c>
      <c r="B499" t="s">
        <v>45</v>
      </c>
      <c r="C499">
        <v>190</v>
      </c>
      <c r="D499">
        <v>731</v>
      </c>
      <c r="E499" s="2">
        <v>118</v>
      </c>
      <c r="F499">
        <v>175</v>
      </c>
      <c r="G499" s="2">
        <v>223</v>
      </c>
    </row>
    <row r="500" spans="1:7" ht="12.75">
      <c r="A500">
        <v>1995</v>
      </c>
      <c r="B500" t="s">
        <v>45</v>
      </c>
      <c r="C500">
        <v>253</v>
      </c>
      <c r="D500" s="2">
        <v>828</v>
      </c>
      <c r="E500" s="2">
        <v>185</v>
      </c>
      <c r="F500">
        <v>191</v>
      </c>
      <c r="G500" s="2">
        <v>248</v>
      </c>
    </row>
    <row r="501" spans="1:7" ht="12.75">
      <c r="A501">
        <v>1996</v>
      </c>
      <c r="B501" t="s">
        <v>45</v>
      </c>
      <c r="C501" s="2">
        <v>265</v>
      </c>
      <c r="D501" s="2">
        <v>733</v>
      </c>
      <c r="E501" s="2">
        <v>166</v>
      </c>
      <c r="F501">
        <v>236</v>
      </c>
      <c r="G501" s="2">
        <v>242</v>
      </c>
    </row>
    <row r="502" spans="1:7" ht="12.75">
      <c r="A502">
        <v>1997</v>
      </c>
      <c r="B502" t="s">
        <v>45</v>
      </c>
      <c r="C502" s="2">
        <v>223</v>
      </c>
      <c r="D502" s="2">
        <v>667</v>
      </c>
      <c r="E502" s="2">
        <v>126</v>
      </c>
      <c r="F502" s="2">
        <v>151</v>
      </c>
      <c r="G502" s="2">
        <v>236</v>
      </c>
    </row>
    <row r="503" spans="1:7" ht="12.75">
      <c r="A503">
        <v>1998</v>
      </c>
      <c r="B503" t="s">
        <v>45</v>
      </c>
      <c r="C503">
        <v>232</v>
      </c>
      <c r="D503">
        <v>666</v>
      </c>
      <c r="E503" s="2">
        <v>181</v>
      </c>
      <c r="F503">
        <v>212</v>
      </c>
      <c r="G503" s="2">
        <v>212</v>
      </c>
    </row>
    <row r="504" spans="1:7" ht="12.75">
      <c r="A504">
        <v>1999</v>
      </c>
      <c r="B504" t="s">
        <v>45</v>
      </c>
      <c r="C504" s="2">
        <v>227</v>
      </c>
      <c r="D504" s="2">
        <v>698</v>
      </c>
      <c r="E504" s="2">
        <v>187</v>
      </c>
      <c r="F504" s="2">
        <v>261</v>
      </c>
      <c r="G504" s="2">
        <v>227</v>
      </c>
    </row>
    <row r="505" ht="12.75">
      <c r="B505" t="s">
        <v>45</v>
      </c>
    </row>
    <row r="506" spans="1:7" ht="12.75">
      <c r="A506" t="s">
        <v>108</v>
      </c>
      <c r="B506" t="s">
        <v>45</v>
      </c>
      <c r="C506" s="2">
        <v>2760</v>
      </c>
      <c r="D506" s="2">
        <v>9736</v>
      </c>
      <c r="E506" s="2">
        <v>1905</v>
      </c>
      <c r="F506" s="2">
        <v>1943</v>
      </c>
      <c r="G506" s="2">
        <v>2780</v>
      </c>
    </row>
    <row r="507" spans="1:7" ht="12.75">
      <c r="A507" t="s">
        <v>135</v>
      </c>
      <c r="B507" t="s">
        <v>64</v>
      </c>
      <c r="C507" t="s">
        <v>133</v>
      </c>
      <c r="D507" t="s">
        <v>135</v>
      </c>
      <c r="E507" t="s">
        <v>135</v>
      </c>
      <c r="F507" t="s">
        <v>135</v>
      </c>
      <c r="G507" t="s">
        <v>135</v>
      </c>
    </row>
    <row r="508" spans="1:2" ht="12.75">
      <c r="A508" t="s">
        <v>97</v>
      </c>
      <c r="B508" t="s">
        <v>45</v>
      </c>
    </row>
    <row r="509" spans="1:2" ht="12.75">
      <c r="A509">
        <v>1984</v>
      </c>
      <c r="B509" t="s">
        <v>45</v>
      </c>
    </row>
    <row r="510" spans="1:2" ht="12.75">
      <c r="A510">
        <v>1985</v>
      </c>
      <c r="B510" t="s">
        <v>45</v>
      </c>
    </row>
    <row r="511" spans="1:2" ht="12.75">
      <c r="A511">
        <v>1986</v>
      </c>
      <c r="B511" t="s">
        <v>45</v>
      </c>
    </row>
    <row r="512" spans="1:2" ht="12.75">
      <c r="A512">
        <v>1987</v>
      </c>
      <c r="B512" t="s">
        <v>45</v>
      </c>
    </row>
    <row r="513" spans="1:2" ht="12.75">
      <c r="A513">
        <v>1988</v>
      </c>
      <c r="B513" t="s">
        <v>45</v>
      </c>
    </row>
    <row r="514" spans="1:2" ht="12.75">
      <c r="A514">
        <v>1989</v>
      </c>
      <c r="B514" t="s">
        <v>45</v>
      </c>
    </row>
    <row r="515" spans="1:2" ht="12.75">
      <c r="A515">
        <v>1990</v>
      </c>
      <c r="B515" t="s">
        <v>45</v>
      </c>
    </row>
    <row r="516" spans="1:7" ht="12.75">
      <c r="A516">
        <v>1991</v>
      </c>
      <c r="B516" t="s">
        <v>45</v>
      </c>
      <c r="C516">
        <v>2</v>
      </c>
      <c r="D516">
        <v>11</v>
      </c>
      <c r="E516">
        <v>4</v>
      </c>
      <c r="F516">
        <v>3</v>
      </c>
      <c r="G516">
        <v>3</v>
      </c>
    </row>
    <row r="517" spans="1:7" ht="12.75">
      <c r="A517">
        <v>1992</v>
      </c>
      <c r="B517" t="s">
        <v>45</v>
      </c>
      <c r="C517">
        <v>3</v>
      </c>
      <c r="D517">
        <v>16</v>
      </c>
      <c r="E517">
        <v>3</v>
      </c>
      <c r="F517">
        <v>4</v>
      </c>
      <c r="G517">
        <v>6</v>
      </c>
    </row>
    <row r="518" spans="1:7" ht="12.75">
      <c r="A518">
        <v>1993</v>
      </c>
      <c r="B518" t="s">
        <v>45</v>
      </c>
      <c r="C518">
        <v>3</v>
      </c>
      <c r="D518">
        <v>36</v>
      </c>
      <c r="E518">
        <v>7</v>
      </c>
      <c r="F518">
        <v>8</v>
      </c>
      <c r="G518">
        <v>11</v>
      </c>
    </row>
    <row r="519" spans="1:7" ht="12.75">
      <c r="A519">
        <v>1994</v>
      </c>
      <c r="B519" t="s">
        <v>45</v>
      </c>
      <c r="C519">
        <v>1</v>
      </c>
      <c r="D519">
        <v>41</v>
      </c>
      <c r="E519">
        <v>7</v>
      </c>
      <c r="F519">
        <v>8</v>
      </c>
      <c r="G519">
        <v>12</v>
      </c>
    </row>
    <row r="520" spans="1:7" ht="12.75">
      <c r="A520">
        <v>1995</v>
      </c>
      <c r="B520" t="s">
        <v>45</v>
      </c>
      <c r="C520">
        <v>3</v>
      </c>
      <c r="D520">
        <v>40</v>
      </c>
      <c r="E520">
        <v>10</v>
      </c>
      <c r="F520">
        <v>10</v>
      </c>
      <c r="G520">
        <v>9</v>
      </c>
    </row>
    <row r="521" spans="1:7" ht="12.75">
      <c r="A521">
        <v>1996</v>
      </c>
      <c r="B521" t="s">
        <v>45</v>
      </c>
      <c r="D521">
        <v>26</v>
      </c>
      <c r="E521">
        <v>8</v>
      </c>
      <c r="F521">
        <v>10</v>
      </c>
      <c r="G521">
        <v>3</v>
      </c>
    </row>
    <row r="522" spans="1:7" ht="12.75">
      <c r="A522">
        <v>1997</v>
      </c>
      <c r="B522" t="s">
        <v>45</v>
      </c>
      <c r="D522">
        <v>19</v>
      </c>
      <c r="E522">
        <v>4</v>
      </c>
      <c r="F522">
        <v>6</v>
      </c>
      <c r="G522">
        <v>3</v>
      </c>
    </row>
    <row r="523" spans="1:2" ht="12.75">
      <c r="A523">
        <v>1998</v>
      </c>
      <c r="B523" t="s">
        <v>45</v>
      </c>
    </row>
    <row r="524" spans="1:2" ht="12.75">
      <c r="A524">
        <v>1999</v>
      </c>
      <c r="B524" t="s">
        <v>45</v>
      </c>
    </row>
    <row r="525" spans="2:7" ht="12.75">
      <c r="B525" t="s">
        <v>45</v>
      </c>
      <c r="D525" s="2"/>
      <c r="E525" s="2"/>
      <c r="G525" s="2"/>
    </row>
    <row r="526" spans="1:7" ht="12.75">
      <c r="A526" t="s">
        <v>108</v>
      </c>
      <c r="B526" t="s">
        <v>45</v>
      </c>
      <c r="C526">
        <v>12</v>
      </c>
      <c r="D526">
        <v>189</v>
      </c>
      <c r="E526">
        <v>43</v>
      </c>
      <c r="F526">
        <v>49</v>
      </c>
      <c r="G526">
        <v>47</v>
      </c>
    </row>
    <row r="527" spans="1:7" ht="12.75">
      <c r="A527" t="s">
        <v>135</v>
      </c>
      <c r="B527" t="s">
        <v>64</v>
      </c>
      <c r="C527" t="s">
        <v>133</v>
      </c>
      <c r="D527" t="s">
        <v>135</v>
      </c>
      <c r="E527" t="s">
        <v>135</v>
      </c>
      <c r="F527" t="s">
        <v>135</v>
      </c>
      <c r="G527" t="s">
        <v>135</v>
      </c>
    </row>
    <row r="528" spans="1:2" ht="12.75">
      <c r="A528" t="s">
        <v>117</v>
      </c>
      <c r="B528" t="s">
        <v>45</v>
      </c>
    </row>
    <row r="529" spans="1:7" ht="12.75">
      <c r="A529">
        <v>1984</v>
      </c>
      <c r="B529" t="s">
        <v>45</v>
      </c>
      <c r="C529">
        <v>19</v>
      </c>
      <c r="D529">
        <v>29</v>
      </c>
      <c r="E529">
        <v>8</v>
      </c>
      <c r="F529">
        <v>4</v>
      </c>
      <c r="G529">
        <v>10</v>
      </c>
    </row>
    <row r="530" spans="1:7" ht="12.75">
      <c r="A530">
        <v>1985</v>
      </c>
      <c r="B530" t="s">
        <v>45</v>
      </c>
      <c r="C530">
        <v>111</v>
      </c>
      <c r="D530">
        <v>87</v>
      </c>
      <c r="E530">
        <v>13</v>
      </c>
      <c r="F530">
        <v>9</v>
      </c>
      <c r="G530">
        <v>30</v>
      </c>
    </row>
    <row r="531" spans="1:7" ht="12.75">
      <c r="A531">
        <v>1986</v>
      </c>
      <c r="B531" t="s">
        <v>45</v>
      </c>
      <c r="C531">
        <v>115</v>
      </c>
      <c r="D531">
        <v>72</v>
      </c>
      <c r="E531">
        <v>10</v>
      </c>
      <c r="F531">
        <v>15</v>
      </c>
      <c r="G531">
        <v>35</v>
      </c>
    </row>
    <row r="532" spans="1:7" ht="12.75">
      <c r="A532">
        <v>1987</v>
      </c>
      <c r="B532" t="s">
        <v>45</v>
      </c>
      <c r="C532">
        <v>122</v>
      </c>
      <c r="D532">
        <v>94</v>
      </c>
      <c r="E532">
        <v>8</v>
      </c>
      <c r="F532">
        <v>20</v>
      </c>
      <c r="G532">
        <v>28</v>
      </c>
    </row>
    <row r="533" spans="1:7" ht="12.75">
      <c r="A533">
        <v>1988</v>
      </c>
      <c r="B533" t="s">
        <v>45</v>
      </c>
      <c r="C533">
        <v>123</v>
      </c>
      <c r="D533">
        <v>111</v>
      </c>
      <c r="E533">
        <v>15</v>
      </c>
      <c r="F533">
        <v>20</v>
      </c>
      <c r="G533">
        <v>23</v>
      </c>
    </row>
    <row r="534" spans="1:7" ht="12.75">
      <c r="A534">
        <v>1989</v>
      </c>
      <c r="B534" t="s">
        <v>45</v>
      </c>
      <c r="C534">
        <v>123</v>
      </c>
      <c r="D534">
        <v>91</v>
      </c>
      <c r="E534">
        <v>14</v>
      </c>
      <c r="F534">
        <v>16</v>
      </c>
      <c r="G534" s="2">
        <v>32</v>
      </c>
    </row>
    <row r="535" spans="1:7" ht="12.75">
      <c r="A535">
        <v>1990</v>
      </c>
      <c r="B535" t="s">
        <v>45</v>
      </c>
      <c r="C535">
        <v>154</v>
      </c>
      <c r="D535">
        <v>91</v>
      </c>
      <c r="E535">
        <v>16</v>
      </c>
      <c r="F535">
        <v>23</v>
      </c>
      <c r="G535" s="2">
        <v>35</v>
      </c>
    </row>
    <row r="536" spans="1:7" ht="12.75">
      <c r="A536">
        <v>1991</v>
      </c>
      <c r="B536" t="s">
        <v>45</v>
      </c>
      <c r="C536">
        <v>127</v>
      </c>
      <c r="D536">
        <v>120</v>
      </c>
      <c r="E536">
        <v>10</v>
      </c>
      <c r="F536">
        <v>34</v>
      </c>
      <c r="G536" s="2">
        <v>37</v>
      </c>
    </row>
    <row r="537" spans="1:7" ht="12.75">
      <c r="A537">
        <v>1992</v>
      </c>
      <c r="B537" t="s">
        <v>45</v>
      </c>
      <c r="C537">
        <v>99</v>
      </c>
      <c r="D537">
        <v>138</v>
      </c>
      <c r="E537" s="2">
        <v>30</v>
      </c>
      <c r="F537">
        <v>39</v>
      </c>
      <c r="G537" s="2">
        <v>29</v>
      </c>
    </row>
    <row r="538" spans="1:7" ht="12.75">
      <c r="A538">
        <v>1993</v>
      </c>
      <c r="B538" t="s">
        <v>45</v>
      </c>
      <c r="C538">
        <v>93</v>
      </c>
      <c r="D538">
        <v>193</v>
      </c>
      <c r="E538" s="2">
        <v>36</v>
      </c>
      <c r="F538">
        <v>53</v>
      </c>
      <c r="G538" s="2">
        <v>57</v>
      </c>
    </row>
    <row r="539" spans="1:7" ht="12.75">
      <c r="A539">
        <v>1994</v>
      </c>
      <c r="B539" t="s">
        <v>45</v>
      </c>
      <c r="C539">
        <v>100</v>
      </c>
      <c r="D539">
        <v>206</v>
      </c>
      <c r="E539">
        <v>49</v>
      </c>
      <c r="F539">
        <v>63</v>
      </c>
      <c r="G539" s="2">
        <v>81</v>
      </c>
    </row>
    <row r="540" spans="1:7" ht="12.75">
      <c r="A540">
        <v>1995</v>
      </c>
      <c r="B540" t="s">
        <v>45</v>
      </c>
      <c r="C540">
        <v>78</v>
      </c>
      <c r="D540">
        <v>189</v>
      </c>
      <c r="E540">
        <v>33</v>
      </c>
      <c r="F540">
        <v>61</v>
      </c>
      <c r="G540">
        <v>79</v>
      </c>
    </row>
    <row r="541" spans="1:7" ht="12.75">
      <c r="A541">
        <v>1996</v>
      </c>
      <c r="B541" t="s">
        <v>45</v>
      </c>
      <c r="C541">
        <v>65</v>
      </c>
      <c r="D541">
        <v>134</v>
      </c>
      <c r="E541">
        <v>38</v>
      </c>
      <c r="F541">
        <v>66</v>
      </c>
      <c r="G541">
        <v>46</v>
      </c>
    </row>
    <row r="542" spans="1:7" ht="12.75">
      <c r="A542">
        <v>1997</v>
      </c>
      <c r="B542" t="s">
        <v>45</v>
      </c>
      <c r="C542">
        <v>75</v>
      </c>
      <c r="D542">
        <v>105</v>
      </c>
      <c r="E542">
        <v>22</v>
      </c>
      <c r="F542">
        <v>50</v>
      </c>
      <c r="G542">
        <v>27</v>
      </c>
    </row>
    <row r="543" spans="1:7" ht="12.75">
      <c r="A543">
        <v>1998</v>
      </c>
      <c r="B543" t="s">
        <v>45</v>
      </c>
      <c r="C543">
        <v>75</v>
      </c>
      <c r="D543">
        <v>105</v>
      </c>
      <c r="E543">
        <v>22</v>
      </c>
      <c r="F543">
        <v>46</v>
      </c>
      <c r="G543">
        <v>27</v>
      </c>
    </row>
    <row r="544" spans="1:7" ht="12.75">
      <c r="A544">
        <v>1999</v>
      </c>
      <c r="B544" t="s">
        <v>45</v>
      </c>
      <c r="C544">
        <v>58</v>
      </c>
      <c r="D544">
        <v>61</v>
      </c>
      <c r="E544">
        <v>23</v>
      </c>
      <c r="F544">
        <v>35</v>
      </c>
      <c r="G544">
        <v>33</v>
      </c>
    </row>
    <row r="545" ht="12.75">
      <c r="B545" t="s">
        <v>45</v>
      </c>
    </row>
    <row r="546" spans="1:7" ht="12.75">
      <c r="A546" t="s">
        <v>108</v>
      </c>
      <c r="B546" t="s">
        <v>45</v>
      </c>
      <c r="C546" s="2">
        <v>1537</v>
      </c>
      <c r="D546" s="2">
        <v>1826</v>
      </c>
      <c r="E546" s="2">
        <v>347</v>
      </c>
      <c r="F546" s="2">
        <v>554</v>
      </c>
      <c r="G546" s="2">
        <v>609</v>
      </c>
    </row>
    <row r="547" spans="1:7" ht="12.75">
      <c r="A547" t="s">
        <v>135</v>
      </c>
      <c r="B547" t="s">
        <v>47</v>
      </c>
      <c r="C547" t="s">
        <v>133</v>
      </c>
      <c r="D547" t="s">
        <v>135</v>
      </c>
      <c r="E547" t="s">
        <v>135</v>
      </c>
      <c r="F547" t="s">
        <v>135</v>
      </c>
      <c r="G547" t="s">
        <v>135</v>
      </c>
    </row>
    <row r="549" spans="1:7" ht="12.75">
      <c r="A549" t="s">
        <v>135</v>
      </c>
      <c r="B549" t="s">
        <v>47</v>
      </c>
      <c r="C549" t="s">
        <v>133</v>
      </c>
      <c r="D549" t="s">
        <v>135</v>
      </c>
      <c r="E549" t="s">
        <v>135</v>
      </c>
      <c r="F549" t="s">
        <v>135</v>
      </c>
      <c r="G549" t="s">
        <v>135</v>
      </c>
    </row>
    <row r="550" spans="1:2" ht="12.75">
      <c r="A550" t="s">
        <v>90</v>
      </c>
      <c r="B550" t="s">
        <v>45</v>
      </c>
    </row>
    <row r="551" spans="1:7" ht="12.75">
      <c r="A551" t="s">
        <v>91</v>
      </c>
      <c r="B551" t="s">
        <v>45</v>
      </c>
      <c r="C551" t="s">
        <v>82</v>
      </c>
      <c r="D551" t="s">
        <v>83</v>
      </c>
      <c r="E551" t="s">
        <v>84</v>
      </c>
      <c r="F551" t="s">
        <v>85</v>
      </c>
      <c r="G551" t="s">
        <v>92</v>
      </c>
    </row>
    <row r="552" spans="1:7" ht="12.75">
      <c r="A552" t="s">
        <v>93</v>
      </c>
      <c r="B552" t="s">
        <v>45</v>
      </c>
      <c r="C552" t="s">
        <v>132</v>
      </c>
      <c r="D552" t="s">
        <v>135</v>
      </c>
      <c r="E552" t="e">
        <f>--Black,NH</f>
        <v>#NAME?</v>
      </c>
      <c r="F552" t="s">
        <v>133</v>
      </c>
      <c r="G552" t="s">
        <v>135</v>
      </c>
    </row>
    <row r="553" spans="1:7" ht="12.75">
      <c r="A553" t="s">
        <v>94</v>
      </c>
      <c r="B553" t="s">
        <v>45</v>
      </c>
      <c r="C553" t="s">
        <v>95</v>
      </c>
      <c r="D553" t="s">
        <v>136</v>
      </c>
      <c r="E553" t="s">
        <v>137</v>
      </c>
      <c r="F553" t="s">
        <v>96</v>
      </c>
      <c r="G553" t="s">
        <v>138</v>
      </c>
    </row>
    <row r="554" spans="1:7" ht="12.75">
      <c r="A554" t="s">
        <v>135</v>
      </c>
      <c r="B554" t="s">
        <v>64</v>
      </c>
      <c r="C554" t="s">
        <v>133</v>
      </c>
      <c r="D554" t="s">
        <v>135</v>
      </c>
      <c r="E554" t="s">
        <v>135</v>
      </c>
      <c r="F554" t="s">
        <v>135</v>
      </c>
      <c r="G554" t="s">
        <v>135</v>
      </c>
    </row>
    <row r="555" spans="1:2" ht="12.75">
      <c r="A555" t="s">
        <v>119</v>
      </c>
      <c r="B555" t="s">
        <v>45</v>
      </c>
    </row>
    <row r="556" spans="1:7" ht="12.75">
      <c r="A556">
        <v>1984</v>
      </c>
      <c r="B556" t="s">
        <v>45</v>
      </c>
      <c r="C556">
        <v>847</v>
      </c>
      <c r="D556" s="2">
        <v>2471</v>
      </c>
      <c r="E556">
        <v>266</v>
      </c>
      <c r="F556" s="2">
        <v>478</v>
      </c>
      <c r="G556">
        <v>512</v>
      </c>
    </row>
    <row r="557" spans="1:7" ht="12.75">
      <c r="A557">
        <v>1985</v>
      </c>
      <c r="B557" t="s">
        <v>45</v>
      </c>
      <c r="C557" s="2">
        <v>1035</v>
      </c>
      <c r="D557" s="2">
        <v>2882</v>
      </c>
      <c r="E557">
        <v>397</v>
      </c>
      <c r="F557" s="2">
        <v>647</v>
      </c>
      <c r="G557">
        <v>582</v>
      </c>
    </row>
    <row r="558" spans="1:7" ht="12.75">
      <c r="A558">
        <v>1986</v>
      </c>
      <c r="B558" t="s">
        <v>45</v>
      </c>
      <c r="C558" s="2">
        <v>1062</v>
      </c>
      <c r="D558" s="2">
        <v>3138</v>
      </c>
      <c r="E558">
        <v>455</v>
      </c>
      <c r="F558" s="2">
        <v>997</v>
      </c>
      <c r="G558">
        <v>594</v>
      </c>
    </row>
    <row r="559" spans="1:7" ht="12.75">
      <c r="A559">
        <v>1987</v>
      </c>
      <c r="B559" t="s">
        <v>45</v>
      </c>
      <c r="C559" s="2">
        <v>1014</v>
      </c>
      <c r="D559" s="2">
        <v>2835</v>
      </c>
      <c r="E559">
        <v>382</v>
      </c>
      <c r="F559" s="2">
        <v>1788</v>
      </c>
      <c r="G559">
        <v>602</v>
      </c>
    </row>
    <row r="560" spans="1:7" ht="12.75">
      <c r="A560">
        <v>1988</v>
      </c>
      <c r="B560" t="s">
        <v>45</v>
      </c>
      <c r="C560">
        <v>925</v>
      </c>
      <c r="D560" s="2">
        <v>2818</v>
      </c>
      <c r="E560">
        <v>380</v>
      </c>
      <c r="F560" s="2">
        <v>2452</v>
      </c>
      <c r="G560">
        <v>659</v>
      </c>
    </row>
    <row r="561" spans="1:7" ht="12.75">
      <c r="A561">
        <v>1989</v>
      </c>
      <c r="B561" t="s">
        <v>45</v>
      </c>
      <c r="C561" s="2">
        <v>1058</v>
      </c>
      <c r="D561" s="2">
        <v>3085</v>
      </c>
      <c r="E561">
        <v>451</v>
      </c>
      <c r="F561" s="2">
        <v>4297</v>
      </c>
      <c r="G561">
        <v>837</v>
      </c>
    </row>
    <row r="562" spans="1:7" ht="12.75">
      <c r="A562">
        <v>1990</v>
      </c>
      <c r="B562" t="s">
        <v>45</v>
      </c>
      <c r="C562" s="2">
        <v>1172</v>
      </c>
      <c r="D562" s="2">
        <v>3480</v>
      </c>
      <c r="E562">
        <v>520</v>
      </c>
      <c r="F562" s="2">
        <v>5327</v>
      </c>
      <c r="G562">
        <v>954</v>
      </c>
    </row>
    <row r="563" spans="1:7" ht="12.75">
      <c r="A563">
        <v>1991</v>
      </c>
      <c r="B563" t="s">
        <v>45</v>
      </c>
      <c r="C563" s="2">
        <v>1377</v>
      </c>
      <c r="D563" s="2">
        <v>3486</v>
      </c>
      <c r="E563">
        <v>444</v>
      </c>
      <c r="F563" s="2">
        <v>5078</v>
      </c>
      <c r="G563" s="2">
        <v>1026</v>
      </c>
    </row>
    <row r="564" spans="1:7" ht="12.75">
      <c r="A564">
        <v>1992</v>
      </c>
      <c r="B564" t="s">
        <v>45</v>
      </c>
      <c r="C564" s="2">
        <v>1245</v>
      </c>
      <c r="D564" s="2">
        <v>3479</v>
      </c>
      <c r="E564">
        <v>471</v>
      </c>
      <c r="F564" s="2">
        <v>5074</v>
      </c>
      <c r="G564" s="2">
        <v>1047</v>
      </c>
    </row>
    <row r="565" spans="1:7" ht="12.75">
      <c r="A565">
        <v>1993</v>
      </c>
      <c r="B565" t="s">
        <v>45</v>
      </c>
      <c r="C565" s="2">
        <v>1279</v>
      </c>
      <c r="D565" s="2">
        <v>2860</v>
      </c>
      <c r="E565">
        <v>425</v>
      </c>
      <c r="F565" s="2">
        <v>4143</v>
      </c>
      <c r="G565">
        <v>899</v>
      </c>
    </row>
    <row r="566" spans="1:7" ht="12.75">
      <c r="A566">
        <v>1994</v>
      </c>
      <c r="B566" t="s">
        <v>45</v>
      </c>
      <c r="C566" s="2">
        <v>1109</v>
      </c>
      <c r="D566" s="2">
        <v>2434</v>
      </c>
      <c r="E566">
        <v>359</v>
      </c>
      <c r="F566" s="2">
        <v>4026</v>
      </c>
      <c r="G566">
        <v>898</v>
      </c>
    </row>
    <row r="567" spans="1:7" ht="12.75">
      <c r="A567">
        <v>1995</v>
      </c>
      <c r="B567" t="s">
        <v>45</v>
      </c>
      <c r="C567" s="2">
        <v>1260</v>
      </c>
      <c r="D567" s="2">
        <v>2403</v>
      </c>
      <c r="E567">
        <v>379</v>
      </c>
      <c r="F567" s="2">
        <v>4066</v>
      </c>
      <c r="G567">
        <v>848</v>
      </c>
    </row>
    <row r="568" spans="1:7" ht="12.75">
      <c r="A568">
        <v>1996</v>
      </c>
      <c r="B568" t="s">
        <v>45</v>
      </c>
      <c r="C568" s="2">
        <v>1078</v>
      </c>
      <c r="D568" s="2">
        <v>2216</v>
      </c>
      <c r="E568">
        <v>350</v>
      </c>
      <c r="F568" s="2">
        <v>3926</v>
      </c>
      <c r="G568">
        <v>759</v>
      </c>
    </row>
    <row r="569" spans="1:7" ht="12.75">
      <c r="A569">
        <v>1997</v>
      </c>
      <c r="B569" t="s">
        <v>45</v>
      </c>
      <c r="C569" s="2">
        <v>1136</v>
      </c>
      <c r="D569" s="2">
        <v>2013</v>
      </c>
      <c r="E569" s="2">
        <v>341</v>
      </c>
      <c r="F569" s="2">
        <v>4026</v>
      </c>
      <c r="G569" s="2">
        <v>783</v>
      </c>
    </row>
    <row r="570" spans="1:7" ht="12.75">
      <c r="A570">
        <v>1998</v>
      </c>
      <c r="B570" t="s">
        <v>45</v>
      </c>
      <c r="C570" s="2">
        <v>1067</v>
      </c>
      <c r="D570" s="2">
        <v>1770</v>
      </c>
      <c r="E570">
        <v>321</v>
      </c>
      <c r="F570" s="2">
        <v>3817</v>
      </c>
      <c r="G570">
        <v>749</v>
      </c>
    </row>
    <row r="571" spans="1:7" ht="12.75">
      <c r="A571">
        <v>1999</v>
      </c>
      <c r="B571" t="s">
        <v>45</v>
      </c>
      <c r="C571" s="2">
        <v>1162</v>
      </c>
      <c r="D571" s="2">
        <v>1840</v>
      </c>
      <c r="E571">
        <v>294</v>
      </c>
      <c r="F571" s="2">
        <v>3711</v>
      </c>
      <c r="G571">
        <v>759</v>
      </c>
    </row>
    <row r="572" ht="12.75">
      <c r="B572" t="s">
        <v>45</v>
      </c>
    </row>
    <row r="573" spans="1:7" ht="12.75">
      <c r="A573" t="s">
        <v>108</v>
      </c>
      <c r="B573" t="s">
        <v>45</v>
      </c>
      <c r="C573" s="2">
        <v>17826</v>
      </c>
      <c r="D573" s="2">
        <v>43210</v>
      </c>
      <c r="E573" s="2">
        <v>6235</v>
      </c>
      <c r="F573" s="2">
        <v>53853</v>
      </c>
      <c r="G573" s="2">
        <v>12508</v>
      </c>
    </row>
    <row r="574" spans="1:7" ht="12.75">
      <c r="A574" t="s">
        <v>135</v>
      </c>
      <c r="B574" t="s">
        <v>64</v>
      </c>
      <c r="C574" t="s">
        <v>133</v>
      </c>
      <c r="D574" t="s">
        <v>135</v>
      </c>
      <c r="E574" t="s">
        <v>135</v>
      </c>
      <c r="F574" t="s">
        <v>135</v>
      </c>
      <c r="G574" t="s">
        <v>135</v>
      </c>
    </row>
    <row r="575" spans="1:2" ht="12.75">
      <c r="A575" t="s">
        <v>116</v>
      </c>
      <c r="B575" t="s">
        <v>45</v>
      </c>
    </row>
    <row r="576" spans="1:7" ht="12.75">
      <c r="A576">
        <v>1984</v>
      </c>
      <c r="B576" t="s">
        <v>45</v>
      </c>
      <c r="C576">
        <v>265</v>
      </c>
      <c r="D576" s="2">
        <v>1392</v>
      </c>
      <c r="E576">
        <v>147</v>
      </c>
      <c r="F576">
        <v>234</v>
      </c>
      <c r="G576">
        <v>263</v>
      </c>
    </row>
    <row r="577" spans="1:7" ht="12.75">
      <c r="A577">
        <v>1985</v>
      </c>
      <c r="B577" t="s">
        <v>45</v>
      </c>
      <c r="C577">
        <v>176</v>
      </c>
      <c r="D577">
        <v>848</v>
      </c>
      <c r="E577">
        <v>91</v>
      </c>
      <c r="F577">
        <v>118</v>
      </c>
      <c r="G577">
        <v>135</v>
      </c>
    </row>
    <row r="578" spans="1:7" ht="12.75">
      <c r="A578">
        <v>1986</v>
      </c>
      <c r="B578" t="s">
        <v>45</v>
      </c>
      <c r="C578">
        <v>319</v>
      </c>
      <c r="D578" s="2">
        <v>1691</v>
      </c>
      <c r="E578">
        <v>198</v>
      </c>
      <c r="F578">
        <v>234</v>
      </c>
      <c r="G578">
        <v>283</v>
      </c>
    </row>
    <row r="579" spans="1:7" ht="12.75">
      <c r="A579">
        <v>1987</v>
      </c>
      <c r="B579" t="s">
        <v>45</v>
      </c>
      <c r="C579">
        <v>314</v>
      </c>
      <c r="D579" s="2">
        <v>1749</v>
      </c>
      <c r="E579">
        <v>196</v>
      </c>
      <c r="F579">
        <v>334</v>
      </c>
      <c r="G579">
        <v>296</v>
      </c>
    </row>
    <row r="580" spans="1:7" ht="12.75">
      <c r="A580">
        <v>1988</v>
      </c>
      <c r="B580" t="s">
        <v>45</v>
      </c>
      <c r="C580">
        <v>409</v>
      </c>
      <c r="D580" s="2">
        <v>2252</v>
      </c>
      <c r="E580">
        <v>270</v>
      </c>
      <c r="F580">
        <v>585</v>
      </c>
      <c r="G580">
        <v>343</v>
      </c>
    </row>
    <row r="581" spans="1:7" ht="12.75">
      <c r="A581">
        <v>1989</v>
      </c>
      <c r="B581" t="s">
        <v>45</v>
      </c>
      <c r="C581">
        <v>396</v>
      </c>
      <c r="D581" s="2">
        <v>2149</v>
      </c>
      <c r="E581">
        <v>265</v>
      </c>
      <c r="F581" s="2">
        <v>677</v>
      </c>
      <c r="G581">
        <v>346</v>
      </c>
    </row>
    <row r="582" spans="1:7" ht="12.75">
      <c r="A582">
        <v>1990</v>
      </c>
      <c r="B582" t="s">
        <v>45</v>
      </c>
      <c r="C582">
        <v>371</v>
      </c>
      <c r="D582" s="2">
        <v>1674</v>
      </c>
      <c r="E582">
        <v>199</v>
      </c>
      <c r="F582" s="2">
        <v>586</v>
      </c>
      <c r="G582">
        <v>271</v>
      </c>
    </row>
    <row r="583" spans="1:7" ht="12.75">
      <c r="A583">
        <v>1991</v>
      </c>
      <c r="B583" t="s">
        <v>45</v>
      </c>
      <c r="C583">
        <v>229</v>
      </c>
      <c r="D583" s="2">
        <v>1122</v>
      </c>
      <c r="E583">
        <v>150</v>
      </c>
      <c r="F583" s="2">
        <v>667</v>
      </c>
      <c r="G583">
        <v>219</v>
      </c>
    </row>
    <row r="584" spans="1:7" ht="12.75">
      <c r="A584">
        <v>1992</v>
      </c>
      <c r="B584" t="s">
        <v>45</v>
      </c>
      <c r="C584">
        <v>314</v>
      </c>
      <c r="D584" s="2">
        <v>1567</v>
      </c>
      <c r="E584">
        <v>231</v>
      </c>
      <c r="F584" s="2">
        <v>1283</v>
      </c>
      <c r="G584">
        <v>331</v>
      </c>
    </row>
    <row r="585" spans="1:7" ht="12.75">
      <c r="A585">
        <v>1993</v>
      </c>
      <c r="B585" t="s">
        <v>45</v>
      </c>
      <c r="C585">
        <v>497</v>
      </c>
      <c r="D585" s="2">
        <v>2434</v>
      </c>
      <c r="E585">
        <v>341</v>
      </c>
      <c r="F585" s="2">
        <v>2294</v>
      </c>
      <c r="G585">
        <v>527</v>
      </c>
    </row>
    <row r="586" spans="1:7" ht="12.75">
      <c r="A586">
        <v>1994</v>
      </c>
      <c r="B586" t="s">
        <v>45</v>
      </c>
      <c r="C586" s="2">
        <v>450</v>
      </c>
      <c r="D586" s="2">
        <v>2233</v>
      </c>
      <c r="E586" s="2">
        <v>305</v>
      </c>
      <c r="F586" s="2">
        <v>2320</v>
      </c>
      <c r="G586" s="2">
        <v>535</v>
      </c>
    </row>
    <row r="587" spans="1:7" ht="12.75">
      <c r="A587">
        <v>1995</v>
      </c>
      <c r="B587" t="s">
        <v>45</v>
      </c>
      <c r="C587" s="2">
        <v>593</v>
      </c>
      <c r="D587" s="2">
        <v>2383</v>
      </c>
      <c r="E587" s="2">
        <v>331</v>
      </c>
      <c r="F587" s="2">
        <v>2618</v>
      </c>
      <c r="G587" s="2">
        <v>570</v>
      </c>
    </row>
    <row r="588" spans="1:7" ht="12.75">
      <c r="A588">
        <v>1996</v>
      </c>
      <c r="B588" t="s">
        <v>45</v>
      </c>
      <c r="C588" s="2">
        <v>578</v>
      </c>
      <c r="D588" s="2">
        <v>2405</v>
      </c>
      <c r="E588">
        <v>317</v>
      </c>
      <c r="F588" s="2">
        <v>2660</v>
      </c>
      <c r="G588" s="2">
        <v>561</v>
      </c>
    </row>
    <row r="589" spans="1:7" ht="12.75">
      <c r="A589">
        <v>1997</v>
      </c>
      <c r="B589" t="s">
        <v>45</v>
      </c>
      <c r="C589" s="2">
        <v>545</v>
      </c>
      <c r="D589" s="2">
        <v>2060</v>
      </c>
      <c r="E589" s="2">
        <v>335</v>
      </c>
      <c r="F589" s="2">
        <v>2238</v>
      </c>
      <c r="G589" s="2">
        <v>586</v>
      </c>
    </row>
    <row r="590" spans="1:7" ht="12.75">
      <c r="A590">
        <v>1998</v>
      </c>
      <c r="B590" t="s">
        <v>45</v>
      </c>
      <c r="C590" s="2">
        <v>519</v>
      </c>
      <c r="D590" s="2">
        <v>1976</v>
      </c>
      <c r="E590" s="2">
        <v>323</v>
      </c>
      <c r="F590" s="2">
        <v>2584</v>
      </c>
      <c r="G590" s="2">
        <v>528</v>
      </c>
    </row>
    <row r="591" spans="1:7" ht="12.75">
      <c r="A591">
        <v>1999</v>
      </c>
      <c r="B591" t="s">
        <v>45</v>
      </c>
      <c r="C591" s="2">
        <v>568</v>
      </c>
      <c r="D591" s="2">
        <v>2002</v>
      </c>
      <c r="E591" s="2">
        <v>362</v>
      </c>
      <c r="F591" s="2">
        <v>3001</v>
      </c>
      <c r="G591" s="2">
        <v>544</v>
      </c>
    </row>
    <row r="592" spans="2:7" ht="12.75">
      <c r="B592" t="s">
        <v>45</v>
      </c>
      <c r="C592" s="2"/>
      <c r="D592" s="2"/>
      <c r="E592" s="2"/>
      <c r="F592" s="2"/>
      <c r="G592" s="2"/>
    </row>
    <row r="593" spans="1:7" ht="12.75">
      <c r="A593" t="s">
        <v>108</v>
      </c>
      <c r="B593" t="s">
        <v>45</v>
      </c>
      <c r="C593" s="2">
        <v>6543</v>
      </c>
      <c r="D593" s="2">
        <v>29937</v>
      </c>
      <c r="E593" s="2">
        <v>4061</v>
      </c>
      <c r="F593" s="2">
        <v>22433</v>
      </c>
      <c r="G593" s="2">
        <v>6338</v>
      </c>
    </row>
    <row r="594" spans="1:7" ht="12.75">
      <c r="A594" t="s">
        <v>135</v>
      </c>
      <c r="B594" t="s">
        <v>64</v>
      </c>
      <c r="C594" t="s">
        <v>133</v>
      </c>
      <c r="D594" t="s">
        <v>135</v>
      </c>
      <c r="E594" t="s">
        <v>135</v>
      </c>
      <c r="F594" t="s">
        <v>135</v>
      </c>
      <c r="G594" t="s">
        <v>135</v>
      </c>
    </row>
    <row r="595" spans="1:7" ht="12.75">
      <c r="A595" t="s">
        <v>97</v>
      </c>
      <c r="B595" t="s">
        <v>45</v>
      </c>
      <c r="C595" s="2"/>
      <c r="D595" s="2"/>
      <c r="E595" s="2"/>
      <c r="F595" s="2"/>
      <c r="G595" s="2"/>
    </row>
    <row r="596" spans="1:2" ht="12.75">
      <c r="A596">
        <v>1984</v>
      </c>
      <c r="B596" t="s">
        <v>45</v>
      </c>
    </row>
    <row r="597" spans="1:2" ht="12.75">
      <c r="A597">
        <v>1985</v>
      </c>
      <c r="B597" t="s">
        <v>45</v>
      </c>
    </row>
    <row r="598" spans="1:2" ht="12.75">
      <c r="A598">
        <v>1986</v>
      </c>
      <c r="B598" t="s">
        <v>45</v>
      </c>
    </row>
    <row r="599" spans="1:2" ht="12.75">
      <c r="A599">
        <v>1987</v>
      </c>
      <c r="B599" t="s">
        <v>45</v>
      </c>
    </row>
    <row r="600" spans="1:2" ht="12.75">
      <c r="A600">
        <v>1988</v>
      </c>
      <c r="B600" t="s">
        <v>45</v>
      </c>
    </row>
    <row r="601" spans="1:2" ht="12.75">
      <c r="A601">
        <v>1989</v>
      </c>
      <c r="B601" t="s">
        <v>45</v>
      </c>
    </row>
    <row r="602" spans="1:2" ht="12.75">
      <c r="A602">
        <v>1990</v>
      </c>
      <c r="B602" t="s">
        <v>45</v>
      </c>
    </row>
    <row r="603" spans="1:7" ht="12.75">
      <c r="A603">
        <v>1991</v>
      </c>
      <c r="B603" t="s">
        <v>45</v>
      </c>
      <c r="D603">
        <v>24</v>
      </c>
      <c r="F603">
        <v>33</v>
      </c>
      <c r="G603">
        <v>3</v>
      </c>
    </row>
    <row r="604" spans="1:7" ht="12.75">
      <c r="A604">
        <v>1992</v>
      </c>
      <c r="B604" t="s">
        <v>45</v>
      </c>
      <c r="C604">
        <v>4</v>
      </c>
      <c r="D604">
        <v>29</v>
      </c>
      <c r="E604">
        <v>6</v>
      </c>
      <c r="F604">
        <v>40</v>
      </c>
      <c r="G604">
        <v>4</v>
      </c>
    </row>
    <row r="605" spans="1:7" ht="12.75">
      <c r="A605">
        <v>1993</v>
      </c>
      <c r="B605" t="s">
        <v>45</v>
      </c>
      <c r="C605">
        <v>11</v>
      </c>
      <c r="D605">
        <v>122</v>
      </c>
      <c r="E605">
        <v>14</v>
      </c>
      <c r="F605">
        <v>113</v>
      </c>
      <c r="G605">
        <v>23</v>
      </c>
    </row>
    <row r="606" spans="1:7" ht="12.75">
      <c r="A606">
        <v>1994</v>
      </c>
      <c r="B606" t="s">
        <v>45</v>
      </c>
      <c r="C606">
        <v>4</v>
      </c>
      <c r="D606">
        <v>108</v>
      </c>
      <c r="E606">
        <v>12</v>
      </c>
      <c r="F606">
        <v>128</v>
      </c>
      <c r="G606">
        <v>28</v>
      </c>
    </row>
    <row r="607" spans="1:7" ht="12.75">
      <c r="A607">
        <v>1995</v>
      </c>
      <c r="B607" t="s">
        <v>45</v>
      </c>
      <c r="C607">
        <v>4</v>
      </c>
      <c r="D607" s="2">
        <v>52</v>
      </c>
      <c r="E607">
        <v>15</v>
      </c>
      <c r="F607">
        <v>113</v>
      </c>
      <c r="G607">
        <v>17</v>
      </c>
    </row>
    <row r="608" spans="1:7" ht="12.75">
      <c r="A608">
        <v>1996</v>
      </c>
      <c r="B608" t="s">
        <v>45</v>
      </c>
      <c r="D608" s="2">
        <v>38</v>
      </c>
      <c r="E608">
        <v>7</v>
      </c>
      <c r="F608">
        <v>118</v>
      </c>
      <c r="G608">
        <v>12</v>
      </c>
    </row>
    <row r="609" spans="1:7" ht="12.75">
      <c r="A609">
        <v>1997</v>
      </c>
      <c r="B609" t="s">
        <v>45</v>
      </c>
      <c r="C609">
        <v>1</v>
      </c>
      <c r="D609" s="2">
        <v>23</v>
      </c>
      <c r="E609">
        <v>6</v>
      </c>
      <c r="F609" s="2">
        <v>110</v>
      </c>
      <c r="G609">
        <v>9</v>
      </c>
    </row>
    <row r="610" spans="1:6" ht="12.75">
      <c r="A610">
        <v>1998</v>
      </c>
      <c r="B610" t="s">
        <v>45</v>
      </c>
      <c r="D610" s="2"/>
      <c r="F610" s="2"/>
    </row>
    <row r="611" spans="1:6" ht="12.75">
      <c r="A611">
        <v>1999</v>
      </c>
      <c r="B611" t="s">
        <v>45</v>
      </c>
      <c r="F611" s="2"/>
    </row>
    <row r="612" ht="12.75">
      <c r="B612" t="s">
        <v>45</v>
      </c>
    </row>
    <row r="613" spans="1:7" ht="12.75">
      <c r="A613" t="s">
        <v>108</v>
      </c>
      <c r="B613" t="s">
        <v>45</v>
      </c>
      <c r="C613">
        <v>24</v>
      </c>
      <c r="D613">
        <v>396</v>
      </c>
      <c r="E613">
        <v>60</v>
      </c>
      <c r="F613">
        <v>655</v>
      </c>
      <c r="G613">
        <v>96</v>
      </c>
    </row>
    <row r="614" spans="1:7" ht="12.75">
      <c r="A614" t="s">
        <v>135</v>
      </c>
      <c r="B614" t="s">
        <v>64</v>
      </c>
      <c r="C614" t="s">
        <v>133</v>
      </c>
      <c r="D614" t="s">
        <v>135</v>
      </c>
      <c r="E614" t="s">
        <v>135</v>
      </c>
      <c r="F614" t="s">
        <v>135</v>
      </c>
      <c r="G614" t="s">
        <v>135</v>
      </c>
    </row>
    <row r="615" spans="1:2" ht="12.75">
      <c r="A615" t="s">
        <v>117</v>
      </c>
      <c r="B615" t="s">
        <v>45</v>
      </c>
    </row>
    <row r="616" spans="1:7" ht="12.75">
      <c r="A616">
        <v>1984</v>
      </c>
      <c r="B616" t="s">
        <v>45</v>
      </c>
      <c r="C616" s="2">
        <v>29</v>
      </c>
      <c r="D616" s="2">
        <v>71</v>
      </c>
      <c r="E616" s="2">
        <v>8</v>
      </c>
      <c r="F616" s="2">
        <v>15</v>
      </c>
      <c r="G616" s="2">
        <v>9</v>
      </c>
    </row>
    <row r="617" spans="1:7" ht="12.75">
      <c r="A617">
        <v>1985</v>
      </c>
      <c r="B617" t="s">
        <v>45</v>
      </c>
      <c r="C617">
        <v>209</v>
      </c>
      <c r="D617">
        <v>231</v>
      </c>
      <c r="E617">
        <v>18</v>
      </c>
      <c r="F617">
        <v>29</v>
      </c>
      <c r="G617">
        <v>29</v>
      </c>
    </row>
    <row r="618" spans="1:7" ht="12.75">
      <c r="A618">
        <v>1986</v>
      </c>
      <c r="B618" t="s">
        <v>45</v>
      </c>
      <c r="C618">
        <v>192</v>
      </c>
      <c r="D618">
        <v>243</v>
      </c>
      <c r="E618">
        <v>18</v>
      </c>
      <c r="F618">
        <v>25</v>
      </c>
      <c r="G618">
        <v>32</v>
      </c>
    </row>
    <row r="619" spans="1:7" ht="12.75">
      <c r="A619">
        <v>1987</v>
      </c>
      <c r="B619" t="s">
        <v>45</v>
      </c>
      <c r="C619">
        <v>226</v>
      </c>
      <c r="D619">
        <v>297</v>
      </c>
      <c r="E619">
        <v>32</v>
      </c>
      <c r="F619">
        <v>56</v>
      </c>
      <c r="G619">
        <v>35</v>
      </c>
    </row>
    <row r="620" spans="1:7" ht="12.75">
      <c r="A620">
        <v>1988</v>
      </c>
      <c r="B620" t="s">
        <v>45</v>
      </c>
      <c r="C620">
        <v>254</v>
      </c>
      <c r="D620">
        <v>380</v>
      </c>
      <c r="E620">
        <v>20</v>
      </c>
      <c r="F620">
        <v>91</v>
      </c>
      <c r="G620">
        <v>37</v>
      </c>
    </row>
    <row r="621" spans="1:7" ht="12.75">
      <c r="A621">
        <v>1989</v>
      </c>
      <c r="B621" t="s">
        <v>45</v>
      </c>
      <c r="C621">
        <v>248</v>
      </c>
      <c r="D621">
        <v>385</v>
      </c>
      <c r="E621">
        <v>24</v>
      </c>
      <c r="F621">
        <v>152</v>
      </c>
      <c r="G621">
        <v>35</v>
      </c>
    </row>
    <row r="622" spans="1:7" ht="12.75">
      <c r="A622">
        <v>1990</v>
      </c>
      <c r="B622" t="s">
        <v>45</v>
      </c>
      <c r="C622">
        <v>244</v>
      </c>
      <c r="D622">
        <v>381</v>
      </c>
      <c r="E622">
        <v>21</v>
      </c>
      <c r="F622">
        <v>265</v>
      </c>
      <c r="G622" s="2">
        <v>65</v>
      </c>
    </row>
    <row r="623" spans="1:7" ht="12.75">
      <c r="A623">
        <v>1991</v>
      </c>
      <c r="B623" t="s">
        <v>45</v>
      </c>
      <c r="C623">
        <v>227</v>
      </c>
      <c r="D623">
        <v>467</v>
      </c>
      <c r="E623">
        <v>38</v>
      </c>
      <c r="F623">
        <v>444</v>
      </c>
      <c r="G623">
        <v>65</v>
      </c>
    </row>
    <row r="624" spans="1:7" ht="12.75">
      <c r="A624">
        <v>1992</v>
      </c>
      <c r="B624" t="s">
        <v>45</v>
      </c>
      <c r="C624">
        <v>166</v>
      </c>
      <c r="D624">
        <v>426</v>
      </c>
      <c r="E624">
        <v>50</v>
      </c>
      <c r="F624">
        <v>541</v>
      </c>
      <c r="G624" s="2">
        <v>79</v>
      </c>
    </row>
    <row r="625" spans="1:7" ht="12.75">
      <c r="A625">
        <v>1993</v>
      </c>
      <c r="B625" t="s">
        <v>45</v>
      </c>
      <c r="C625">
        <v>226</v>
      </c>
      <c r="D625">
        <v>885</v>
      </c>
      <c r="E625" s="2">
        <v>106</v>
      </c>
      <c r="F625" s="2">
        <v>1088</v>
      </c>
      <c r="G625" s="2">
        <v>186</v>
      </c>
    </row>
    <row r="626" spans="1:7" ht="12.75">
      <c r="A626">
        <v>1994</v>
      </c>
      <c r="B626" t="s">
        <v>45</v>
      </c>
      <c r="C626">
        <v>226</v>
      </c>
      <c r="D626">
        <v>938</v>
      </c>
      <c r="E626" s="2">
        <v>113</v>
      </c>
      <c r="F626" s="2">
        <v>1236</v>
      </c>
      <c r="G626" s="2">
        <v>215</v>
      </c>
    </row>
    <row r="627" spans="1:7" ht="12.75">
      <c r="A627">
        <v>1995</v>
      </c>
      <c r="B627" t="s">
        <v>45</v>
      </c>
      <c r="C627">
        <v>252</v>
      </c>
      <c r="D627">
        <v>675</v>
      </c>
      <c r="E627" s="2">
        <v>114</v>
      </c>
      <c r="F627" s="2">
        <v>1089</v>
      </c>
      <c r="G627" s="2">
        <v>164</v>
      </c>
    </row>
    <row r="628" spans="1:7" ht="12.75">
      <c r="A628">
        <v>1996</v>
      </c>
      <c r="B628" t="s">
        <v>45</v>
      </c>
      <c r="C628">
        <v>191</v>
      </c>
      <c r="D628">
        <v>395</v>
      </c>
      <c r="E628" s="2">
        <v>78</v>
      </c>
      <c r="F628" s="2">
        <v>780</v>
      </c>
      <c r="G628" s="2">
        <v>119</v>
      </c>
    </row>
    <row r="629" spans="1:7" ht="12.75">
      <c r="A629">
        <v>1997</v>
      </c>
      <c r="B629" t="s">
        <v>45</v>
      </c>
      <c r="C629">
        <v>155</v>
      </c>
      <c r="D629">
        <v>274</v>
      </c>
      <c r="E629" s="2">
        <v>49</v>
      </c>
      <c r="F629" s="2">
        <v>580</v>
      </c>
      <c r="G629" s="2">
        <v>78</v>
      </c>
    </row>
    <row r="630" spans="1:7" ht="12.75">
      <c r="A630">
        <v>1998</v>
      </c>
      <c r="B630" t="s">
        <v>45</v>
      </c>
      <c r="C630">
        <v>144</v>
      </c>
      <c r="D630">
        <v>236</v>
      </c>
      <c r="E630" s="2">
        <v>35</v>
      </c>
      <c r="F630" s="2">
        <v>506</v>
      </c>
      <c r="G630" s="2">
        <v>62</v>
      </c>
    </row>
    <row r="631" spans="1:7" ht="12.75">
      <c r="A631">
        <v>1999</v>
      </c>
      <c r="B631" t="s">
        <v>45</v>
      </c>
      <c r="C631">
        <v>147</v>
      </c>
      <c r="D631">
        <v>200</v>
      </c>
      <c r="E631">
        <v>35</v>
      </c>
      <c r="F631">
        <v>351</v>
      </c>
      <c r="G631">
        <v>53</v>
      </c>
    </row>
    <row r="632" ht="12.75">
      <c r="B632" t="s">
        <v>45</v>
      </c>
    </row>
    <row r="633" spans="1:7" ht="12.75">
      <c r="A633" t="s">
        <v>108</v>
      </c>
      <c r="B633" t="s">
        <v>45</v>
      </c>
      <c r="C633" s="2">
        <v>3136</v>
      </c>
      <c r="D633" s="2">
        <v>6484</v>
      </c>
      <c r="E633">
        <v>759</v>
      </c>
      <c r="F633" s="2">
        <v>7248</v>
      </c>
      <c r="G633" s="2">
        <v>1263</v>
      </c>
    </row>
    <row r="634" spans="1:7" ht="12.75">
      <c r="A634" t="s">
        <v>135</v>
      </c>
      <c r="B634" t="s">
        <v>47</v>
      </c>
      <c r="C634" t="s">
        <v>133</v>
      </c>
      <c r="D634" t="s">
        <v>135</v>
      </c>
      <c r="E634" t="s">
        <v>135</v>
      </c>
      <c r="F634" t="s">
        <v>135</v>
      </c>
      <c r="G634" t="s">
        <v>135</v>
      </c>
    </row>
    <row r="636" spans="1:7" ht="12.75">
      <c r="A636" t="s">
        <v>135</v>
      </c>
      <c r="B636" t="s">
        <v>47</v>
      </c>
      <c r="C636" t="s">
        <v>133</v>
      </c>
      <c r="D636" t="s">
        <v>135</v>
      </c>
      <c r="E636" t="s">
        <v>135</v>
      </c>
      <c r="F636" t="s">
        <v>135</v>
      </c>
      <c r="G636" t="s">
        <v>135</v>
      </c>
    </row>
    <row r="637" spans="1:7" ht="12.75">
      <c r="A637" t="s">
        <v>90</v>
      </c>
      <c r="B637" t="s">
        <v>45</v>
      </c>
      <c r="C637" s="2"/>
      <c r="D637" s="2"/>
      <c r="E637" s="2"/>
      <c r="F637" s="2"/>
      <c r="G637" s="2"/>
    </row>
    <row r="638" spans="1:7" ht="12.75">
      <c r="A638" t="s">
        <v>91</v>
      </c>
      <c r="B638" t="s">
        <v>45</v>
      </c>
      <c r="C638" t="s">
        <v>82</v>
      </c>
      <c r="D638" t="s">
        <v>83</v>
      </c>
      <c r="E638" t="s">
        <v>84</v>
      </c>
      <c r="F638" t="s">
        <v>85</v>
      </c>
      <c r="G638" t="s">
        <v>92</v>
      </c>
    </row>
    <row r="639" spans="1:7" ht="12.75">
      <c r="A639" t="s">
        <v>93</v>
      </c>
      <c r="B639" t="s">
        <v>45</v>
      </c>
      <c r="C639" t="s">
        <v>132</v>
      </c>
      <c r="D639" t="s">
        <v>135</v>
      </c>
      <c r="E639" t="e">
        <f>-Amerind,N</f>
        <v>#NAME?</v>
      </c>
      <c r="F639" t="s">
        <v>86</v>
      </c>
      <c r="G639" t="s">
        <v>135</v>
      </c>
    </row>
    <row r="640" spans="1:7" ht="12.75">
      <c r="A640" t="s">
        <v>94</v>
      </c>
      <c r="B640" t="s">
        <v>45</v>
      </c>
      <c r="C640" t="s">
        <v>95</v>
      </c>
      <c r="D640" t="s">
        <v>136</v>
      </c>
      <c r="E640" t="s">
        <v>137</v>
      </c>
      <c r="F640" t="s">
        <v>96</v>
      </c>
      <c r="G640" t="s">
        <v>138</v>
      </c>
    </row>
    <row r="641" spans="1:7" ht="12.75">
      <c r="A641" t="s">
        <v>135</v>
      </c>
      <c r="B641" t="s">
        <v>64</v>
      </c>
      <c r="C641" t="s">
        <v>133</v>
      </c>
      <c r="D641" t="s">
        <v>135</v>
      </c>
      <c r="E641" t="s">
        <v>135</v>
      </c>
      <c r="F641" t="s">
        <v>135</v>
      </c>
      <c r="G641" t="s">
        <v>135</v>
      </c>
    </row>
    <row r="642" spans="1:2" ht="12.75">
      <c r="A642" t="s">
        <v>119</v>
      </c>
      <c r="B642" t="s">
        <v>45</v>
      </c>
    </row>
    <row r="643" spans="1:7" ht="12.75">
      <c r="A643">
        <v>1984</v>
      </c>
      <c r="B643" t="s">
        <v>45</v>
      </c>
      <c r="C643">
        <v>4</v>
      </c>
      <c r="D643">
        <v>3</v>
      </c>
      <c r="E643">
        <v>1</v>
      </c>
      <c r="F643">
        <v>3</v>
      </c>
      <c r="G643">
        <v>1</v>
      </c>
    </row>
    <row r="644" spans="1:7" ht="12.75">
      <c r="A644">
        <v>1985</v>
      </c>
      <c r="B644" t="s">
        <v>45</v>
      </c>
      <c r="C644">
        <v>2</v>
      </c>
      <c r="D644">
        <v>10</v>
      </c>
      <c r="E644">
        <v>3</v>
      </c>
      <c r="G644">
        <v>1</v>
      </c>
    </row>
    <row r="645" spans="1:7" ht="12.75">
      <c r="A645">
        <v>1986</v>
      </c>
      <c r="B645" t="s">
        <v>45</v>
      </c>
      <c r="C645">
        <v>3</v>
      </c>
      <c r="D645">
        <v>8</v>
      </c>
      <c r="E645">
        <v>2</v>
      </c>
      <c r="G645">
        <v>3</v>
      </c>
    </row>
    <row r="646" spans="1:7" ht="12.75">
      <c r="A646">
        <v>1987</v>
      </c>
      <c r="B646" t="s">
        <v>45</v>
      </c>
      <c r="C646">
        <v>11</v>
      </c>
      <c r="D646">
        <v>9</v>
      </c>
      <c r="E646">
        <v>1</v>
      </c>
      <c r="F646">
        <v>3</v>
      </c>
      <c r="G646">
        <v>2</v>
      </c>
    </row>
    <row r="647" spans="1:7" ht="12.75">
      <c r="A647">
        <v>1988</v>
      </c>
      <c r="B647" t="s">
        <v>45</v>
      </c>
      <c r="C647">
        <v>8</v>
      </c>
      <c r="D647">
        <v>15</v>
      </c>
      <c r="E647">
        <v>1</v>
      </c>
      <c r="F647">
        <v>6</v>
      </c>
      <c r="G647">
        <v>3</v>
      </c>
    </row>
    <row r="648" spans="1:7" ht="12.75">
      <c r="A648">
        <v>1989</v>
      </c>
      <c r="B648" t="s">
        <v>45</v>
      </c>
      <c r="C648">
        <v>18</v>
      </c>
      <c r="D648">
        <v>24</v>
      </c>
      <c r="E648">
        <v>5</v>
      </c>
      <c r="F648">
        <v>23</v>
      </c>
      <c r="G648">
        <v>12</v>
      </c>
    </row>
    <row r="649" spans="1:7" ht="12.75">
      <c r="A649">
        <v>1990</v>
      </c>
      <c r="B649" t="s">
        <v>45</v>
      </c>
      <c r="C649">
        <v>11</v>
      </c>
      <c r="D649">
        <v>16</v>
      </c>
      <c r="E649">
        <v>1</v>
      </c>
      <c r="F649">
        <v>11</v>
      </c>
      <c r="G649">
        <v>8</v>
      </c>
    </row>
    <row r="650" spans="1:7" ht="12.75">
      <c r="A650">
        <v>1991</v>
      </c>
      <c r="B650" t="s">
        <v>45</v>
      </c>
      <c r="C650">
        <v>13</v>
      </c>
      <c r="D650">
        <v>20</v>
      </c>
      <c r="E650">
        <v>3</v>
      </c>
      <c r="F650">
        <v>11</v>
      </c>
      <c r="G650">
        <v>8</v>
      </c>
    </row>
    <row r="651" spans="1:7" ht="12.75">
      <c r="A651">
        <v>1992</v>
      </c>
      <c r="B651" t="s">
        <v>45</v>
      </c>
      <c r="C651">
        <v>6</v>
      </c>
      <c r="D651">
        <v>15</v>
      </c>
      <c r="F651">
        <v>11</v>
      </c>
      <c r="G651">
        <v>9</v>
      </c>
    </row>
    <row r="652" spans="1:7" ht="12.75">
      <c r="A652">
        <v>1993</v>
      </c>
      <c r="B652" t="s">
        <v>45</v>
      </c>
      <c r="C652">
        <v>14</v>
      </c>
      <c r="D652">
        <v>8</v>
      </c>
      <c r="E652">
        <v>3</v>
      </c>
      <c r="F652">
        <v>5</v>
      </c>
      <c r="G652">
        <v>9</v>
      </c>
    </row>
    <row r="653" spans="1:7" ht="12.75">
      <c r="A653">
        <v>1994</v>
      </c>
      <c r="B653" t="s">
        <v>45</v>
      </c>
      <c r="C653">
        <v>7</v>
      </c>
      <c r="D653">
        <v>9</v>
      </c>
      <c r="E653">
        <v>3</v>
      </c>
      <c r="F653">
        <v>3</v>
      </c>
      <c r="G653">
        <v>10</v>
      </c>
    </row>
    <row r="654" spans="1:7" ht="12.75">
      <c r="A654">
        <v>1995</v>
      </c>
      <c r="B654" t="s">
        <v>45</v>
      </c>
      <c r="C654">
        <v>15</v>
      </c>
      <c r="D654">
        <v>9</v>
      </c>
      <c r="E654">
        <v>3</v>
      </c>
      <c r="F654">
        <v>3</v>
      </c>
      <c r="G654">
        <v>10</v>
      </c>
    </row>
    <row r="655" spans="1:7" ht="12.75">
      <c r="A655">
        <v>1996</v>
      </c>
      <c r="B655" t="s">
        <v>45</v>
      </c>
      <c r="C655">
        <v>8</v>
      </c>
      <c r="D655">
        <v>10</v>
      </c>
      <c r="E655">
        <v>1</v>
      </c>
      <c r="F655">
        <v>9</v>
      </c>
      <c r="G655">
        <v>11</v>
      </c>
    </row>
    <row r="656" spans="1:7" ht="12.75">
      <c r="A656">
        <v>1997</v>
      </c>
      <c r="B656" t="s">
        <v>45</v>
      </c>
      <c r="C656">
        <v>15</v>
      </c>
      <c r="D656">
        <v>13</v>
      </c>
      <c r="E656">
        <v>3</v>
      </c>
      <c r="F656">
        <v>5</v>
      </c>
      <c r="G656">
        <v>5</v>
      </c>
    </row>
    <row r="657" spans="1:7" ht="12.75">
      <c r="A657">
        <v>1998</v>
      </c>
      <c r="B657" t="s">
        <v>45</v>
      </c>
      <c r="C657">
        <v>17</v>
      </c>
      <c r="D657">
        <v>20</v>
      </c>
      <c r="F657">
        <v>12</v>
      </c>
      <c r="G657">
        <v>12</v>
      </c>
    </row>
    <row r="658" spans="1:7" ht="12.75">
      <c r="A658">
        <v>1999</v>
      </c>
      <c r="B658" t="s">
        <v>45</v>
      </c>
      <c r="C658">
        <v>21</v>
      </c>
      <c r="D658">
        <v>20</v>
      </c>
      <c r="E658">
        <v>4</v>
      </c>
      <c r="F658">
        <v>8</v>
      </c>
      <c r="G658">
        <v>11</v>
      </c>
    </row>
    <row r="659" ht="12.75">
      <c r="B659" t="s">
        <v>45</v>
      </c>
    </row>
    <row r="660" spans="1:7" ht="12.75">
      <c r="A660" t="s">
        <v>108</v>
      </c>
      <c r="B660" t="s">
        <v>45</v>
      </c>
      <c r="C660">
        <v>173</v>
      </c>
      <c r="D660">
        <v>209</v>
      </c>
      <c r="E660">
        <v>34</v>
      </c>
      <c r="F660">
        <v>113</v>
      </c>
      <c r="G660">
        <v>115</v>
      </c>
    </row>
    <row r="661" spans="1:7" ht="12.75">
      <c r="A661" t="s">
        <v>135</v>
      </c>
      <c r="B661" t="s">
        <v>64</v>
      </c>
      <c r="C661" t="s">
        <v>133</v>
      </c>
      <c r="D661" t="s">
        <v>135</v>
      </c>
      <c r="E661" t="s">
        <v>135</v>
      </c>
      <c r="F661" t="s">
        <v>135</v>
      </c>
      <c r="G661" t="s">
        <v>135</v>
      </c>
    </row>
    <row r="662" spans="1:2" ht="12.75">
      <c r="A662" t="s">
        <v>116</v>
      </c>
      <c r="B662" t="s">
        <v>45</v>
      </c>
    </row>
    <row r="663" spans="1:7" ht="12.75">
      <c r="A663">
        <v>1984</v>
      </c>
      <c r="B663" t="s">
        <v>45</v>
      </c>
      <c r="C663">
        <v>2</v>
      </c>
      <c r="D663">
        <v>8</v>
      </c>
      <c r="G663">
        <v>2</v>
      </c>
    </row>
    <row r="664" spans="1:7" ht="12.75">
      <c r="A664">
        <v>1985</v>
      </c>
      <c r="B664" t="s">
        <v>45</v>
      </c>
      <c r="D664">
        <v>5</v>
      </c>
      <c r="G664">
        <v>3</v>
      </c>
    </row>
    <row r="665" spans="1:7" ht="12.75">
      <c r="A665">
        <v>1986</v>
      </c>
      <c r="B665" t="s">
        <v>45</v>
      </c>
      <c r="C665">
        <v>3</v>
      </c>
      <c r="D665">
        <v>3</v>
      </c>
      <c r="F665">
        <v>2</v>
      </c>
      <c r="G665">
        <v>2</v>
      </c>
    </row>
    <row r="666" spans="1:7" ht="12.75">
      <c r="A666">
        <v>1987</v>
      </c>
      <c r="B666" t="s">
        <v>45</v>
      </c>
      <c r="C666">
        <v>2</v>
      </c>
      <c r="D666">
        <v>5</v>
      </c>
      <c r="E666">
        <v>1</v>
      </c>
      <c r="G666">
        <v>3</v>
      </c>
    </row>
    <row r="667" spans="1:7" ht="12.75">
      <c r="A667">
        <v>1988</v>
      </c>
      <c r="B667" t="s">
        <v>45</v>
      </c>
      <c r="C667">
        <v>1</v>
      </c>
      <c r="D667">
        <v>7</v>
      </c>
      <c r="E667">
        <v>2</v>
      </c>
      <c r="F667">
        <v>1</v>
      </c>
      <c r="G667">
        <v>1</v>
      </c>
    </row>
    <row r="668" spans="1:5" ht="12.75">
      <c r="A668">
        <v>1989</v>
      </c>
      <c r="B668" t="s">
        <v>45</v>
      </c>
      <c r="C668">
        <v>5</v>
      </c>
      <c r="D668">
        <v>5</v>
      </c>
      <c r="E668">
        <v>1</v>
      </c>
    </row>
    <row r="669" spans="1:7" ht="12.75">
      <c r="A669">
        <v>1990</v>
      </c>
      <c r="B669" t="s">
        <v>45</v>
      </c>
      <c r="C669">
        <v>5</v>
      </c>
      <c r="D669">
        <v>9</v>
      </c>
      <c r="E669">
        <v>4</v>
      </c>
      <c r="G669">
        <v>2</v>
      </c>
    </row>
    <row r="670" spans="1:7" ht="12.75">
      <c r="A670">
        <v>1991</v>
      </c>
      <c r="B670" t="s">
        <v>45</v>
      </c>
      <c r="C670">
        <v>3</v>
      </c>
      <c r="D670">
        <v>10</v>
      </c>
      <c r="E670">
        <v>3</v>
      </c>
      <c r="G670">
        <v>3</v>
      </c>
    </row>
    <row r="671" spans="1:6" ht="12.75">
      <c r="A671">
        <v>1992</v>
      </c>
      <c r="B671" t="s">
        <v>45</v>
      </c>
      <c r="C671">
        <v>2</v>
      </c>
      <c r="D671">
        <v>12</v>
      </c>
      <c r="E671">
        <v>1</v>
      </c>
      <c r="F671">
        <v>4</v>
      </c>
    </row>
    <row r="672" spans="1:7" ht="12.75">
      <c r="A672">
        <v>1993</v>
      </c>
      <c r="B672" t="s">
        <v>45</v>
      </c>
      <c r="C672">
        <v>6</v>
      </c>
      <c r="D672">
        <v>14</v>
      </c>
      <c r="E672">
        <v>1</v>
      </c>
      <c r="F672">
        <v>7</v>
      </c>
      <c r="G672">
        <v>1</v>
      </c>
    </row>
    <row r="673" spans="1:7" ht="12.75">
      <c r="A673">
        <v>1994</v>
      </c>
      <c r="B673" t="s">
        <v>45</v>
      </c>
      <c r="C673">
        <v>2</v>
      </c>
      <c r="D673">
        <v>12</v>
      </c>
      <c r="E673">
        <v>3</v>
      </c>
      <c r="F673">
        <v>6</v>
      </c>
      <c r="G673">
        <v>2</v>
      </c>
    </row>
    <row r="674" spans="1:7" ht="12.75">
      <c r="A674">
        <v>1995</v>
      </c>
      <c r="B674" t="s">
        <v>45</v>
      </c>
      <c r="C674">
        <v>3</v>
      </c>
      <c r="D674">
        <v>10</v>
      </c>
      <c r="E674">
        <v>5</v>
      </c>
      <c r="F674">
        <v>7</v>
      </c>
      <c r="G674">
        <v>2</v>
      </c>
    </row>
    <row r="675" spans="1:7" ht="12.75">
      <c r="A675">
        <v>1996</v>
      </c>
      <c r="B675" t="s">
        <v>45</v>
      </c>
      <c r="C675">
        <v>4</v>
      </c>
      <c r="D675">
        <v>8</v>
      </c>
      <c r="E675">
        <v>1</v>
      </c>
      <c r="F675">
        <v>6</v>
      </c>
      <c r="G675">
        <v>6</v>
      </c>
    </row>
    <row r="676" spans="1:7" ht="12.75">
      <c r="A676">
        <v>1997</v>
      </c>
      <c r="B676" t="s">
        <v>45</v>
      </c>
      <c r="C676">
        <v>9</v>
      </c>
      <c r="D676">
        <v>11</v>
      </c>
      <c r="E676">
        <v>3</v>
      </c>
      <c r="F676">
        <v>8</v>
      </c>
      <c r="G676">
        <v>3</v>
      </c>
    </row>
    <row r="677" spans="1:7" ht="12.75">
      <c r="A677">
        <v>1998</v>
      </c>
      <c r="B677" t="s">
        <v>45</v>
      </c>
      <c r="C677">
        <v>9</v>
      </c>
      <c r="D677">
        <v>14</v>
      </c>
      <c r="E677">
        <v>4</v>
      </c>
      <c r="F677">
        <v>4</v>
      </c>
      <c r="G677">
        <v>7</v>
      </c>
    </row>
    <row r="678" spans="1:7" ht="12.75">
      <c r="A678">
        <v>1999</v>
      </c>
      <c r="B678" t="s">
        <v>45</v>
      </c>
      <c r="C678">
        <v>8</v>
      </c>
      <c r="D678">
        <v>9</v>
      </c>
      <c r="E678">
        <v>2</v>
      </c>
      <c r="F678">
        <v>9</v>
      </c>
      <c r="G678">
        <v>2</v>
      </c>
    </row>
    <row r="679" ht="12.75">
      <c r="B679" t="s">
        <v>45</v>
      </c>
    </row>
    <row r="680" spans="1:7" ht="12.75">
      <c r="A680" t="s">
        <v>108</v>
      </c>
      <c r="B680" t="s">
        <v>45</v>
      </c>
      <c r="C680">
        <v>64</v>
      </c>
      <c r="D680">
        <v>142</v>
      </c>
      <c r="E680">
        <v>31</v>
      </c>
      <c r="F680">
        <v>54</v>
      </c>
      <c r="G680">
        <v>39</v>
      </c>
    </row>
    <row r="681" spans="1:7" ht="12.75">
      <c r="A681" t="s">
        <v>135</v>
      </c>
      <c r="B681" t="s">
        <v>64</v>
      </c>
      <c r="C681" t="s">
        <v>133</v>
      </c>
      <c r="D681" t="s">
        <v>135</v>
      </c>
      <c r="E681" t="s">
        <v>135</v>
      </c>
      <c r="F681" t="s">
        <v>135</v>
      </c>
      <c r="G681" t="s">
        <v>135</v>
      </c>
    </row>
    <row r="682" spans="1:2" ht="12.75">
      <c r="A682" t="s">
        <v>97</v>
      </c>
      <c r="B682" t="s">
        <v>45</v>
      </c>
    </row>
    <row r="683" spans="1:2" ht="12.75">
      <c r="A683">
        <v>1984</v>
      </c>
      <c r="B683" t="s">
        <v>45</v>
      </c>
    </row>
    <row r="684" spans="1:2" ht="12.75">
      <c r="A684">
        <v>1985</v>
      </c>
      <c r="B684" t="s">
        <v>45</v>
      </c>
    </row>
    <row r="685" spans="1:2" ht="12.75">
      <c r="A685">
        <v>1986</v>
      </c>
      <c r="B685" t="s">
        <v>45</v>
      </c>
    </row>
    <row r="686" spans="1:7" ht="12.75">
      <c r="A686">
        <v>1987</v>
      </c>
      <c r="B686" t="s">
        <v>45</v>
      </c>
      <c r="D686" s="2"/>
      <c r="G686" s="2"/>
    </row>
    <row r="687" spans="1:2" ht="12.75">
      <c r="A687">
        <v>1988</v>
      </c>
      <c r="B687" t="s">
        <v>45</v>
      </c>
    </row>
    <row r="688" spans="1:2" ht="12.75">
      <c r="A688">
        <v>1989</v>
      </c>
      <c r="B688" t="s">
        <v>45</v>
      </c>
    </row>
    <row r="689" spans="1:2" ht="12.75">
      <c r="A689">
        <v>1990</v>
      </c>
      <c r="B689" t="s">
        <v>45</v>
      </c>
    </row>
    <row r="690" spans="1:2" ht="12.75">
      <c r="A690">
        <v>1991</v>
      </c>
      <c r="B690" t="s">
        <v>45</v>
      </c>
    </row>
    <row r="691" spans="1:2" ht="12.75">
      <c r="A691">
        <v>1992</v>
      </c>
      <c r="B691" t="s">
        <v>45</v>
      </c>
    </row>
    <row r="692" spans="1:4" ht="12.75">
      <c r="A692">
        <v>1993</v>
      </c>
      <c r="B692" t="s">
        <v>45</v>
      </c>
      <c r="D692">
        <v>1</v>
      </c>
    </row>
    <row r="693" spans="1:4" ht="12.75">
      <c r="A693">
        <v>1994</v>
      </c>
      <c r="B693" t="s">
        <v>45</v>
      </c>
      <c r="D693">
        <v>1</v>
      </c>
    </row>
    <row r="694" spans="1:2" ht="12.75">
      <c r="A694">
        <v>1995</v>
      </c>
      <c r="B694" t="s">
        <v>45</v>
      </c>
    </row>
    <row r="695" spans="1:2" ht="12.75">
      <c r="A695">
        <v>1996</v>
      </c>
      <c r="B695" t="s">
        <v>45</v>
      </c>
    </row>
    <row r="696" spans="1:2" ht="12.75">
      <c r="A696">
        <v>1997</v>
      </c>
      <c r="B696" t="s">
        <v>45</v>
      </c>
    </row>
    <row r="697" spans="1:2" ht="12.75">
      <c r="A697">
        <v>1998</v>
      </c>
      <c r="B697" t="s">
        <v>45</v>
      </c>
    </row>
    <row r="698" spans="1:2" ht="12.75">
      <c r="A698">
        <v>1999</v>
      </c>
      <c r="B698" t="s">
        <v>45</v>
      </c>
    </row>
    <row r="699" ht="12.75">
      <c r="B699" t="s">
        <v>45</v>
      </c>
    </row>
    <row r="700" spans="1:4" ht="12.75">
      <c r="A700" t="s">
        <v>108</v>
      </c>
      <c r="B700" t="s">
        <v>45</v>
      </c>
      <c r="D700">
        <v>2</v>
      </c>
    </row>
    <row r="701" spans="1:7" ht="12.75">
      <c r="A701" t="s">
        <v>135</v>
      </c>
      <c r="B701" t="s">
        <v>64</v>
      </c>
      <c r="C701" t="s">
        <v>133</v>
      </c>
      <c r="D701" t="s">
        <v>135</v>
      </c>
      <c r="E701" t="s">
        <v>135</v>
      </c>
      <c r="F701" t="s">
        <v>135</v>
      </c>
      <c r="G701" t="s">
        <v>135</v>
      </c>
    </row>
    <row r="702" spans="1:2" ht="12.75">
      <c r="A702" t="s">
        <v>117</v>
      </c>
      <c r="B702" t="s">
        <v>45</v>
      </c>
    </row>
    <row r="703" spans="1:2" ht="12.75">
      <c r="A703">
        <v>1984</v>
      </c>
      <c r="B703" t="s">
        <v>45</v>
      </c>
    </row>
    <row r="704" spans="1:4" ht="12.75">
      <c r="A704">
        <v>1985</v>
      </c>
      <c r="B704" t="s">
        <v>45</v>
      </c>
      <c r="D704">
        <v>1</v>
      </c>
    </row>
    <row r="705" spans="1:7" ht="12.75">
      <c r="A705">
        <v>1986</v>
      </c>
      <c r="B705" t="s">
        <v>45</v>
      </c>
      <c r="C705">
        <v>1</v>
      </c>
      <c r="G705">
        <v>1</v>
      </c>
    </row>
    <row r="706" spans="1:3" ht="12.75">
      <c r="A706">
        <v>1987</v>
      </c>
      <c r="B706" t="s">
        <v>45</v>
      </c>
      <c r="C706">
        <v>1</v>
      </c>
    </row>
    <row r="707" spans="1:7" ht="12.75">
      <c r="A707">
        <v>1988</v>
      </c>
      <c r="B707" t="s">
        <v>45</v>
      </c>
      <c r="G707">
        <v>2</v>
      </c>
    </row>
    <row r="708" spans="1:7" ht="12.75">
      <c r="A708">
        <v>1989</v>
      </c>
      <c r="B708" t="s">
        <v>45</v>
      </c>
      <c r="C708">
        <v>1</v>
      </c>
      <c r="D708">
        <v>7</v>
      </c>
      <c r="F708">
        <v>2</v>
      </c>
      <c r="G708">
        <v>1</v>
      </c>
    </row>
    <row r="709" spans="1:6" ht="12.75">
      <c r="A709">
        <v>1990</v>
      </c>
      <c r="B709" t="s">
        <v>45</v>
      </c>
      <c r="C709">
        <v>2</v>
      </c>
      <c r="D709">
        <v>4</v>
      </c>
      <c r="F709">
        <v>2</v>
      </c>
    </row>
    <row r="710" spans="1:4" ht="12.75">
      <c r="A710">
        <v>1991</v>
      </c>
      <c r="B710" t="s">
        <v>45</v>
      </c>
      <c r="C710">
        <v>2</v>
      </c>
      <c r="D710">
        <v>7</v>
      </c>
    </row>
    <row r="711" spans="1:6" ht="12.75">
      <c r="A711">
        <v>1992</v>
      </c>
      <c r="B711" t="s">
        <v>45</v>
      </c>
      <c r="C711">
        <v>2</v>
      </c>
      <c r="D711">
        <v>6</v>
      </c>
      <c r="F711">
        <v>2</v>
      </c>
    </row>
    <row r="712" spans="1:7" ht="12.75">
      <c r="A712">
        <v>1993</v>
      </c>
      <c r="B712" t="s">
        <v>45</v>
      </c>
      <c r="C712">
        <v>2</v>
      </c>
      <c r="D712">
        <v>7</v>
      </c>
      <c r="F712">
        <v>1</v>
      </c>
      <c r="G712">
        <v>1</v>
      </c>
    </row>
    <row r="713" spans="1:7" ht="12.75">
      <c r="A713">
        <v>1994</v>
      </c>
      <c r="B713" t="s">
        <v>45</v>
      </c>
      <c r="C713">
        <v>4</v>
      </c>
      <c r="D713">
        <v>6</v>
      </c>
      <c r="G713">
        <v>1</v>
      </c>
    </row>
    <row r="714" spans="1:7" ht="12.75">
      <c r="A714">
        <v>1995</v>
      </c>
      <c r="B714" t="s">
        <v>45</v>
      </c>
      <c r="C714">
        <v>3</v>
      </c>
      <c r="D714">
        <v>4</v>
      </c>
      <c r="E714">
        <v>1</v>
      </c>
      <c r="F714">
        <v>4</v>
      </c>
      <c r="G714">
        <v>1</v>
      </c>
    </row>
    <row r="715" spans="1:7" ht="12.75">
      <c r="A715">
        <v>1996</v>
      </c>
      <c r="B715" t="s">
        <v>45</v>
      </c>
      <c r="C715">
        <v>1</v>
      </c>
      <c r="F715">
        <v>1</v>
      </c>
      <c r="G715">
        <v>3</v>
      </c>
    </row>
    <row r="716" spans="1:4" ht="12.75">
      <c r="A716">
        <v>1997</v>
      </c>
      <c r="B716" t="s">
        <v>45</v>
      </c>
      <c r="C716">
        <v>2</v>
      </c>
      <c r="D716">
        <v>1</v>
      </c>
    </row>
    <row r="717" spans="1:4" ht="12.75">
      <c r="A717">
        <v>1998</v>
      </c>
      <c r="B717" t="s">
        <v>45</v>
      </c>
      <c r="C717">
        <v>1</v>
      </c>
      <c r="D717">
        <v>2</v>
      </c>
    </row>
    <row r="718" spans="1:6" ht="12.75">
      <c r="A718">
        <v>1999</v>
      </c>
      <c r="B718" t="s">
        <v>45</v>
      </c>
      <c r="C718">
        <v>2</v>
      </c>
      <c r="D718">
        <v>5</v>
      </c>
      <c r="F718">
        <v>2</v>
      </c>
    </row>
    <row r="719" ht="12.75">
      <c r="B719" t="s">
        <v>45</v>
      </c>
    </row>
    <row r="720" spans="1:7" ht="12.75">
      <c r="A720" t="s">
        <v>108</v>
      </c>
      <c r="B720" t="s">
        <v>45</v>
      </c>
      <c r="C720">
        <v>24</v>
      </c>
      <c r="D720">
        <v>50</v>
      </c>
      <c r="E720">
        <v>1</v>
      </c>
      <c r="F720">
        <v>14</v>
      </c>
      <c r="G720">
        <v>10</v>
      </c>
    </row>
    <row r="721" spans="1:7" ht="12.75">
      <c r="A721" t="s">
        <v>135</v>
      </c>
      <c r="B721" t="s">
        <v>47</v>
      </c>
      <c r="C721" t="s">
        <v>133</v>
      </c>
      <c r="D721" t="s">
        <v>135</v>
      </c>
      <c r="E721" t="s">
        <v>135</v>
      </c>
      <c r="F721" t="s">
        <v>135</v>
      </c>
      <c r="G721" t="s">
        <v>135</v>
      </c>
    </row>
    <row r="723" spans="1:7" ht="12.75">
      <c r="A723" t="s">
        <v>135</v>
      </c>
      <c r="B723" t="s">
        <v>47</v>
      </c>
      <c r="C723" t="s">
        <v>133</v>
      </c>
      <c r="D723" t="s">
        <v>135</v>
      </c>
      <c r="E723" t="s">
        <v>135</v>
      </c>
      <c r="F723" t="s">
        <v>135</v>
      </c>
      <c r="G723" t="s">
        <v>135</v>
      </c>
    </row>
    <row r="724" spans="1:2" ht="12.75">
      <c r="A724" t="s">
        <v>90</v>
      </c>
      <c r="B724" t="s">
        <v>45</v>
      </c>
    </row>
    <row r="725" spans="1:7" ht="12.75">
      <c r="A725" t="s">
        <v>91</v>
      </c>
      <c r="B725" t="s">
        <v>45</v>
      </c>
      <c r="C725" t="s">
        <v>82</v>
      </c>
      <c r="D725" t="s">
        <v>83</v>
      </c>
      <c r="E725" t="s">
        <v>84</v>
      </c>
      <c r="F725" t="s">
        <v>85</v>
      </c>
      <c r="G725" t="s">
        <v>92</v>
      </c>
    </row>
    <row r="726" spans="1:7" ht="12.75">
      <c r="A726" t="s">
        <v>93</v>
      </c>
      <c r="B726" t="s">
        <v>45</v>
      </c>
      <c r="C726" t="s">
        <v>132</v>
      </c>
      <c r="D726" t="s">
        <v>135</v>
      </c>
      <c r="E726" t="s">
        <v>87</v>
      </c>
      <c r="F726" t="s">
        <v>86</v>
      </c>
      <c r="G726" t="s">
        <v>135</v>
      </c>
    </row>
    <row r="727" spans="1:7" ht="12.75">
      <c r="A727" t="s">
        <v>94</v>
      </c>
      <c r="B727" t="s">
        <v>45</v>
      </c>
      <c r="C727" t="s">
        <v>95</v>
      </c>
      <c r="D727" t="s">
        <v>136</v>
      </c>
      <c r="E727" t="s">
        <v>137</v>
      </c>
      <c r="F727" t="s">
        <v>96</v>
      </c>
      <c r="G727" t="s">
        <v>138</v>
      </c>
    </row>
    <row r="728" spans="1:7" ht="12.75">
      <c r="A728" t="s">
        <v>135</v>
      </c>
      <c r="B728" t="s">
        <v>64</v>
      </c>
      <c r="C728" t="s">
        <v>133</v>
      </c>
      <c r="D728" t="s">
        <v>135</v>
      </c>
      <c r="E728" t="s">
        <v>135</v>
      </c>
      <c r="F728" t="s">
        <v>135</v>
      </c>
      <c r="G728" t="s">
        <v>135</v>
      </c>
    </row>
    <row r="729" spans="1:2" ht="12.75">
      <c r="A729" t="s">
        <v>119</v>
      </c>
      <c r="B729" t="s">
        <v>45</v>
      </c>
    </row>
    <row r="730" spans="1:7" ht="12.75">
      <c r="A730">
        <v>1984</v>
      </c>
      <c r="B730" t="s">
        <v>45</v>
      </c>
      <c r="C730">
        <v>13</v>
      </c>
      <c r="D730">
        <v>15</v>
      </c>
      <c r="F730">
        <v>3</v>
      </c>
      <c r="G730">
        <v>5</v>
      </c>
    </row>
    <row r="731" spans="1:7" ht="12.75">
      <c r="A731">
        <v>1985</v>
      </c>
      <c r="B731" t="s">
        <v>45</v>
      </c>
      <c r="C731">
        <v>11</v>
      </c>
      <c r="D731">
        <v>13</v>
      </c>
      <c r="E731">
        <v>1</v>
      </c>
      <c r="F731">
        <v>2</v>
      </c>
      <c r="G731">
        <v>2</v>
      </c>
    </row>
    <row r="732" spans="1:7" ht="12.75">
      <c r="A732">
        <v>1986</v>
      </c>
      <c r="B732" t="s">
        <v>45</v>
      </c>
      <c r="C732">
        <v>15</v>
      </c>
      <c r="D732">
        <v>10</v>
      </c>
      <c r="E732">
        <v>1</v>
      </c>
      <c r="F732">
        <v>13</v>
      </c>
      <c r="G732">
        <v>4</v>
      </c>
    </row>
    <row r="733" spans="1:7" ht="12.75">
      <c r="A733">
        <v>1987</v>
      </c>
      <c r="B733" t="s">
        <v>45</v>
      </c>
      <c r="C733">
        <v>12</v>
      </c>
      <c r="D733">
        <v>8</v>
      </c>
      <c r="E733">
        <v>2</v>
      </c>
      <c r="F733">
        <v>3</v>
      </c>
      <c r="G733">
        <v>5</v>
      </c>
    </row>
    <row r="734" spans="1:7" ht="12.75">
      <c r="A734">
        <v>1988</v>
      </c>
      <c r="B734" t="s">
        <v>45</v>
      </c>
      <c r="C734">
        <v>6</v>
      </c>
      <c r="D734">
        <v>9</v>
      </c>
      <c r="E734">
        <v>3</v>
      </c>
      <c r="F734">
        <v>10</v>
      </c>
      <c r="G734">
        <v>2</v>
      </c>
    </row>
    <row r="735" spans="1:7" ht="12.75">
      <c r="A735">
        <v>1989</v>
      </c>
      <c r="B735" t="s">
        <v>45</v>
      </c>
      <c r="C735">
        <v>14</v>
      </c>
      <c r="D735">
        <v>11</v>
      </c>
      <c r="E735">
        <v>4</v>
      </c>
      <c r="F735">
        <v>15</v>
      </c>
      <c r="G735">
        <v>5</v>
      </c>
    </row>
    <row r="736" spans="1:7" ht="12.75">
      <c r="A736">
        <v>1990</v>
      </c>
      <c r="B736" t="s">
        <v>45</v>
      </c>
      <c r="C736">
        <v>5</v>
      </c>
      <c r="D736">
        <v>22</v>
      </c>
      <c r="E736">
        <v>3</v>
      </c>
      <c r="F736">
        <v>6</v>
      </c>
      <c r="G736">
        <v>5</v>
      </c>
    </row>
    <row r="737" spans="1:7" ht="12.75">
      <c r="A737">
        <v>1991</v>
      </c>
      <c r="B737" t="s">
        <v>45</v>
      </c>
      <c r="C737">
        <v>22</v>
      </c>
      <c r="D737">
        <v>22</v>
      </c>
      <c r="E737">
        <v>2</v>
      </c>
      <c r="F737">
        <v>5</v>
      </c>
      <c r="G737">
        <v>7</v>
      </c>
    </row>
    <row r="738" spans="1:7" ht="12.75">
      <c r="A738">
        <v>1992</v>
      </c>
      <c r="B738" t="s">
        <v>45</v>
      </c>
      <c r="C738">
        <v>21</v>
      </c>
      <c r="D738">
        <v>34</v>
      </c>
      <c r="E738">
        <v>3</v>
      </c>
      <c r="F738">
        <v>14</v>
      </c>
      <c r="G738">
        <v>6</v>
      </c>
    </row>
    <row r="739" spans="1:7" ht="12.75">
      <c r="A739">
        <v>1993</v>
      </c>
      <c r="B739" t="s">
        <v>45</v>
      </c>
      <c r="C739">
        <v>16</v>
      </c>
      <c r="D739">
        <v>31</v>
      </c>
      <c r="E739">
        <v>4</v>
      </c>
      <c r="F739">
        <v>9</v>
      </c>
      <c r="G739">
        <v>12</v>
      </c>
    </row>
    <row r="740" spans="1:7" ht="12.75">
      <c r="A740">
        <v>1994</v>
      </c>
      <c r="B740" t="s">
        <v>45</v>
      </c>
      <c r="C740">
        <v>39</v>
      </c>
      <c r="D740">
        <v>46</v>
      </c>
      <c r="E740">
        <v>19</v>
      </c>
      <c r="F740">
        <v>9</v>
      </c>
      <c r="G740">
        <v>11</v>
      </c>
    </row>
    <row r="741" spans="1:7" ht="12.75">
      <c r="A741">
        <v>1995</v>
      </c>
      <c r="B741" t="s">
        <v>45</v>
      </c>
      <c r="C741">
        <v>25</v>
      </c>
      <c r="D741">
        <v>29</v>
      </c>
      <c r="E741">
        <v>5</v>
      </c>
      <c r="F741">
        <v>21</v>
      </c>
      <c r="G741">
        <v>6</v>
      </c>
    </row>
    <row r="742" spans="1:7" ht="12.75">
      <c r="A742">
        <v>1996</v>
      </c>
      <c r="B742" t="s">
        <v>45</v>
      </c>
      <c r="C742">
        <v>33</v>
      </c>
      <c r="D742">
        <v>44</v>
      </c>
      <c r="E742">
        <v>8</v>
      </c>
      <c r="F742">
        <v>14</v>
      </c>
      <c r="G742">
        <v>15</v>
      </c>
    </row>
    <row r="743" spans="1:7" ht="12.75">
      <c r="A743">
        <v>1997</v>
      </c>
      <c r="B743" t="s">
        <v>45</v>
      </c>
      <c r="C743">
        <v>39</v>
      </c>
      <c r="D743">
        <v>26</v>
      </c>
      <c r="E743">
        <v>8</v>
      </c>
      <c r="F743">
        <v>9</v>
      </c>
      <c r="G743">
        <v>7</v>
      </c>
    </row>
    <row r="744" spans="1:7" ht="12.75">
      <c r="A744">
        <v>1998</v>
      </c>
      <c r="B744" t="s">
        <v>45</v>
      </c>
      <c r="C744">
        <v>20</v>
      </c>
      <c r="D744">
        <v>18</v>
      </c>
      <c r="E744">
        <v>9</v>
      </c>
      <c r="F744">
        <v>8</v>
      </c>
      <c r="G744">
        <v>6</v>
      </c>
    </row>
    <row r="745" spans="1:7" ht="12.75">
      <c r="A745">
        <v>1999</v>
      </c>
      <c r="B745" t="s">
        <v>45</v>
      </c>
      <c r="C745">
        <v>20</v>
      </c>
      <c r="D745">
        <v>19</v>
      </c>
      <c r="E745">
        <v>7</v>
      </c>
      <c r="F745">
        <v>11</v>
      </c>
      <c r="G745">
        <v>4</v>
      </c>
    </row>
    <row r="746" ht="12.75">
      <c r="B746" t="s">
        <v>45</v>
      </c>
    </row>
    <row r="747" spans="1:7" ht="12.75">
      <c r="A747" t="s">
        <v>108</v>
      </c>
      <c r="B747" t="s">
        <v>45</v>
      </c>
      <c r="C747">
        <v>311</v>
      </c>
      <c r="D747">
        <v>357</v>
      </c>
      <c r="E747">
        <v>79</v>
      </c>
      <c r="F747">
        <v>152</v>
      </c>
      <c r="G747">
        <v>102</v>
      </c>
    </row>
    <row r="748" spans="1:7" ht="12.75">
      <c r="A748" t="s">
        <v>135</v>
      </c>
      <c r="B748" t="s">
        <v>64</v>
      </c>
      <c r="C748" t="s">
        <v>133</v>
      </c>
      <c r="D748" t="s">
        <v>135</v>
      </c>
      <c r="E748" t="s">
        <v>135</v>
      </c>
      <c r="F748" t="s">
        <v>135</v>
      </c>
      <c r="G748" t="s">
        <v>135</v>
      </c>
    </row>
    <row r="749" spans="1:2" ht="12.75">
      <c r="A749" t="s">
        <v>116</v>
      </c>
      <c r="B749" t="s">
        <v>45</v>
      </c>
    </row>
    <row r="750" spans="1:7" ht="12.75">
      <c r="A750">
        <v>1984</v>
      </c>
      <c r="B750" t="s">
        <v>45</v>
      </c>
      <c r="C750">
        <v>1</v>
      </c>
      <c r="D750">
        <v>1</v>
      </c>
      <c r="E750">
        <v>1</v>
      </c>
      <c r="G750">
        <v>2</v>
      </c>
    </row>
    <row r="751" spans="1:5" ht="12.75">
      <c r="A751">
        <v>1985</v>
      </c>
      <c r="B751" t="s">
        <v>45</v>
      </c>
      <c r="D751">
        <v>1</v>
      </c>
      <c r="E751">
        <v>1</v>
      </c>
    </row>
    <row r="752" spans="1:4" ht="12.75">
      <c r="A752">
        <v>1986</v>
      </c>
      <c r="B752" t="s">
        <v>45</v>
      </c>
      <c r="C752">
        <v>2</v>
      </c>
      <c r="D752">
        <v>4</v>
      </c>
    </row>
    <row r="753" spans="1:6" ht="12.75">
      <c r="A753">
        <v>1987</v>
      </c>
      <c r="B753" t="s">
        <v>45</v>
      </c>
      <c r="C753">
        <v>4</v>
      </c>
      <c r="D753">
        <v>2</v>
      </c>
      <c r="F753">
        <v>1</v>
      </c>
    </row>
    <row r="754" spans="1:6" ht="12.75">
      <c r="A754">
        <v>1988</v>
      </c>
      <c r="B754" t="s">
        <v>45</v>
      </c>
      <c r="C754">
        <v>1</v>
      </c>
      <c r="D754">
        <v>2</v>
      </c>
      <c r="F754">
        <v>1</v>
      </c>
    </row>
    <row r="755" spans="1:7" ht="12.75">
      <c r="A755">
        <v>1989</v>
      </c>
      <c r="B755" t="s">
        <v>45</v>
      </c>
      <c r="D755">
        <v>1</v>
      </c>
      <c r="G755">
        <v>1</v>
      </c>
    </row>
    <row r="756" spans="1:6" ht="12.75">
      <c r="A756">
        <v>1990</v>
      </c>
      <c r="B756" t="s">
        <v>45</v>
      </c>
      <c r="C756">
        <v>1</v>
      </c>
      <c r="D756">
        <v>3</v>
      </c>
      <c r="E756">
        <v>1</v>
      </c>
      <c r="F756">
        <v>1</v>
      </c>
    </row>
    <row r="757" spans="1:6" ht="12.75">
      <c r="A757">
        <v>1991</v>
      </c>
      <c r="B757" t="s">
        <v>45</v>
      </c>
      <c r="D757">
        <v>2</v>
      </c>
      <c r="F757">
        <v>1</v>
      </c>
    </row>
    <row r="758" spans="1:7" ht="12.75">
      <c r="A758">
        <v>1992</v>
      </c>
      <c r="B758" t="s">
        <v>45</v>
      </c>
      <c r="C758">
        <v>3</v>
      </c>
      <c r="D758">
        <v>1</v>
      </c>
      <c r="G758">
        <v>2</v>
      </c>
    </row>
    <row r="759" spans="1:7" ht="12.75">
      <c r="A759">
        <v>1993</v>
      </c>
      <c r="B759" t="s">
        <v>45</v>
      </c>
      <c r="D759">
        <v>5</v>
      </c>
      <c r="F759">
        <v>1</v>
      </c>
      <c r="G759">
        <v>2</v>
      </c>
    </row>
    <row r="760" spans="1:7" ht="12.75">
      <c r="A760">
        <v>1994</v>
      </c>
      <c r="B760" t="s">
        <v>45</v>
      </c>
      <c r="D760">
        <v>2</v>
      </c>
      <c r="F760">
        <v>4</v>
      </c>
      <c r="G760">
        <v>2</v>
      </c>
    </row>
    <row r="761" spans="1:7" ht="12.75">
      <c r="A761">
        <v>1995</v>
      </c>
      <c r="B761" t="s">
        <v>45</v>
      </c>
      <c r="C761">
        <v>1</v>
      </c>
      <c r="D761">
        <v>4</v>
      </c>
      <c r="E761">
        <v>1</v>
      </c>
      <c r="F761">
        <v>1</v>
      </c>
      <c r="G761">
        <v>1</v>
      </c>
    </row>
    <row r="762" spans="1:7" ht="12.75">
      <c r="A762">
        <v>1996</v>
      </c>
      <c r="B762" t="s">
        <v>45</v>
      </c>
      <c r="C762">
        <v>1</v>
      </c>
      <c r="D762">
        <v>3</v>
      </c>
      <c r="E762">
        <v>1</v>
      </c>
      <c r="F762">
        <v>4</v>
      </c>
      <c r="G762">
        <v>1</v>
      </c>
    </row>
    <row r="763" spans="1:7" ht="12.75">
      <c r="A763">
        <v>1997</v>
      </c>
      <c r="B763" t="s">
        <v>45</v>
      </c>
      <c r="C763">
        <v>6</v>
      </c>
      <c r="D763">
        <v>1</v>
      </c>
      <c r="E763">
        <v>1</v>
      </c>
      <c r="F763">
        <v>1</v>
      </c>
      <c r="G763">
        <v>3</v>
      </c>
    </row>
    <row r="764" spans="1:7" ht="12.75">
      <c r="A764">
        <v>1998</v>
      </c>
      <c r="B764" t="s">
        <v>45</v>
      </c>
      <c r="D764">
        <v>3</v>
      </c>
      <c r="F764">
        <v>1</v>
      </c>
      <c r="G764">
        <v>1</v>
      </c>
    </row>
    <row r="765" spans="1:7" ht="12.75">
      <c r="A765">
        <v>1999</v>
      </c>
      <c r="B765" t="s">
        <v>45</v>
      </c>
      <c r="C765">
        <v>1</v>
      </c>
      <c r="D765">
        <v>8</v>
      </c>
      <c r="E765">
        <v>1</v>
      </c>
      <c r="F765">
        <v>4</v>
      </c>
      <c r="G765">
        <v>1</v>
      </c>
    </row>
    <row r="766" ht="12.75">
      <c r="B766" t="s">
        <v>45</v>
      </c>
    </row>
    <row r="767" spans="1:7" ht="12.75">
      <c r="A767" t="s">
        <v>108</v>
      </c>
      <c r="B767" t="s">
        <v>45</v>
      </c>
      <c r="C767">
        <v>21</v>
      </c>
      <c r="D767">
        <v>43</v>
      </c>
      <c r="E767">
        <v>7</v>
      </c>
      <c r="F767">
        <v>20</v>
      </c>
      <c r="G767">
        <v>16</v>
      </c>
    </row>
    <row r="768" spans="1:7" ht="12.75">
      <c r="A768" t="s">
        <v>135</v>
      </c>
      <c r="B768" t="s">
        <v>64</v>
      </c>
      <c r="C768" t="s">
        <v>133</v>
      </c>
      <c r="D768" t="s">
        <v>135</v>
      </c>
      <c r="E768" t="s">
        <v>135</v>
      </c>
      <c r="F768" t="s">
        <v>135</v>
      </c>
      <c r="G768" t="s">
        <v>135</v>
      </c>
    </row>
    <row r="769" spans="1:2" ht="12.75">
      <c r="A769" t="s">
        <v>97</v>
      </c>
      <c r="B769" t="s">
        <v>45</v>
      </c>
    </row>
    <row r="770" spans="1:2" ht="12.75">
      <c r="A770">
        <v>1984</v>
      </c>
      <c r="B770" t="s">
        <v>45</v>
      </c>
    </row>
    <row r="771" spans="1:2" ht="12.75">
      <c r="A771">
        <v>1985</v>
      </c>
      <c r="B771" t="s">
        <v>45</v>
      </c>
    </row>
    <row r="772" spans="1:2" ht="12.75">
      <c r="A772">
        <v>1986</v>
      </c>
      <c r="B772" t="s">
        <v>45</v>
      </c>
    </row>
    <row r="773" spans="1:2" ht="12.75">
      <c r="A773">
        <v>1987</v>
      </c>
      <c r="B773" t="s">
        <v>45</v>
      </c>
    </row>
    <row r="774" spans="1:2" ht="12.75">
      <c r="A774">
        <v>1988</v>
      </c>
      <c r="B774" t="s">
        <v>45</v>
      </c>
    </row>
    <row r="775" spans="1:2" ht="12.75">
      <c r="A775">
        <v>1989</v>
      </c>
      <c r="B775" t="s">
        <v>45</v>
      </c>
    </row>
    <row r="776" spans="1:2" ht="12.75">
      <c r="A776">
        <v>1990</v>
      </c>
      <c r="B776" t="s">
        <v>45</v>
      </c>
    </row>
    <row r="777" spans="1:2" ht="12.75">
      <c r="A777">
        <v>1991</v>
      </c>
      <c r="B777" t="s">
        <v>45</v>
      </c>
    </row>
    <row r="778" spans="1:2" ht="12.75">
      <c r="A778">
        <v>1992</v>
      </c>
      <c r="B778" t="s">
        <v>45</v>
      </c>
    </row>
    <row r="779" spans="1:4" ht="12.75">
      <c r="A779">
        <v>1993</v>
      </c>
      <c r="B779" t="s">
        <v>45</v>
      </c>
      <c r="D779">
        <v>1</v>
      </c>
    </row>
    <row r="780" spans="1:2" ht="12.75">
      <c r="A780">
        <v>1994</v>
      </c>
      <c r="B780" t="s">
        <v>45</v>
      </c>
    </row>
    <row r="781" spans="1:2" ht="12.75">
      <c r="A781">
        <v>1995</v>
      </c>
      <c r="B781" t="s">
        <v>45</v>
      </c>
    </row>
    <row r="782" spans="1:2" ht="12.75">
      <c r="A782">
        <v>1996</v>
      </c>
      <c r="B782" t="s">
        <v>45</v>
      </c>
    </row>
    <row r="783" spans="1:2" ht="12.75">
      <c r="A783">
        <v>1997</v>
      </c>
      <c r="B783" t="s">
        <v>45</v>
      </c>
    </row>
    <row r="784" spans="1:2" ht="12.75">
      <c r="A784">
        <v>1998</v>
      </c>
      <c r="B784" t="s">
        <v>45</v>
      </c>
    </row>
    <row r="785" spans="1:2" ht="12.75">
      <c r="A785">
        <v>1999</v>
      </c>
      <c r="B785" t="s">
        <v>45</v>
      </c>
    </row>
    <row r="786" ht="12.75">
      <c r="B786" t="s">
        <v>45</v>
      </c>
    </row>
    <row r="787" spans="1:4" ht="12.75">
      <c r="A787" t="s">
        <v>108</v>
      </c>
      <c r="B787" t="s">
        <v>45</v>
      </c>
      <c r="D787">
        <v>1</v>
      </c>
    </row>
    <row r="788" spans="1:7" ht="12.75">
      <c r="A788" t="s">
        <v>135</v>
      </c>
      <c r="B788" t="s">
        <v>64</v>
      </c>
      <c r="C788" t="s">
        <v>133</v>
      </c>
      <c r="D788" t="s">
        <v>135</v>
      </c>
      <c r="E788" t="s">
        <v>135</v>
      </c>
      <c r="F788" t="s">
        <v>135</v>
      </c>
      <c r="G788" t="s">
        <v>135</v>
      </c>
    </row>
    <row r="789" spans="1:2" ht="12.75">
      <c r="A789" t="s">
        <v>117</v>
      </c>
      <c r="B789" t="s">
        <v>45</v>
      </c>
    </row>
    <row r="790" spans="1:3" ht="12.75">
      <c r="A790">
        <v>1984</v>
      </c>
      <c r="B790" t="s">
        <v>45</v>
      </c>
      <c r="C790">
        <v>1</v>
      </c>
    </row>
    <row r="791" spans="1:4" ht="12.75">
      <c r="A791">
        <v>1985</v>
      </c>
      <c r="B791" t="s">
        <v>45</v>
      </c>
      <c r="C791">
        <v>1</v>
      </c>
      <c r="D791">
        <v>1</v>
      </c>
    </row>
    <row r="792" spans="1:5" ht="12.75">
      <c r="A792">
        <v>1986</v>
      </c>
      <c r="B792" t="s">
        <v>45</v>
      </c>
      <c r="E792">
        <v>1</v>
      </c>
    </row>
    <row r="793" spans="1:3" ht="12.75">
      <c r="A793">
        <v>1987</v>
      </c>
      <c r="B793" t="s">
        <v>45</v>
      </c>
      <c r="C793">
        <v>2</v>
      </c>
    </row>
    <row r="794" spans="1:4" ht="12.75">
      <c r="A794">
        <v>1988</v>
      </c>
      <c r="B794" t="s">
        <v>45</v>
      </c>
      <c r="C794">
        <v>2</v>
      </c>
      <c r="D794">
        <v>2</v>
      </c>
    </row>
    <row r="795" spans="1:4" ht="12.75">
      <c r="A795">
        <v>1989</v>
      </c>
      <c r="B795" t="s">
        <v>45</v>
      </c>
      <c r="C795">
        <v>1</v>
      </c>
      <c r="D795">
        <v>1</v>
      </c>
    </row>
    <row r="796" spans="1:6" ht="12.75">
      <c r="A796">
        <v>1990</v>
      </c>
      <c r="B796" t="s">
        <v>45</v>
      </c>
      <c r="C796">
        <v>2</v>
      </c>
      <c r="D796">
        <v>1</v>
      </c>
      <c r="F796">
        <v>2</v>
      </c>
    </row>
    <row r="797" spans="1:6" ht="12.75">
      <c r="A797">
        <v>1991</v>
      </c>
      <c r="B797" t="s">
        <v>45</v>
      </c>
      <c r="F797">
        <v>1</v>
      </c>
    </row>
    <row r="798" spans="1:6" ht="12.75">
      <c r="A798">
        <v>1992</v>
      </c>
      <c r="B798" t="s">
        <v>45</v>
      </c>
      <c r="D798">
        <v>1</v>
      </c>
      <c r="E798">
        <v>1</v>
      </c>
      <c r="F798">
        <v>3</v>
      </c>
    </row>
    <row r="799" spans="1:7" ht="12.75">
      <c r="A799">
        <v>1993</v>
      </c>
      <c r="B799" t="s">
        <v>45</v>
      </c>
      <c r="C799">
        <v>2</v>
      </c>
      <c r="D799">
        <v>4</v>
      </c>
      <c r="E799">
        <v>4</v>
      </c>
      <c r="F799">
        <v>2</v>
      </c>
      <c r="G799">
        <v>1</v>
      </c>
    </row>
    <row r="800" spans="1:7" ht="12.75">
      <c r="A800">
        <v>1994</v>
      </c>
      <c r="B800" t="s">
        <v>45</v>
      </c>
      <c r="C800">
        <v>3</v>
      </c>
      <c r="D800">
        <v>2</v>
      </c>
      <c r="E800">
        <v>2</v>
      </c>
      <c r="F800">
        <v>2</v>
      </c>
      <c r="G800">
        <v>1</v>
      </c>
    </row>
    <row r="801" spans="1:7" ht="12.75">
      <c r="A801">
        <v>1995</v>
      </c>
      <c r="B801" t="s">
        <v>45</v>
      </c>
      <c r="C801">
        <v>2</v>
      </c>
      <c r="D801">
        <v>7</v>
      </c>
      <c r="F801">
        <v>1</v>
      </c>
      <c r="G801">
        <v>1</v>
      </c>
    </row>
    <row r="802" spans="1:4" ht="12.75">
      <c r="A802">
        <v>1996</v>
      </c>
      <c r="B802" t="s">
        <v>45</v>
      </c>
      <c r="C802">
        <v>2</v>
      </c>
      <c r="D802">
        <v>5</v>
      </c>
    </row>
    <row r="803" spans="1:7" ht="12.75">
      <c r="A803">
        <v>1997</v>
      </c>
      <c r="B803" t="s">
        <v>45</v>
      </c>
      <c r="C803">
        <v>1</v>
      </c>
      <c r="D803">
        <v>3</v>
      </c>
      <c r="F803">
        <v>1</v>
      </c>
      <c r="G803">
        <v>1</v>
      </c>
    </row>
    <row r="804" spans="1:6" ht="12.75">
      <c r="A804">
        <v>1998</v>
      </c>
      <c r="B804" t="s">
        <v>45</v>
      </c>
      <c r="D804">
        <v>3</v>
      </c>
      <c r="E804">
        <v>1</v>
      </c>
      <c r="F804">
        <v>1</v>
      </c>
    </row>
    <row r="805" spans="1:6" ht="12.75">
      <c r="A805">
        <v>1999</v>
      </c>
      <c r="B805" t="s">
        <v>45</v>
      </c>
      <c r="C805">
        <v>3</v>
      </c>
      <c r="D805">
        <v>2</v>
      </c>
      <c r="E805">
        <v>1</v>
      </c>
      <c r="F805">
        <v>1</v>
      </c>
    </row>
    <row r="806" ht="12.75">
      <c r="B806" t="s">
        <v>45</v>
      </c>
    </row>
    <row r="807" spans="1:7" ht="12.75">
      <c r="A807" t="s">
        <v>108</v>
      </c>
      <c r="B807" t="s">
        <v>45</v>
      </c>
      <c r="C807">
        <v>22</v>
      </c>
      <c r="D807">
        <v>32</v>
      </c>
      <c r="E807">
        <v>10</v>
      </c>
      <c r="F807">
        <v>14</v>
      </c>
      <c r="G807">
        <v>4</v>
      </c>
    </row>
    <row r="808" spans="1:7" ht="12.75">
      <c r="A808" t="s">
        <v>135</v>
      </c>
      <c r="B808" t="s">
        <v>47</v>
      </c>
      <c r="C808" t="s">
        <v>133</v>
      </c>
      <c r="D808" t="s">
        <v>135</v>
      </c>
      <c r="E808" t="s">
        <v>135</v>
      </c>
      <c r="F808" t="s">
        <v>135</v>
      </c>
      <c r="G808" t="s">
        <v>135</v>
      </c>
    </row>
    <row r="810" spans="1:7" ht="12.75">
      <c r="A810" t="s">
        <v>135</v>
      </c>
      <c r="B810" t="s">
        <v>47</v>
      </c>
      <c r="C810" t="s">
        <v>133</v>
      </c>
      <c r="D810" t="s">
        <v>135</v>
      </c>
      <c r="E810" t="s">
        <v>135</v>
      </c>
      <c r="F810" t="s">
        <v>135</v>
      </c>
      <c r="G810" t="s">
        <v>135</v>
      </c>
    </row>
    <row r="811" spans="1:2" ht="12.75">
      <c r="A811" t="s">
        <v>90</v>
      </c>
      <c r="B811" t="s">
        <v>45</v>
      </c>
    </row>
    <row r="812" spans="1:7" ht="12.75">
      <c r="A812" t="s">
        <v>91</v>
      </c>
      <c r="B812" t="s">
        <v>45</v>
      </c>
      <c r="C812" t="s">
        <v>82</v>
      </c>
      <c r="D812" t="s">
        <v>83</v>
      </c>
      <c r="E812" t="s">
        <v>84</v>
      </c>
      <c r="F812" t="s">
        <v>85</v>
      </c>
      <c r="G812" t="s">
        <v>92</v>
      </c>
    </row>
    <row r="813" spans="1:7" ht="12.75">
      <c r="A813" t="s">
        <v>93</v>
      </c>
      <c r="B813" t="s">
        <v>45</v>
      </c>
      <c r="C813" t="s">
        <v>132</v>
      </c>
      <c r="D813" t="s">
        <v>135</v>
      </c>
      <c r="E813" t="e">
        <f>--Hisp,All</f>
        <v>#NAME?</v>
      </c>
      <c r="F813" t="s">
        <v>133</v>
      </c>
      <c r="G813" t="s">
        <v>135</v>
      </c>
    </row>
    <row r="814" spans="1:7" ht="12.75">
      <c r="A814" t="s">
        <v>94</v>
      </c>
      <c r="B814" t="s">
        <v>45</v>
      </c>
      <c r="C814" t="s">
        <v>95</v>
      </c>
      <c r="D814" t="s">
        <v>136</v>
      </c>
      <c r="E814" t="s">
        <v>137</v>
      </c>
      <c r="F814" t="s">
        <v>96</v>
      </c>
      <c r="G814" t="s">
        <v>138</v>
      </c>
    </row>
    <row r="815" spans="1:7" ht="12.75">
      <c r="A815" t="s">
        <v>135</v>
      </c>
      <c r="B815" t="s">
        <v>64</v>
      </c>
      <c r="C815" t="s">
        <v>133</v>
      </c>
      <c r="D815" t="s">
        <v>135</v>
      </c>
      <c r="E815" t="s">
        <v>135</v>
      </c>
      <c r="F815" t="s">
        <v>135</v>
      </c>
      <c r="G815" t="s">
        <v>135</v>
      </c>
    </row>
    <row r="816" spans="1:2" ht="12.75">
      <c r="A816" t="s">
        <v>119</v>
      </c>
      <c r="B816" t="s">
        <v>45</v>
      </c>
    </row>
    <row r="817" spans="1:7" ht="12.75">
      <c r="A817">
        <v>1984</v>
      </c>
      <c r="B817" t="s">
        <v>45</v>
      </c>
      <c r="C817">
        <v>305</v>
      </c>
      <c r="D817">
        <v>601</v>
      </c>
      <c r="E817">
        <v>43</v>
      </c>
      <c r="F817">
        <v>513</v>
      </c>
      <c r="G817">
        <v>175</v>
      </c>
    </row>
    <row r="818" spans="1:7" ht="12.75">
      <c r="A818">
        <v>1985</v>
      </c>
      <c r="B818" t="s">
        <v>45</v>
      </c>
      <c r="C818">
        <v>525</v>
      </c>
      <c r="D818" s="2">
        <v>1252</v>
      </c>
      <c r="E818">
        <v>85</v>
      </c>
      <c r="F818" s="2">
        <v>1070</v>
      </c>
      <c r="G818">
        <v>330</v>
      </c>
    </row>
    <row r="819" spans="1:7" ht="12.75">
      <c r="A819">
        <v>1986</v>
      </c>
      <c r="B819" t="s">
        <v>45</v>
      </c>
      <c r="C819">
        <v>583</v>
      </c>
      <c r="D819" s="2">
        <v>1436</v>
      </c>
      <c r="E819">
        <v>112</v>
      </c>
      <c r="F819" s="2">
        <v>1522</v>
      </c>
      <c r="G819">
        <v>389</v>
      </c>
    </row>
    <row r="820" spans="1:7" ht="12.75">
      <c r="A820">
        <v>1987</v>
      </c>
      <c r="B820" t="s">
        <v>45</v>
      </c>
      <c r="C820">
        <v>495</v>
      </c>
      <c r="D820" s="2">
        <v>1242</v>
      </c>
      <c r="E820">
        <v>90</v>
      </c>
      <c r="F820" s="2">
        <v>2390</v>
      </c>
      <c r="G820">
        <v>350</v>
      </c>
    </row>
    <row r="821" spans="1:7" ht="12.75">
      <c r="A821">
        <v>1988</v>
      </c>
      <c r="B821" t="s">
        <v>45</v>
      </c>
      <c r="C821">
        <v>496</v>
      </c>
      <c r="D821" s="2">
        <v>1208</v>
      </c>
      <c r="E821">
        <v>107</v>
      </c>
      <c r="F821" s="2">
        <v>2869</v>
      </c>
      <c r="G821">
        <v>414</v>
      </c>
    </row>
    <row r="822" spans="1:7" ht="12.75">
      <c r="A822">
        <v>1989</v>
      </c>
      <c r="B822" t="s">
        <v>45</v>
      </c>
      <c r="C822">
        <v>535</v>
      </c>
      <c r="D822" s="2">
        <v>1453</v>
      </c>
      <c r="E822">
        <v>143</v>
      </c>
      <c r="F822" s="2">
        <v>4340</v>
      </c>
      <c r="G822">
        <v>535</v>
      </c>
    </row>
    <row r="823" spans="1:7" ht="12.75">
      <c r="A823">
        <v>1990</v>
      </c>
      <c r="B823" t="s">
        <v>45</v>
      </c>
      <c r="C823">
        <v>637</v>
      </c>
      <c r="D823" s="2">
        <v>1579</v>
      </c>
      <c r="E823">
        <v>158</v>
      </c>
      <c r="F823" s="2">
        <v>4728</v>
      </c>
      <c r="G823">
        <v>571</v>
      </c>
    </row>
    <row r="824" spans="1:7" ht="12.75">
      <c r="A824">
        <v>1991</v>
      </c>
      <c r="B824" t="s">
        <v>45</v>
      </c>
      <c r="C824">
        <v>677</v>
      </c>
      <c r="D824" s="2">
        <v>1795</v>
      </c>
      <c r="E824">
        <v>181</v>
      </c>
      <c r="F824" s="2">
        <v>4606</v>
      </c>
      <c r="G824">
        <v>677</v>
      </c>
    </row>
    <row r="825" spans="1:7" ht="12.75">
      <c r="A825">
        <v>1992</v>
      </c>
      <c r="B825" t="s">
        <v>45</v>
      </c>
      <c r="C825">
        <v>720</v>
      </c>
      <c r="D825" s="2">
        <v>1864</v>
      </c>
      <c r="E825">
        <v>178</v>
      </c>
      <c r="F825" s="2">
        <v>4462</v>
      </c>
      <c r="G825">
        <v>740</v>
      </c>
    </row>
    <row r="826" spans="1:7" ht="12.75">
      <c r="A826">
        <v>1993</v>
      </c>
      <c r="B826" t="s">
        <v>45</v>
      </c>
      <c r="C826">
        <v>673</v>
      </c>
      <c r="D826" s="2">
        <v>1488</v>
      </c>
      <c r="E826">
        <v>166</v>
      </c>
      <c r="F826" s="2">
        <v>3798</v>
      </c>
      <c r="G826">
        <v>568</v>
      </c>
    </row>
    <row r="827" spans="1:7" ht="12.75">
      <c r="A827">
        <v>1994</v>
      </c>
      <c r="B827" t="s">
        <v>45</v>
      </c>
      <c r="C827">
        <v>684</v>
      </c>
      <c r="D827" s="2">
        <v>1319</v>
      </c>
      <c r="E827">
        <v>172</v>
      </c>
      <c r="F827" s="2">
        <v>3752</v>
      </c>
      <c r="G827">
        <v>549</v>
      </c>
    </row>
    <row r="828" spans="1:7" ht="12.75">
      <c r="A828">
        <v>1995</v>
      </c>
      <c r="B828" t="s">
        <v>45</v>
      </c>
      <c r="C828">
        <v>677</v>
      </c>
      <c r="D828" s="2">
        <v>1105</v>
      </c>
      <c r="E828">
        <v>184</v>
      </c>
      <c r="F828" s="2">
        <v>3769</v>
      </c>
      <c r="G828">
        <v>499</v>
      </c>
    </row>
    <row r="829" spans="1:7" ht="12.75">
      <c r="A829">
        <v>1996</v>
      </c>
      <c r="B829" t="s">
        <v>45</v>
      </c>
      <c r="C829">
        <v>582</v>
      </c>
      <c r="D829" s="2">
        <v>1050</v>
      </c>
      <c r="E829">
        <v>126</v>
      </c>
      <c r="F829" s="2">
        <v>3522</v>
      </c>
      <c r="G829">
        <v>419</v>
      </c>
    </row>
    <row r="830" spans="1:7" ht="12.75">
      <c r="A830">
        <v>1997</v>
      </c>
      <c r="B830" t="s">
        <v>45</v>
      </c>
      <c r="C830" s="2">
        <v>618</v>
      </c>
      <c r="D830" s="2">
        <v>949</v>
      </c>
      <c r="E830">
        <v>141</v>
      </c>
      <c r="F830" s="2">
        <v>3373</v>
      </c>
      <c r="G830" s="2">
        <v>414</v>
      </c>
    </row>
    <row r="831" spans="1:7" ht="12.75">
      <c r="A831">
        <v>1998</v>
      </c>
      <c r="B831" t="s">
        <v>45</v>
      </c>
      <c r="C831">
        <v>581</v>
      </c>
      <c r="D831">
        <v>838</v>
      </c>
      <c r="E831">
        <v>112</v>
      </c>
      <c r="F831" s="2">
        <v>3053</v>
      </c>
      <c r="G831">
        <v>392</v>
      </c>
    </row>
    <row r="832" spans="1:7" ht="12.75">
      <c r="A832">
        <v>1999</v>
      </c>
      <c r="B832" t="s">
        <v>45</v>
      </c>
      <c r="C832">
        <v>591</v>
      </c>
      <c r="D832">
        <v>771</v>
      </c>
      <c r="E832">
        <v>113</v>
      </c>
      <c r="F832" s="2">
        <v>2731</v>
      </c>
      <c r="G832">
        <v>386</v>
      </c>
    </row>
    <row r="833" ht="12.75">
      <c r="B833" t="s">
        <v>45</v>
      </c>
    </row>
    <row r="834" spans="1:7" ht="12.75">
      <c r="A834" t="s">
        <v>108</v>
      </c>
      <c r="B834" t="s">
        <v>45</v>
      </c>
      <c r="C834" s="2">
        <v>9379</v>
      </c>
      <c r="D834" s="2">
        <v>19950</v>
      </c>
      <c r="E834" s="2">
        <v>2111</v>
      </c>
      <c r="F834" s="2">
        <v>50498</v>
      </c>
      <c r="G834" s="2">
        <v>7408</v>
      </c>
    </row>
    <row r="835" spans="1:7" ht="12.75">
      <c r="A835" t="s">
        <v>135</v>
      </c>
      <c r="B835" t="s">
        <v>64</v>
      </c>
      <c r="C835" t="s">
        <v>133</v>
      </c>
      <c r="D835" t="s">
        <v>135</v>
      </c>
      <c r="E835" t="s">
        <v>135</v>
      </c>
      <c r="F835" t="s">
        <v>135</v>
      </c>
      <c r="G835" t="s">
        <v>135</v>
      </c>
    </row>
    <row r="836" spans="1:2" ht="12.75">
      <c r="A836" t="s">
        <v>116</v>
      </c>
      <c r="B836" t="s">
        <v>45</v>
      </c>
    </row>
    <row r="837" spans="1:7" ht="12.75">
      <c r="A837">
        <v>1984</v>
      </c>
      <c r="B837" t="s">
        <v>45</v>
      </c>
      <c r="C837">
        <v>37</v>
      </c>
      <c r="D837">
        <v>149</v>
      </c>
      <c r="E837">
        <v>13</v>
      </c>
      <c r="F837">
        <v>104</v>
      </c>
      <c r="G837">
        <v>48</v>
      </c>
    </row>
    <row r="838" spans="1:7" ht="12.75">
      <c r="A838">
        <v>1985</v>
      </c>
      <c r="B838" t="s">
        <v>45</v>
      </c>
      <c r="C838">
        <v>70</v>
      </c>
      <c r="D838">
        <v>366</v>
      </c>
      <c r="E838">
        <v>22</v>
      </c>
      <c r="F838">
        <v>152</v>
      </c>
      <c r="G838">
        <v>73</v>
      </c>
    </row>
    <row r="839" spans="1:7" ht="12.75">
      <c r="A839">
        <v>1986</v>
      </c>
      <c r="B839" t="s">
        <v>45</v>
      </c>
      <c r="C839">
        <v>124</v>
      </c>
      <c r="D839">
        <v>742</v>
      </c>
      <c r="E839">
        <v>45</v>
      </c>
      <c r="F839">
        <v>305</v>
      </c>
      <c r="G839">
        <v>146</v>
      </c>
    </row>
    <row r="840" spans="1:7" ht="12.75">
      <c r="A840">
        <v>1987</v>
      </c>
      <c r="B840" t="s">
        <v>45</v>
      </c>
      <c r="C840">
        <v>114</v>
      </c>
      <c r="D840">
        <v>728</v>
      </c>
      <c r="E840">
        <v>37</v>
      </c>
      <c r="F840">
        <v>455</v>
      </c>
      <c r="G840">
        <v>157</v>
      </c>
    </row>
    <row r="841" spans="1:7" ht="12.75">
      <c r="A841">
        <v>1988</v>
      </c>
      <c r="B841" t="s">
        <v>45</v>
      </c>
      <c r="C841">
        <v>164</v>
      </c>
      <c r="D841">
        <v>930</v>
      </c>
      <c r="E841">
        <v>63</v>
      </c>
      <c r="F841">
        <v>583</v>
      </c>
      <c r="G841">
        <v>193</v>
      </c>
    </row>
    <row r="842" spans="1:7" ht="12.75">
      <c r="A842">
        <v>1989</v>
      </c>
      <c r="B842" t="s">
        <v>45</v>
      </c>
      <c r="C842">
        <v>124</v>
      </c>
      <c r="D842">
        <v>758</v>
      </c>
      <c r="E842">
        <v>66</v>
      </c>
      <c r="F842">
        <v>634</v>
      </c>
      <c r="G842">
        <v>175</v>
      </c>
    </row>
    <row r="843" spans="1:7" ht="12.75">
      <c r="A843">
        <v>1990</v>
      </c>
      <c r="B843" t="s">
        <v>45</v>
      </c>
      <c r="C843">
        <v>121</v>
      </c>
      <c r="D843">
        <v>566</v>
      </c>
      <c r="E843">
        <v>51</v>
      </c>
      <c r="F843">
        <v>466</v>
      </c>
      <c r="G843">
        <v>150</v>
      </c>
    </row>
    <row r="844" spans="1:7" ht="12.75">
      <c r="A844">
        <v>1991</v>
      </c>
      <c r="B844" t="s">
        <v>45</v>
      </c>
      <c r="C844">
        <v>67</v>
      </c>
      <c r="D844">
        <v>345</v>
      </c>
      <c r="E844">
        <v>48</v>
      </c>
      <c r="F844">
        <v>479</v>
      </c>
      <c r="G844">
        <v>92</v>
      </c>
    </row>
    <row r="845" spans="1:7" ht="12.75">
      <c r="A845">
        <v>1992</v>
      </c>
      <c r="B845" t="s">
        <v>45</v>
      </c>
      <c r="C845">
        <v>108</v>
      </c>
      <c r="D845">
        <v>533</v>
      </c>
      <c r="E845">
        <v>60</v>
      </c>
      <c r="F845">
        <v>913</v>
      </c>
      <c r="G845">
        <v>141</v>
      </c>
    </row>
    <row r="846" spans="1:7" ht="12.75">
      <c r="A846">
        <v>1993</v>
      </c>
      <c r="B846" t="s">
        <v>45</v>
      </c>
      <c r="C846">
        <v>188</v>
      </c>
      <c r="D846">
        <v>904</v>
      </c>
      <c r="E846">
        <v>100</v>
      </c>
      <c r="F846" s="2">
        <v>1775</v>
      </c>
      <c r="G846">
        <v>298</v>
      </c>
    </row>
    <row r="847" spans="1:7" ht="12.75">
      <c r="A847">
        <v>1994</v>
      </c>
      <c r="B847" t="s">
        <v>45</v>
      </c>
      <c r="C847">
        <v>170</v>
      </c>
      <c r="D847">
        <v>823</v>
      </c>
      <c r="E847">
        <v>111</v>
      </c>
      <c r="F847" s="2">
        <v>1696</v>
      </c>
      <c r="G847">
        <v>238</v>
      </c>
    </row>
    <row r="848" spans="1:7" ht="12.75">
      <c r="A848">
        <v>1995</v>
      </c>
      <c r="B848" t="s">
        <v>45</v>
      </c>
      <c r="C848">
        <v>213</v>
      </c>
      <c r="D848">
        <v>790</v>
      </c>
      <c r="E848">
        <v>88</v>
      </c>
      <c r="F848" s="2">
        <v>1832</v>
      </c>
      <c r="G848">
        <v>264</v>
      </c>
    </row>
    <row r="849" spans="1:7" ht="12.75">
      <c r="A849">
        <v>1996</v>
      </c>
      <c r="B849" t="s">
        <v>45</v>
      </c>
      <c r="C849">
        <v>201</v>
      </c>
      <c r="D849">
        <v>802</v>
      </c>
      <c r="E849">
        <v>94</v>
      </c>
      <c r="F849" s="2">
        <v>1968</v>
      </c>
      <c r="G849">
        <v>227</v>
      </c>
    </row>
    <row r="850" spans="1:7" ht="12.75">
      <c r="A850">
        <v>1997</v>
      </c>
      <c r="B850" t="s">
        <v>45</v>
      </c>
      <c r="C850">
        <v>225</v>
      </c>
      <c r="D850" s="2">
        <v>740</v>
      </c>
      <c r="E850">
        <v>96</v>
      </c>
      <c r="F850" s="2">
        <v>1584</v>
      </c>
      <c r="G850" s="2">
        <v>215</v>
      </c>
    </row>
    <row r="851" spans="1:7" ht="12.75">
      <c r="A851">
        <v>1998</v>
      </c>
      <c r="B851" t="s">
        <v>45</v>
      </c>
      <c r="C851">
        <v>217</v>
      </c>
      <c r="D851">
        <v>741</v>
      </c>
      <c r="E851">
        <v>92</v>
      </c>
      <c r="F851" s="2">
        <v>1725</v>
      </c>
      <c r="G851">
        <v>245</v>
      </c>
    </row>
    <row r="852" spans="1:7" ht="12.75">
      <c r="A852">
        <v>1999</v>
      </c>
      <c r="B852" t="s">
        <v>45</v>
      </c>
      <c r="C852">
        <v>222</v>
      </c>
      <c r="D852">
        <v>728</v>
      </c>
      <c r="E852">
        <v>100</v>
      </c>
      <c r="F852" s="2">
        <v>1911</v>
      </c>
      <c r="G852">
        <v>195</v>
      </c>
    </row>
    <row r="853" ht="12.75">
      <c r="B853" t="s">
        <v>45</v>
      </c>
    </row>
    <row r="854" spans="1:7" ht="12.75">
      <c r="A854" t="s">
        <v>108</v>
      </c>
      <c r="B854" t="s">
        <v>45</v>
      </c>
      <c r="C854" s="2">
        <v>2365</v>
      </c>
      <c r="D854" s="2">
        <v>10645</v>
      </c>
      <c r="E854" s="2">
        <v>1086</v>
      </c>
      <c r="F854" s="2">
        <v>16582</v>
      </c>
      <c r="G854" s="2">
        <v>2857</v>
      </c>
    </row>
    <row r="855" spans="1:7" ht="12.75">
      <c r="A855" t="s">
        <v>135</v>
      </c>
      <c r="B855" t="s">
        <v>64</v>
      </c>
      <c r="C855" t="s">
        <v>133</v>
      </c>
      <c r="D855" t="s">
        <v>135</v>
      </c>
      <c r="E855" t="s">
        <v>135</v>
      </c>
      <c r="F855" t="s">
        <v>135</v>
      </c>
      <c r="G855" t="s">
        <v>135</v>
      </c>
    </row>
    <row r="856" spans="1:2" ht="12.75">
      <c r="A856" t="s">
        <v>97</v>
      </c>
      <c r="B856" t="s">
        <v>45</v>
      </c>
    </row>
    <row r="857" spans="1:2" ht="12.75">
      <c r="A857">
        <v>1984</v>
      </c>
      <c r="B857" t="s">
        <v>45</v>
      </c>
    </row>
    <row r="858" spans="1:2" ht="12.75">
      <c r="A858">
        <v>1985</v>
      </c>
      <c r="B858" t="s">
        <v>45</v>
      </c>
    </row>
    <row r="859" spans="1:2" ht="12.75">
      <c r="A859">
        <v>1986</v>
      </c>
      <c r="B859" t="s">
        <v>45</v>
      </c>
    </row>
    <row r="860" spans="1:2" ht="12.75">
      <c r="A860">
        <v>1987</v>
      </c>
      <c r="B860" t="s">
        <v>45</v>
      </c>
    </row>
    <row r="861" spans="1:2" ht="12.75">
      <c r="A861">
        <v>1988</v>
      </c>
      <c r="B861" t="s">
        <v>45</v>
      </c>
    </row>
    <row r="862" spans="1:2" ht="12.75">
      <c r="A862">
        <v>1989</v>
      </c>
      <c r="B862" t="s">
        <v>45</v>
      </c>
    </row>
    <row r="863" spans="1:2" ht="12.75">
      <c r="A863">
        <v>1990</v>
      </c>
      <c r="B863" t="s">
        <v>45</v>
      </c>
    </row>
    <row r="864" spans="1:7" ht="12.75">
      <c r="A864">
        <v>1991</v>
      </c>
      <c r="B864" t="s">
        <v>45</v>
      </c>
      <c r="D864">
        <v>6</v>
      </c>
      <c r="F864">
        <v>22</v>
      </c>
      <c r="G864">
        <v>3</v>
      </c>
    </row>
    <row r="865" spans="1:7" ht="12.75">
      <c r="A865">
        <v>1992</v>
      </c>
      <c r="B865" t="s">
        <v>45</v>
      </c>
      <c r="C865">
        <v>1</v>
      </c>
      <c r="D865">
        <v>4</v>
      </c>
      <c r="F865">
        <v>26</v>
      </c>
      <c r="G865">
        <v>1</v>
      </c>
    </row>
    <row r="866" spans="1:7" ht="12.75">
      <c r="A866">
        <v>1993</v>
      </c>
      <c r="B866" t="s">
        <v>45</v>
      </c>
      <c r="C866">
        <v>4</v>
      </c>
      <c r="D866">
        <v>40</v>
      </c>
      <c r="E866">
        <v>4</v>
      </c>
      <c r="F866">
        <v>72</v>
      </c>
      <c r="G866">
        <v>12</v>
      </c>
    </row>
    <row r="867" spans="1:7" ht="12.75">
      <c r="A867">
        <v>1994</v>
      </c>
      <c r="B867" t="s">
        <v>45</v>
      </c>
      <c r="C867">
        <v>2</v>
      </c>
      <c r="D867">
        <v>36</v>
      </c>
      <c r="E867">
        <v>5</v>
      </c>
      <c r="F867">
        <v>99</v>
      </c>
      <c r="G867">
        <v>16</v>
      </c>
    </row>
    <row r="868" spans="1:7" ht="12.75">
      <c r="A868">
        <v>1995</v>
      </c>
      <c r="B868" t="s">
        <v>45</v>
      </c>
      <c r="C868">
        <v>1</v>
      </c>
      <c r="D868">
        <v>22</v>
      </c>
      <c r="E868">
        <v>3</v>
      </c>
      <c r="F868">
        <v>60</v>
      </c>
      <c r="G868">
        <v>10</v>
      </c>
    </row>
    <row r="869" spans="1:7" ht="12.75">
      <c r="A869">
        <v>1996</v>
      </c>
      <c r="B869" t="s">
        <v>45</v>
      </c>
      <c r="D869">
        <v>9</v>
      </c>
      <c r="E869">
        <v>4</v>
      </c>
      <c r="F869">
        <v>69</v>
      </c>
      <c r="G869">
        <v>2</v>
      </c>
    </row>
    <row r="870" spans="1:7" ht="12.75">
      <c r="A870">
        <v>1997</v>
      </c>
      <c r="B870" t="s">
        <v>45</v>
      </c>
      <c r="C870">
        <v>1</v>
      </c>
      <c r="D870">
        <v>2</v>
      </c>
      <c r="E870">
        <v>2</v>
      </c>
      <c r="F870">
        <v>60</v>
      </c>
      <c r="G870">
        <v>5</v>
      </c>
    </row>
    <row r="871" spans="1:2" ht="12.75">
      <c r="A871">
        <v>1998</v>
      </c>
      <c r="B871" t="s">
        <v>45</v>
      </c>
    </row>
    <row r="872" spans="1:2" ht="12.75">
      <c r="A872">
        <v>1999</v>
      </c>
      <c r="B872" t="s">
        <v>45</v>
      </c>
    </row>
    <row r="873" ht="12.75">
      <c r="B873" t="s">
        <v>45</v>
      </c>
    </row>
    <row r="874" spans="1:7" ht="12.75">
      <c r="A874" t="s">
        <v>108</v>
      </c>
      <c r="B874" t="s">
        <v>45</v>
      </c>
      <c r="C874">
        <v>9</v>
      </c>
      <c r="D874">
        <v>119</v>
      </c>
      <c r="E874">
        <v>18</v>
      </c>
      <c r="F874">
        <v>408</v>
      </c>
      <c r="G874">
        <v>49</v>
      </c>
    </row>
    <row r="875" spans="1:7" ht="12.75">
      <c r="A875" t="s">
        <v>135</v>
      </c>
      <c r="B875" t="s">
        <v>64</v>
      </c>
      <c r="C875" t="s">
        <v>133</v>
      </c>
      <c r="D875" t="s">
        <v>135</v>
      </c>
      <c r="E875" t="s">
        <v>135</v>
      </c>
      <c r="F875" t="s">
        <v>135</v>
      </c>
      <c r="G875" t="s">
        <v>135</v>
      </c>
    </row>
    <row r="876" spans="1:2" ht="12.75">
      <c r="A876" t="s">
        <v>117</v>
      </c>
      <c r="B876" t="s">
        <v>45</v>
      </c>
    </row>
    <row r="877" spans="1:7" ht="12.75">
      <c r="A877">
        <v>1984</v>
      </c>
      <c r="B877" t="s">
        <v>45</v>
      </c>
      <c r="C877">
        <v>3</v>
      </c>
      <c r="D877">
        <v>6</v>
      </c>
      <c r="F877">
        <v>4</v>
      </c>
      <c r="G877">
        <v>2</v>
      </c>
    </row>
    <row r="878" spans="1:7" ht="12.75">
      <c r="A878">
        <v>1985</v>
      </c>
      <c r="B878" t="s">
        <v>45</v>
      </c>
      <c r="C878">
        <v>60</v>
      </c>
      <c r="D878">
        <v>106</v>
      </c>
      <c r="E878">
        <v>9</v>
      </c>
      <c r="F878">
        <v>35</v>
      </c>
      <c r="G878">
        <v>18</v>
      </c>
    </row>
    <row r="879" spans="1:7" ht="12.75">
      <c r="A879">
        <v>1986</v>
      </c>
      <c r="B879" t="s">
        <v>45</v>
      </c>
      <c r="C879">
        <v>91</v>
      </c>
      <c r="D879">
        <v>94</v>
      </c>
      <c r="E879">
        <v>8</v>
      </c>
      <c r="F879">
        <v>35</v>
      </c>
      <c r="G879">
        <v>12</v>
      </c>
    </row>
    <row r="880" spans="1:7" ht="12.75">
      <c r="A880">
        <v>1987</v>
      </c>
      <c r="B880" t="s">
        <v>45</v>
      </c>
      <c r="C880">
        <v>94</v>
      </c>
      <c r="D880">
        <v>126</v>
      </c>
      <c r="E880">
        <v>4</v>
      </c>
      <c r="F880">
        <v>68</v>
      </c>
      <c r="G880">
        <v>25</v>
      </c>
    </row>
    <row r="881" spans="1:7" ht="12.75">
      <c r="A881">
        <v>1988</v>
      </c>
      <c r="B881" t="s">
        <v>45</v>
      </c>
      <c r="C881">
        <v>132</v>
      </c>
      <c r="D881">
        <v>160</v>
      </c>
      <c r="E881">
        <v>6</v>
      </c>
      <c r="F881">
        <v>117</v>
      </c>
      <c r="G881">
        <v>23</v>
      </c>
    </row>
    <row r="882" spans="1:7" ht="12.75">
      <c r="A882">
        <v>1989</v>
      </c>
      <c r="B882" t="s">
        <v>45</v>
      </c>
      <c r="C882">
        <v>126</v>
      </c>
      <c r="D882">
        <v>189</v>
      </c>
      <c r="E882">
        <v>6</v>
      </c>
      <c r="F882">
        <v>193</v>
      </c>
      <c r="G882">
        <v>20</v>
      </c>
    </row>
    <row r="883" spans="1:7" ht="12.75">
      <c r="A883">
        <v>1990</v>
      </c>
      <c r="B883" t="s">
        <v>45</v>
      </c>
      <c r="C883">
        <v>125</v>
      </c>
      <c r="D883">
        <v>190</v>
      </c>
      <c r="E883">
        <v>13</v>
      </c>
      <c r="F883">
        <v>295</v>
      </c>
      <c r="G883">
        <v>47</v>
      </c>
    </row>
    <row r="884" spans="1:7" ht="12.75">
      <c r="A884">
        <v>1991</v>
      </c>
      <c r="B884" t="s">
        <v>45</v>
      </c>
      <c r="C884">
        <v>100</v>
      </c>
      <c r="D884">
        <v>169</v>
      </c>
      <c r="E884">
        <v>19</v>
      </c>
      <c r="F884">
        <v>430</v>
      </c>
      <c r="G884">
        <v>36</v>
      </c>
    </row>
    <row r="885" spans="1:7" ht="12.75">
      <c r="A885">
        <v>1992</v>
      </c>
      <c r="B885" t="s">
        <v>45</v>
      </c>
      <c r="C885">
        <v>88</v>
      </c>
      <c r="D885">
        <v>238</v>
      </c>
      <c r="E885">
        <v>18</v>
      </c>
      <c r="F885">
        <v>468</v>
      </c>
      <c r="G885">
        <v>50</v>
      </c>
    </row>
    <row r="886" spans="1:7" ht="12.75">
      <c r="A886">
        <v>1993</v>
      </c>
      <c r="B886" t="s">
        <v>45</v>
      </c>
      <c r="C886">
        <v>96</v>
      </c>
      <c r="D886">
        <v>423</v>
      </c>
      <c r="E886">
        <v>54</v>
      </c>
      <c r="F886">
        <v>994</v>
      </c>
      <c r="G886">
        <v>128</v>
      </c>
    </row>
    <row r="887" spans="1:7" ht="12.75">
      <c r="A887">
        <v>1994</v>
      </c>
      <c r="B887" t="s">
        <v>45</v>
      </c>
      <c r="C887">
        <v>107</v>
      </c>
      <c r="D887">
        <v>450</v>
      </c>
      <c r="E887">
        <v>48</v>
      </c>
      <c r="F887" s="2">
        <v>1005</v>
      </c>
      <c r="G887">
        <v>111</v>
      </c>
    </row>
    <row r="888" spans="1:7" ht="12.75">
      <c r="A888">
        <v>1995</v>
      </c>
      <c r="B888" t="s">
        <v>45</v>
      </c>
      <c r="C888">
        <v>88</v>
      </c>
      <c r="D888">
        <v>280</v>
      </c>
      <c r="E888">
        <v>42</v>
      </c>
      <c r="F888">
        <v>862</v>
      </c>
      <c r="G888">
        <v>88</v>
      </c>
    </row>
    <row r="889" spans="1:7" ht="12.75">
      <c r="A889">
        <v>1996</v>
      </c>
      <c r="B889" t="s">
        <v>45</v>
      </c>
      <c r="C889">
        <v>72</v>
      </c>
      <c r="D889">
        <v>171</v>
      </c>
      <c r="E889">
        <v>29</v>
      </c>
      <c r="F889">
        <v>638</v>
      </c>
      <c r="G889">
        <v>52</v>
      </c>
    </row>
    <row r="890" spans="1:7" ht="12.75">
      <c r="A890">
        <v>1997</v>
      </c>
      <c r="B890" t="s">
        <v>45</v>
      </c>
      <c r="C890">
        <v>62</v>
      </c>
      <c r="D890">
        <v>106</v>
      </c>
      <c r="E890">
        <v>21</v>
      </c>
      <c r="F890">
        <v>513</v>
      </c>
      <c r="G890">
        <v>39</v>
      </c>
    </row>
    <row r="891" spans="1:7" ht="12.75">
      <c r="A891">
        <v>1998</v>
      </c>
      <c r="B891" t="s">
        <v>45</v>
      </c>
      <c r="C891">
        <v>75</v>
      </c>
      <c r="D891">
        <v>113</v>
      </c>
      <c r="E891">
        <v>13</v>
      </c>
      <c r="F891">
        <v>394</v>
      </c>
      <c r="G891">
        <v>29</v>
      </c>
    </row>
    <row r="892" spans="1:7" ht="12.75">
      <c r="A892">
        <v>1999</v>
      </c>
      <c r="B892" t="s">
        <v>45</v>
      </c>
      <c r="C892">
        <v>68</v>
      </c>
      <c r="D892">
        <v>85</v>
      </c>
      <c r="E892">
        <v>8</v>
      </c>
      <c r="F892">
        <v>263</v>
      </c>
      <c r="G892">
        <v>23</v>
      </c>
    </row>
    <row r="893" ht="12.75">
      <c r="B893" t="s">
        <v>45</v>
      </c>
    </row>
    <row r="894" spans="1:7" ht="12.75">
      <c r="A894" t="s">
        <v>108</v>
      </c>
      <c r="B894" t="s">
        <v>45</v>
      </c>
      <c r="C894" s="2">
        <v>1387</v>
      </c>
      <c r="D894" s="2">
        <v>2906</v>
      </c>
      <c r="E894">
        <v>298</v>
      </c>
      <c r="F894" s="2">
        <v>6314</v>
      </c>
      <c r="G894">
        <v>703</v>
      </c>
    </row>
    <row r="895" spans="1:7" ht="12.75">
      <c r="A895" t="s">
        <v>135</v>
      </c>
      <c r="B895" t="s">
        <v>47</v>
      </c>
      <c r="C895" t="s">
        <v>133</v>
      </c>
      <c r="D895" t="s">
        <v>135</v>
      </c>
      <c r="E895" t="s">
        <v>135</v>
      </c>
      <c r="F895" t="s">
        <v>135</v>
      </c>
      <c r="G895" t="s">
        <v>135</v>
      </c>
    </row>
    <row r="897" spans="1:7" ht="12.75">
      <c r="A897" t="s">
        <v>135</v>
      </c>
      <c r="B897" t="s">
        <v>47</v>
      </c>
      <c r="C897" t="s">
        <v>133</v>
      </c>
      <c r="D897" t="s">
        <v>135</v>
      </c>
      <c r="E897" t="s">
        <v>135</v>
      </c>
      <c r="F897" t="s">
        <v>135</v>
      </c>
      <c r="G897" t="s">
        <v>135</v>
      </c>
    </row>
    <row r="898" spans="1:2" ht="12.75">
      <c r="A898" t="s">
        <v>90</v>
      </c>
      <c r="B898" t="s">
        <v>45</v>
      </c>
    </row>
    <row r="899" spans="1:7" ht="12.75">
      <c r="A899" t="s">
        <v>91</v>
      </c>
      <c r="B899" t="s">
        <v>45</v>
      </c>
      <c r="C899" t="s">
        <v>82</v>
      </c>
      <c r="D899" t="s">
        <v>83</v>
      </c>
      <c r="E899" t="s">
        <v>84</v>
      </c>
      <c r="F899" t="s">
        <v>85</v>
      </c>
      <c r="G899" t="s">
        <v>92</v>
      </c>
    </row>
    <row r="900" spans="1:7" ht="12.75">
      <c r="A900" t="s">
        <v>93</v>
      </c>
      <c r="B900" t="s">
        <v>45</v>
      </c>
      <c r="C900" t="s">
        <v>132</v>
      </c>
      <c r="D900" t="s">
        <v>135</v>
      </c>
      <c r="E900" t="s">
        <v>88</v>
      </c>
      <c r="F900" t="s">
        <v>89</v>
      </c>
      <c r="G900" t="s">
        <v>135</v>
      </c>
    </row>
    <row r="901" spans="1:7" ht="12.75">
      <c r="A901" t="s">
        <v>94</v>
      </c>
      <c r="B901" t="s">
        <v>45</v>
      </c>
      <c r="C901" t="s">
        <v>95</v>
      </c>
      <c r="D901" t="s">
        <v>136</v>
      </c>
      <c r="E901" t="s">
        <v>137</v>
      </c>
      <c r="F901" t="s">
        <v>96</v>
      </c>
      <c r="G901" t="s">
        <v>138</v>
      </c>
    </row>
    <row r="902" spans="1:7" ht="12.75">
      <c r="A902" t="s">
        <v>135</v>
      </c>
      <c r="B902" t="s">
        <v>64</v>
      </c>
      <c r="C902" t="s">
        <v>133</v>
      </c>
      <c r="D902" t="s">
        <v>135</v>
      </c>
      <c r="E902" t="s">
        <v>135</v>
      </c>
      <c r="F902" t="s">
        <v>135</v>
      </c>
      <c r="G902" t="s">
        <v>135</v>
      </c>
    </row>
    <row r="903" spans="1:2" ht="12.75">
      <c r="A903" t="s">
        <v>119</v>
      </c>
      <c r="B903" t="s">
        <v>45</v>
      </c>
    </row>
    <row r="904" spans="1:7" ht="12.75">
      <c r="A904">
        <v>1984</v>
      </c>
      <c r="B904" t="s">
        <v>45</v>
      </c>
      <c r="C904">
        <v>184</v>
      </c>
      <c r="D904">
        <v>606</v>
      </c>
      <c r="E904">
        <v>39</v>
      </c>
      <c r="F904">
        <v>258</v>
      </c>
      <c r="G904">
        <v>133</v>
      </c>
    </row>
    <row r="905" spans="1:7" ht="12.75">
      <c r="A905">
        <v>1985</v>
      </c>
      <c r="B905" t="s">
        <v>45</v>
      </c>
      <c r="C905">
        <v>4</v>
      </c>
      <c r="D905">
        <v>8</v>
      </c>
      <c r="E905">
        <v>4</v>
      </c>
      <c r="F905">
        <v>6</v>
      </c>
      <c r="G905">
        <v>4</v>
      </c>
    </row>
    <row r="906" spans="1:2" ht="12.75">
      <c r="A906">
        <v>1986</v>
      </c>
      <c r="B906" t="s">
        <v>45</v>
      </c>
    </row>
    <row r="907" spans="1:2" ht="12.75">
      <c r="A907">
        <v>1987</v>
      </c>
      <c r="B907" t="s">
        <v>45</v>
      </c>
    </row>
    <row r="908" spans="1:6" ht="12.75">
      <c r="A908">
        <v>1988</v>
      </c>
      <c r="B908" t="s">
        <v>45</v>
      </c>
      <c r="F908">
        <v>1</v>
      </c>
    </row>
    <row r="909" spans="1:7" ht="12.75">
      <c r="A909">
        <v>1989</v>
      </c>
      <c r="B909" t="s">
        <v>45</v>
      </c>
      <c r="C909">
        <v>45</v>
      </c>
      <c r="D909">
        <v>72</v>
      </c>
      <c r="E909">
        <v>12</v>
      </c>
      <c r="F909">
        <v>53</v>
      </c>
      <c r="G909">
        <v>15</v>
      </c>
    </row>
    <row r="910" spans="1:7" ht="12.75">
      <c r="A910">
        <v>1990</v>
      </c>
      <c r="B910" t="s">
        <v>45</v>
      </c>
      <c r="C910">
        <v>49</v>
      </c>
      <c r="D910">
        <v>99</v>
      </c>
      <c r="E910">
        <v>21</v>
      </c>
      <c r="F910">
        <v>71</v>
      </c>
      <c r="G910">
        <v>27</v>
      </c>
    </row>
    <row r="911" spans="1:7" ht="12.75">
      <c r="A911">
        <v>1991</v>
      </c>
      <c r="B911" t="s">
        <v>45</v>
      </c>
      <c r="C911">
        <v>40</v>
      </c>
      <c r="D911">
        <v>74</v>
      </c>
      <c r="E911">
        <v>9</v>
      </c>
      <c r="F911">
        <v>50</v>
      </c>
      <c r="G911">
        <v>23</v>
      </c>
    </row>
    <row r="912" spans="1:7" ht="12.75">
      <c r="A912">
        <v>1992</v>
      </c>
      <c r="B912" t="s">
        <v>45</v>
      </c>
      <c r="C912">
        <v>33</v>
      </c>
      <c r="D912">
        <v>39</v>
      </c>
      <c r="E912">
        <v>10</v>
      </c>
      <c r="F912">
        <v>48</v>
      </c>
      <c r="G912">
        <v>22</v>
      </c>
    </row>
    <row r="913" spans="1:7" ht="12.75">
      <c r="A913">
        <v>1993</v>
      </c>
      <c r="B913" t="s">
        <v>45</v>
      </c>
      <c r="C913">
        <v>28</v>
      </c>
      <c r="D913">
        <v>45</v>
      </c>
      <c r="E913">
        <v>11</v>
      </c>
      <c r="F913">
        <v>36</v>
      </c>
      <c r="G913">
        <v>21</v>
      </c>
    </row>
    <row r="914" spans="1:7" ht="12.75">
      <c r="A914">
        <v>1994</v>
      </c>
      <c r="B914" t="s">
        <v>45</v>
      </c>
      <c r="C914">
        <v>26</v>
      </c>
      <c r="D914">
        <v>32</v>
      </c>
      <c r="E914">
        <v>6</v>
      </c>
      <c r="F914">
        <v>38</v>
      </c>
      <c r="G914">
        <v>25</v>
      </c>
    </row>
    <row r="915" spans="1:7" ht="12.75">
      <c r="A915">
        <v>1995</v>
      </c>
      <c r="B915" t="s">
        <v>45</v>
      </c>
      <c r="C915">
        <v>40</v>
      </c>
      <c r="D915">
        <v>39</v>
      </c>
      <c r="E915">
        <v>8</v>
      </c>
      <c r="F915">
        <v>52</v>
      </c>
      <c r="G915">
        <v>21</v>
      </c>
    </row>
    <row r="916" spans="1:7" ht="12.75">
      <c r="A916">
        <v>1996</v>
      </c>
      <c r="B916" t="s">
        <v>45</v>
      </c>
      <c r="C916">
        <v>40</v>
      </c>
      <c r="D916">
        <v>48</v>
      </c>
      <c r="E916">
        <v>9</v>
      </c>
      <c r="F916">
        <v>56</v>
      </c>
      <c r="G916">
        <v>23</v>
      </c>
    </row>
    <row r="917" spans="1:7" ht="12.75">
      <c r="A917">
        <v>1997</v>
      </c>
      <c r="B917" t="s">
        <v>45</v>
      </c>
      <c r="C917">
        <v>46</v>
      </c>
      <c r="D917">
        <v>53</v>
      </c>
      <c r="E917">
        <v>13</v>
      </c>
      <c r="F917">
        <v>80</v>
      </c>
      <c r="G917">
        <v>23</v>
      </c>
    </row>
    <row r="918" spans="1:7" ht="12.75">
      <c r="A918">
        <v>1998</v>
      </c>
      <c r="B918" t="s">
        <v>45</v>
      </c>
      <c r="C918">
        <v>39</v>
      </c>
      <c r="D918">
        <v>31</v>
      </c>
      <c r="E918">
        <v>7</v>
      </c>
      <c r="F918">
        <v>60</v>
      </c>
      <c r="G918">
        <v>24</v>
      </c>
    </row>
    <row r="919" spans="1:7" ht="12.75">
      <c r="A919">
        <v>1999</v>
      </c>
      <c r="B919" t="s">
        <v>45</v>
      </c>
      <c r="C919">
        <v>42</v>
      </c>
      <c r="D919">
        <v>33</v>
      </c>
      <c r="E919">
        <v>8</v>
      </c>
      <c r="F919">
        <v>62</v>
      </c>
      <c r="G919">
        <v>37</v>
      </c>
    </row>
    <row r="920" ht="12.75">
      <c r="B920" t="s">
        <v>45</v>
      </c>
    </row>
    <row r="921" spans="1:7" ht="12.75">
      <c r="A921" t="s">
        <v>108</v>
      </c>
      <c r="B921" t="s">
        <v>45</v>
      </c>
      <c r="C921">
        <v>616</v>
      </c>
      <c r="D921" s="2">
        <v>1179</v>
      </c>
      <c r="E921">
        <v>157</v>
      </c>
      <c r="F921">
        <v>871</v>
      </c>
      <c r="G921">
        <v>398</v>
      </c>
    </row>
    <row r="922" spans="1:7" ht="12.75">
      <c r="A922" t="s">
        <v>135</v>
      </c>
      <c r="B922" t="s">
        <v>64</v>
      </c>
      <c r="C922" t="s">
        <v>133</v>
      </c>
      <c r="D922" t="s">
        <v>135</v>
      </c>
      <c r="E922" t="s">
        <v>135</v>
      </c>
      <c r="F922" t="s">
        <v>135</v>
      </c>
      <c r="G922" t="s">
        <v>135</v>
      </c>
    </row>
    <row r="923" spans="1:2" ht="12.75">
      <c r="A923" t="s">
        <v>116</v>
      </c>
      <c r="B923" t="s">
        <v>45</v>
      </c>
    </row>
    <row r="924" spans="1:7" ht="12.75">
      <c r="A924">
        <v>1984</v>
      </c>
      <c r="B924" t="s">
        <v>45</v>
      </c>
      <c r="C924">
        <v>80</v>
      </c>
      <c r="D924">
        <v>422</v>
      </c>
      <c r="E924">
        <v>16</v>
      </c>
      <c r="F924">
        <v>121</v>
      </c>
      <c r="G924">
        <v>61</v>
      </c>
    </row>
    <row r="925" spans="1:4" ht="12.75">
      <c r="A925">
        <v>1985</v>
      </c>
      <c r="B925" t="s">
        <v>45</v>
      </c>
      <c r="D925">
        <v>1</v>
      </c>
    </row>
    <row r="926" spans="1:2" ht="12.75">
      <c r="A926">
        <v>1986</v>
      </c>
      <c r="B926" t="s">
        <v>45</v>
      </c>
    </row>
    <row r="927" spans="1:2" ht="12.75">
      <c r="A927">
        <v>1987</v>
      </c>
      <c r="B927" t="s">
        <v>45</v>
      </c>
    </row>
    <row r="928" spans="1:2" ht="12.75">
      <c r="A928">
        <v>1988</v>
      </c>
      <c r="B928" t="s">
        <v>45</v>
      </c>
    </row>
    <row r="929" spans="1:6" ht="12.75">
      <c r="A929">
        <v>1989</v>
      </c>
      <c r="B929" t="s">
        <v>45</v>
      </c>
      <c r="C929">
        <v>1</v>
      </c>
      <c r="D929">
        <v>6</v>
      </c>
      <c r="E929">
        <v>1</v>
      </c>
      <c r="F929">
        <v>1</v>
      </c>
    </row>
    <row r="930" spans="1:7" ht="12.75">
      <c r="A930">
        <v>1990</v>
      </c>
      <c r="B930" t="s">
        <v>45</v>
      </c>
      <c r="C930">
        <v>4</v>
      </c>
      <c r="D930">
        <v>16</v>
      </c>
      <c r="E930">
        <v>2</v>
      </c>
      <c r="F930">
        <v>1</v>
      </c>
      <c r="G930">
        <v>2</v>
      </c>
    </row>
    <row r="931" spans="1:7" ht="12.75">
      <c r="A931">
        <v>1991</v>
      </c>
      <c r="B931" t="s">
        <v>45</v>
      </c>
      <c r="D931">
        <v>5</v>
      </c>
      <c r="E931">
        <v>2</v>
      </c>
      <c r="F931">
        <v>5</v>
      </c>
      <c r="G931">
        <v>2</v>
      </c>
    </row>
    <row r="932" spans="1:6" ht="12.75">
      <c r="A932">
        <v>1992</v>
      </c>
      <c r="B932" t="s">
        <v>45</v>
      </c>
      <c r="C932">
        <v>2</v>
      </c>
      <c r="D932">
        <v>14</v>
      </c>
      <c r="E932">
        <v>5</v>
      </c>
      <c r="F932">
        <v>6</v>
      </c>
    </row>
    <row r="933" spans="1:7" ht="12.75">
      <c r="A933">
        <v>1993</v>
      </c>
      <c r="B933" t="s">
        <v>45</v>
      </c>
      <c r="C933">
        <v>6</v>
      </c>
      <c r="D933">
        <v>24</v>
      </c>
      <c r="E933">
        <v>6</v>
      </c>
      <c r="F933">
        <v>16</v>
      </c>
      <c r="G933">
        <v>5</v>
      </c>
    </row>
    <row r="934" spans="1:7" ht="12.75">
      <c r="A934">
        <v>1994</v>
      </c>
      <c r="B934" t="s">
        <v>45</v>
      </c>
      <c r="C934">
        <v>8</v>
      </c>
      <c r="D934">
        <v>22</v>
      </c>
      <c r="E934">
        <v>5</v>
      </c>
      <c r="F934">
        <v>20</v>
      </c>
      <c r="G934">
        <v>9</v>
      </c>
    </row>
    <row r="935" spans="1:7" ht="12.75">
      <c r="A935">
        <v>1995</v>
      </c>
      <c r="B935" t="s">
        <v>45</v>
      </c>
      <c r="C935">
        <v>12</v>
      </c>
      <c r="D935">
        <v>27</v>
      </c>
      <c r="E935">
        <v>5</v>
      </c>
      <c r="F935">
        <v>26</v>
      </c>
      <c r="G935">
        <v>7</v>
      </c>
    </row>
    <row r="936" spans="1:7" ht="12.75">
      <c r="A936">
        <v>1996</v>
      </c>
      <c r="B936" t="s">
        <v>45</v>
      </c>
      <c r="C936">
        <v>10</v>
      </c>
      <c r="D936">
        <v>30</v>
      </c>
      <c r="E936">
        <v>7</v>
      </c>
      <c r="F936">
        <v>31</v>
      </c>
      <c r="G936">
        <v>4</v>
      </c>
    </row>
    <row r="937" spans="1:7" ht="12.75">
      <c r="A937">
        <v>1997</v>
      </c>
      <c r="B937" t="s">
        <v>45</v>
      </c>
      <c r="C937">
        <v>7</v>
      </c>
      <c r="D937">
        <v>24</v>
      </c>
      <c r="E937">
        <v>7</v>
      </c>
      <c r="F937">
        <v>26</v>
      </c>
      <c r="G937">
        <v>6</v>
      </c>
    </row>
    <row r="938" spans="1:7" ht="12.75">
      <c r="A938">
        <v>1998</v>
      </c>
      <c r="B938" t="s">
        <v>45</v>
      </c>
      <c r="C938">
        <v>3</v>
      </c>
      <c r="D938">
        <v>24</v>
      </c>
      <c r="E938">
        <v>8</v>
      </c>
      <c r="F938">
        <v>26</v>
      </c>
      <c r="G938">
        <v>10</v>
      </c>
    </row>
    <row r="939" spans="1:7" ht="12.75">
      <c r="A939">
        <v>1999</v>
      </c>
      <c r="B939" t="s">
        <v>45</v>
      </c>
      <c r="C939">
        <v>4</v>
      </c>
      <c r="D939">
        <v>36</v>
      </c>
      <c r="E939">
        <v>8</v>
      </c>
      <c r="F939">
        <v>40</v>
      </c>
      <c r="G939">
        <v>8</v>
      </c>
    </row>
    <row r="940" ht="12.75">
      <c r="B940" t="s">
        <v>45</v>
      </c>
    </row>
    <row r="941" spans="1:7" ht="12.75">
      <c r="A941" t="s">
        <v>108</v>
      </c>
      <c r="B941" t="s">
        <v>45</v>
      </c>
      <c r="C941">
        <v>137</v>
      </c>
      <c r="D941">
        <v>651</v>
      </c>
      <c r="E941">
        <v>72</v>
      </c>
      <c r="F941">
        <v>319</v>
      </c>
      <c r="G941">
        <v>114</v>
      </c>
    </row>
    <row r="942" spans="1:7" ht="12.75">
      <c r="A942" t="s">
        <v>135</v>
      </c>
      <c r="B942" t="s">
        <v>64</v>
      </c>
      <c r="C942" t="s">
        <v>133</v>
      </c>
      <c r="D942" t="s">
        <v>135</v>
      </c>
      <c r="E942" t="s">
        <v>135</v>
      </c>
      <c r="F942" t="s">
        <v>135</v>
      </c>
      <c r="G942" t="s">
        <v>135</v>
      </c>
    </row>
    <row r="943" spans="1:2" ht="12.75">
      <c r="A943" t="s">
        <v>97</v>
      </c>
      <c r="B943" t="s">
        <v>45</v>
      </c>
    </row>
    <row r="944" spans="1:2" ht="12.75">
      <c r="A944">
        <v>1984</v>
      </c>
      <c r="B944" t="s">
        <v>45</v>
      </c>
    </row>
    <row r="945" spans="1:2" ht="12.75">
      <c r="A945">
        <v>1985</v>
      </c>
      <c r="B945" t="s">
        <v>45</v>
      </c>
    </row>
    <row r="946" spans="1:2" ht="12.75">
      <c r="A946">
        <v>1986</v>
      </c>
      <c r="B946" t="s">
        <v>45</v>
      </c>
    </row>
    <row r="947" spans="1:2" ht="12.75">
      <c r="A947">
        <v>1987</v>
      </c>
      <c r="B947" t="s">
        <v>45</v>
      </c>
    </row>
    <row r="948" spans="1:2" ht="12.75">
      <c r="A948">
        <v>1988</v>
      </c>
      <c r="B948" t="s">
        <v>45</v>
      </c>
    </row>
    <row r="949" spans="1:2" ht="12.75">
      <c r="A949">
        <v>1989</v>
      </c>
      <c r="B949" t="s">
        <v>45</v>
      </c>
    </row>
    <row r="950" spans="1:2" ht="12.75">
      <c r="A950">
        <v>1990</v>
      </c>
      <c r="B950" t="s">
        <v>45</v>
      </c>
    </row>
    <row r="951" spans="1:4" ht="12.75">
      <c r="A951">
        <v>1991</v>
      </c>
      <c r="B951" t="s">
        <v>45</v>
      </c>
      <c r="D951">
        <v>1</v>
      </c>
    </row>
    <row r="952" spans="1:6" ht="12.75">
      <c r="A952">
        <v>1992</v>
      </c>
      <c r="B952" t="s">
        <v>45</v>
      </c>
      <c r="D952">
        <v>2</v>
      </c>
      <c r="F952">
        <v>1</v>
      </c>
    </row>
    <row r="953" spans="1:5" ht="12.75">
      <c r="A953">
        <v>1993</v>
      </c>
      <c r="B953" t="s">
        <v>45</v>
      </c>
      <c r="D953">
        <v>2</v>
      </c>
      <c r="E953">
        <v>1</v>
      </c>
    </row>
    <row r="954" spans="1:7" ht="12.75">
      <c r="A954">
        <v>1994</v>
      </c>
      <c r="B954" t="s">
        <v>45</v>
      </c>
      <c r="D954">
        <v>1</v>
      </c>
      <c r="E954">
        <v>2</v>
      </c>
      <c r="G954">
        <v>1</v>
      </c>
    </row>
    <row r="955" spans="1:4" ht="12.75">
      <c r="A955">
        <v>1995</v>
      </c>
      <c r="B955" t="s">
        <v>45</v>
      </c>
      <c r="D955">
        <v>1</v>
      </c>
    </row>
    <row r="956" spans="1:6" ht="12.75">
      <c r="A956">
        <v>1996</v>
      </c>
      <c r="B956" t="s">
        <v>45</v>
      </c>
      <c r="C956">
        <v>1</v>
      </c>
      <c r="D956">
        <v>1</v>
      </c>
      <c r="F956">
        <v>2</v>
      </c>
    </row>
    <row r="957" spans="1:6" ht="12.75">
      <c r="A957">
        <v>1997</v>
      </c>
      <c r="B957" t="s">
        <v>45</v>
      </c>
      <c r="F957">
        <v>2</v>
      </c>
    </row>
    <row r="958" spans="1:2" ht="12.75">
      <c r="A958">
        <v>1998</v>
      </c>
      <c r="B958" t="s">
        <v>45</v>
      </c>
    </row>
    <row r="959" spans="1:2" ht="12.75">
      <c r="A959">
        <v>1999</v>
      </c>
      <c r="B959" t="s">
        <v>45</v>
      </c>
    </row>
    <row r="960" ht="12.75">
      <c r="B960" t="s">
        <v>45</v>
      </c>
    </row>
    <row r="961" spans="1:7" ht="12.75">
      <c r="A961" t="s">
        <v>108</v>
      </c>
      <c r="B961" t="s">
        <v>45</v>
      </c>
      <c r="C961">
        <v>1</v>
      </c>
      <c r="D961">
        <v>8</v>
      </c>
      <c r="E961">
        <v>3</v>
      </c>
      <c r="F961">
        <v>5</v>
      </c>
      <c r="G961">
        <v>1</v>
      </c>
    </row>
    <row r="962" spans="1:7" ht="12.75">
      <c r="A962" t="s">
        <v>135</v>
      </c>
      <c r="B962" t="s">
        <v>64</v>
      </c>
      <c r="C962" t="s">
        <v>133</v>
      </c>
      <c r="D962" t="s">
        <v>135</v>
      </c>
      <c r="E962" t="s">
        <v>135</v>
      </c>
      <c r="F962" t="s">
        <v>135</v>
      </c>
      <c r="G962" t="s">
        <v>135</v>
      </c>
    </row>
    <row r="963" spans="1:2" ht="12.75">
      <c r="A963" t="s">
        <v>117</v>
      </c>
      <c r="B963" t="s">
        <v>45</v>
      </c>
    </row>
    <row r="964" spans="1:7" ht="12.75">
      <c r="A964">
        <v>1984</v>
      </c>
      <c r="B964" t="s">
        <v>45</v>
      </c>
      <c r="C964">
        <v>18</v>
      </c>
      <c r="D964">
        <v>33</v>
      </c>
      <c r="F964">
        <v>13</v>
      </c>
      <c r="G964">
        <v>2</v>
      </c>
    </row>
    <row r="965" spans="1:4" ht="12.75">
      <c r="A965">
        <v>1985</v>
      </c>
      <c r="B965" t="s">
        <v>45</v>
      </c>
      <c r="D965">
        <v>2</v>
      </c>
    </row>
    <row r="966" spans="1:2" ht="12.75">
      <c r="A966">
        <v>1986</v>
      </c>
      <c r="B966" t="s">
        <v>45</v>
      </c>
    </row>
    <row r="967" spans="1:3" ht="12.75">
      <c r="A967">
        <v>1987</v>
      </c>
      <c r="B967" t="s">
        <v>45</v>
      </c>
      <c r="C967">
        <v>1</v>
      </c>
    </row>
    <row r="968" spans="1:6" ht="12.75">
      <c r="A968">
        <v>1988</v>
      </c>
      <c r="B968" t="s">
        <v>45</v>
      </c>
      <c r="F968">
        <v>1</v>
      </c>
    </row>
    <row r="969" spans="1:6" ht="12.75">
      <c r="A969">
        <v>1989</v>
      </c>
      <c r="B969" t="s">
        <v>45</v>
      </c>
      <c r="C969">
        <v>1</v>
      </c>
      <c r="D969">
        <v>1</v>
      </c>
      <c r="E969">
        <v>3</v>
      </c>
      <c r="F969">
        <v>1</v>
      </c>
    </row>
    <row r="970" spans="1:7" ht="12.75">
      <c r="A970">
        <v>1990</v>
      </c>
      <c r="B970" t="s">
        <v>45</v>
      </c>
      <c r="C970">
        <v>9</v>
      </c>
      <c r="D970">
        <v>11</v>
      </c>
      <c r="E970">
        <v>3</v>
      </c>
      <c r="F970">
        <v>1</v>
      </c>
      <c r="G970">
        <v>4</v>
      </c>
    </row>
    <row r="971" spans="1:6" ht="12.75">
      <c r="A971">
        <v>1991</v>
      </c>
      <c r="B971" t="s">
        <v>45</v>
      </c>
      <c r="C971">
        <v>4</v>
      </c>
      <c r="D971">
        <v>7</v>
      </c>
      <c r="E971">
        <v>1</v>
      </c>
      <c r="F971">
        <v>1</v>
      </c>
    </row>
    <row r="972" spans="1:7" ht="12.75">
      <c r="A972">
        <v>1992</v>
      </c>
      <c r="B972" t="s">
        <v>45</v>
      </c>
      <c r="C972">
        <v>7</v>
      </c>
      <c r="D972">
        <v>9</v>
      </c>
      <c r="E972">
        <v>3</v>
      </c>
      <c r="F972">
        <v>2</v>
      </c>
      <c r="G972">
        <v>1</v>
      </c>
    </row>
    <row r="973" spans="1:7" ht="12.75">
      <c r="A973">
        <v>1993</v>
      </c>
      <c r="B973" t="s">
        <v>45</v>
      </c>
      <c r="C973">
        <v>9</v>
      </c>
      <c r="D973">
        <v>12</v>
      </c>
      <c r="F973">
        <v>11</v>
      </c>
      <c r="G973">
        <v>2</v>
      </c>
    </row>
    <row r="974" spans="1:7" ht="12.75">
      <c r="A974">
        <v>1994</v>
      </c>
      <c r="B974" t="s">
        <v>45</v>
      </c>
      <c r="C974">
        <v>5</v>
      </c>
      <c r="D974">
        <v>5</v>
      </c>
      <c r="F974">
        <v>13</v>
      </c>
      <c r="G974">
        <v>4</v>
      </c>
    </row>
    <row r="975" spans="1:7" ht="12.75">
      <c r="A975">
        <v>1995</v>
      </c>
      <c r="B975" t="s">
        <v>45</v>
      </c>
      <c r="C975">
        <v>9</v>
      </c>
      <c r="D975">
        <v>11</v>
      </c>
      <c r="E975">
        <v>1</v>
      </c>
      <c r="F975">
        <v>9</v>
      </c>
      <c r="G975">
        <v>1</v>
      </c>
    </row>
    <row r="976" spans="1:7" ht="12.75">
      <c r="A976">
        <v>1996</v>
      </c>
      <c r="B976" t="s">
        <v>45</v>
      </c>
      <c r="C976">
        <v>8</v>
      </c>
      <c r="D976">
        <v>4</v>
      </c>
      <c r="E976">
        <v>1</v>
      </c>
      <c r="F976">
        <v>11</v>
      </c>
      <c r="G976">
        <v>1</v>
      </c>
    </row>
    <row r="977" spans="1:7" ht="12.75">
      <c r="A977">
        <v>1997</v>
      </c>
      <c r="B977" t="s">
        <v>45</v>
      </c>
      <c r="C977">
        <v>6</v>
      </c>
      <c r="D977">
        <v>3</v>
      </c>
      <c r="E977">
        <v>1</v>
      </c>
      <c r="F977">
        <v>14</v>
      </c>
      <c r="G977">
        <v>1</v>
      </c>
    </row>
    <row r="978" spans="1:6" ht="12.75">
      <c r="A978">
        <v>1998</v>
      </c>
      <c r="B978" t="s">
        <v>45</v>
      </c>
      <c r="C978">
        <v>4</v>
      </c>
      <c r="D978">
        <v>7</v>
      </c>
      <c r="E978">
        <v>1</v>
      </c>
      <c r="F978">
        <v>5</v>
      </c>
    </row>
    <row r="979" spans="1:7" ht="12.75">
      <c r="A979">
        <v>1999</v>
      </c>
      <c r="B979" t="s">
        <v>45</v>
      </c>
      <c r="C979">
        <v>6</v>
      </c>
      <c r="D979">
        <v>6</v>
      </c>
      <c r="E979">
        <v>3</v>
      </c>
      <c r="F979">
        <v>10</v>
      </c>
      <c r="G979">
        <v>1</v>
      </c>
    </row>
    <row r="980" ht="12.75">
      <c r="A980" t="s">
        <v>174</v>
      </c>
    </row>
    <row r="981" ht="12.75">
      <c r="A981" t="s">
        <v>0</v>
      </c>
    </row>
    <row r="982" ht="12.75">
      <c r="A982" t="s">
        <v>167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2003-05-20T14:35:33Z</dcterms:modified>
  <cp:category/>
  <cp:version/>
  <cp:contentType/>
  <cp:contentStatus/>
</cp:coreProperties>
</file>