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1" activeTab="46"/>
  </bookViews>
  <sheets>
    <sheet name="BW_POP_RATIO" sheetId="1" r:id="rId1"/>
    <sheet name="POP_%_NOT_BW" sheetId="2" r:id="rId2"/>
    <sheet name="NV_NEW_V" sheetId="3" r:id="rId3"/>
    <sheet name="MI_NEW_V_PC" sheetId="4" r:id="rId4"/>
    <sheet name="NV_NEW_R" sheetId="5" r:id="rId5"/>
    <sheet name="NV_NEW_R_PC" sheetId="6" r:id="rId6"/>
    <sheet name="NV_NEW_L" sheetId="7" r:id="rId7"/>
    <sheet name="NV_NEW_L_PC" sheetId="8" r:id="rId8"/>
    <sheet name="NV_NEW_D" sheetId="9" r:id="rId9"/>
    <sheet name="NV_NEW_D_PC" sheetId="10" r:id="rId10"/>
    <sheet name="NV_NEW_O" sheetId="11" r:id="rId11"/>
    <sheet name="NV_NEW_O_PC" sheetId="12" r:id="rId12"/>
    <sheet name="NV_NEW_T" sheetId="13" r:id="rId13"/>
    <sheet name="NV_NEW_T_PC" sheetId="14" r:id="rId14"/>
    <sheet name="NV_NEW_%" sheetId="15" r:id="rId15"/>
    <sheet name="NV_NEW_BNH_%" sheetId="16" r:id="rId16"/>
    <sheet name="NV_NEW_WNH_%" sheetId="17" r:id="rId17"/>
    <sheet name="NV_ADMIT_%" sheetId="18" r:id="rId18"/>
    <sheet name="NV_ADMIT_N" sheetId="19" r:id="rId19"/>
    <sheet name="NV_RACE_TOT" sheetId="20" r:id="rId20"/>
    <sheet name="NV_RACE_TOT_D" sheetId="21" r:id="rId21"/>
    <sheet name="NV_RACE_TOT_PC" sheetId="22" r:id="rId22"/>
    <sheet name="NV_RACE_TOT_PC_D" sheetId="23" r:id="rId23"/>
    <sheet name="NV_RACE_NEW" sheetId="24" r:id="rId24"/>
    <sheet name="NV_RACE_NEW_D" sheetId="25" r:id="rId25"/>
    <sheet name="NV_RACE_NEW_PC" sheetId="26" r:id="rId26"/>
    <sheet name="NV_RACE_NEW_PC_D" sheetId="27" r:id="rId27"/>
    <sheet name="NV_RACE_PP" sheetId="28" r:id="rId28"/>
    <sheet name="NV_RACE_PP_D" sheetId="29" r:id="rId29"/>
    <sheet name="NV_RACE_PP_PC" sheetId="30" r:id="rId30"/>
    <sheet name="NV_RACE_PP_PC_D" sheetId="31" r:id="rId31"/>
    <sheet name="NV_RACE_OTHER" sheetId="32" r:id="rId32"/>
    <sheet name="NV_RACE_OTHER_D" sheetId="33" r:id="rId33"/>
    <sheet name="NV_RACE_OTHER_PC" sheetId="34" r:id="rId34"/>
    <sheet name="NV_RACE_OTH_PC_D" sheetId="35" r:id="rId35"/>
    <sheet name="NV_RACE_PP+OTH" sheetId="36" r:id="rId36"/>
    <sheet name="NV_RACE_PP+OTH_D" sheetId="37" r:id="rId37"/>
    <sheet name="NV_RACE_PP+OTH_PC" sheetId="38" r:id="rId38"/>
    <sheet name="NV_RACE_PP+OTH_PC_D" sheetId="39" r:id="rId39"/>
    <sheet name="NV_RACE_%_TOT" sheetId="40" r:id="rId40"/>
    <sheet name="NV_RACEBAL_%_TOT" sheetId="41" r:id="rId41"/>
    <sheet name="NV_RACEBAL_TOT" sheetId="42" r:id="rId42"/>
    <sheet name="NV_RACEBAL_TOT_PC" sheetId="43" r:id="rId43"/>
    <sheet name="NV_RACEBAL_%_NEW" sheetId="44" r:id="rId44"/>
    <sheet name="NV_RACEBAL_NEW" sheetId="45" r:id="rId45"/>
    <sheet name="NV_RACEBAL_NEW_PC" sheetId="46" r:id="rId46"/>
    <sheet name="NV_Data1" sheetId="47" r:id="rId47"/>
    <sheet name="NV_Data2" sheetId="48" r:id="rId48"/>
    <sheet name="NV_Data3" sheetId="49" r:id="rId49"/>
    <sheet name="NV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<sst xmlns="http://schemas.openxmlformats.org/spreadsheetml/2006/main" count="756" uniqueCount="66">
  <si>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</si>
  <si>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</si>
  <si>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</si>
  <si>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</si>
  <si>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</si>
  <si>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</si>
  <si>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</si>
  <si>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</si>
  <si>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</si>
  <si>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</si>
  <si>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</si>
  <si>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</si>
  <si>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</si>
  <si>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</si>
  <si>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</si>
  <si>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</si>
  <si>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</si>
  <si>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</si>
  <si>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</si>
  <si>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</si>
  <si>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</si>
  <si>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</si>
  <si>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</si>
  <si>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</si>
  <si>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</si>
  <si>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</si>
  <si>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</si>
  <si>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</si>
  <si>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</si>
  <si>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</si>
  <si>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</si>
  <si>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</si>
  <si>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</si>
  <si>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</si>
  <si>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</si>
  <si>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</si>
  <si>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</si>
  <si>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 xml:space="preserve">       169         67        236          212         87        299     186         80        266          110         43        153</t>
  </si>
  <si>
    <t xml:space="preserve">     238         37        275          915        314      1,229</t>
  </si>
  <si>
    <t xml:space="preserve">       163         63        226          168         80        248     184         90        274          108         57        165</t>
  </si>
  <si>
    <t xml:space="preserve">     220         56        276          843        346      1,189</t>
  </si>
  <si>
    <t xml:space="preserve">       169         64        233          195         94        289     189        100        289          172        145        317</t>
  </si>
  <si>
    <t xml:space="preserve">     251         65        316          976        468      1,444</t>
  </si>
  <si>
    <t xml:space="preserve">       179         75        254          190         87        277     227        120        347          267        201        468</t>
  </si>
  <si>
    <t xml:space="preserve">     392        102        494        1,255        585      1,840</t>
  </si>
  <si>
    <t xml:space="preserve">       202         80        282          184        132        316     177         85        262          260        210        470</t>
  </si>
  <si>
    <t xml:space="preserve">     367         69        436        1,190        576      1,766</t>
  </si>
  <si>
    <t xml:space="preserve">       167         64        231          205        126        331     228         73        301          224        188        412</t>
  </si>
  <si>
    <t xml:space="preserve">     348         60        408        1,172        511      1,683</t>
  </si>
  <si>
    <t xml:space="preserve">       148         59        207          213        170        383     210         75        285          211        189        400</t>
  </si>
  <si>
    <t xml:space="preserve">     393         72        465        1,175        565      1,740</t>
  </si>
  <si>
    <t xml:space="preserve">       169         75        244          223        173        396     194         86        280          224        136        360</t>
  </si>
  <si>
    <t xml:space="preserve">     353         81        434        1,163        551      1,714</t>
  </si>
  <si>
    <t xml:space="preserve">       206         96        302          209        179        388     234        104        338          260        149        409</t>
  </si>
  <si>
    <t xml:space="preserve">     411         67        478        1,320        595      1,915</t>
  </si>
  <si>
    <t xml:space="preserve">       236        127        363          228        158        386     275         75        350          352        160        512</t>
  </si>
  <si>
    <t xml:space="preserve">     396         74        470        1,487        594      2,081</t>
  </si>
  <si>
    <t xml:space="preserve">       227         93        320          220        175        395     212         92        304          191        130        321</t>
  </si>
  <si>
    <t xml:space="preserve">     410         58        468        1,260        548      1,808</t>
  </si>
  <si>
    <t xml:space="preserve">       223         95        318          204        153        357     287         98        385          187        110        297</t>
  </si>
  <si>
    <t xml:space="preserve">     446         67        513        1,347        523      1,870</t>
  </si>
  <si>
    <t xml:space="preserve">       235        122        357          239        187        426     282         98        380          222        118        340</t>
  </si>
  <si>
    <t xml:space="preserve">     393         80        473        1,371        605      1,976</t>
  </si>
  <si>
    <t xml:space="preserve">       218        122        340          232        170        402     249         93        342          260        152        412</t>
  </si>
  <si>
    <t xml:space="preserve">     377         86        463        1,336        623      1,959</t>
  </si>
  <si>
    <t>NEVADA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</si>
</sst>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NV_Data2!$AA$110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NV_Data2!$AA$111:$AA$127</c:f>
              <c:numCache>
                <c:ptCount val="17"/>
                <c:pt idx="0">
                  <c:v>82.02764159499054</c:v>
                </c:pt>
                <c:pt idx="1">
                  <c:v>81.61594974619015</c:v>
                </c:pt>
                <c:pt idx="2">
                  <c:v>81.1980559901748</c:v>
                </c:pt>
                <c:pt idx="3">
                  <c:v>80.77495301600057</c:v>
                </c:pt>
                <c:pt idx="4">
                  <c:v>80.28887540464933</c:v>
                </c:pt>
                <c:pt idx="5">
                  <c:v>79.76800539522337</c:v>
                </c:pt>
                <c:pt idx="6">
                  <c:v>79.27001574689612</c:v>
                </c:pt>
                <c:pt idx="7">
                  <c:v>78.65174716833425</c:v>
                </c:pt>
                <c:pt idx="8">
                  <c:v>77.98709151267737</c:v>
                </c:pt>
                <c:pt idx="9">
                  <c:v>77.31807613170271</c:v>
                </c:pt>
                <c:pt idx="10">
                  <c:v>76.61044039365395</c:v>
                </c:pt>
                <c:pt idx="11">
                  <c:v>75.69397715443962</c:v>
                </c:pt>
                <c:pt idx="12">
                  <c:v>74.65003077120707</c:v>
                </c:pt>
                <c:pt idx="13">
                  <c:v>73.79215221525409</c:v>
                </c:pt>
                <c:pt idx="14">
                  <c:v>72.56014480947206</c:v>
                </c:pt>
                <c:pt idx="15">
                  <c:v>71.39568705083003</c:v>
                </c:pt>
                <c:pt idx="16">
                  <c:v>70.27613053564096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NV_Data2!$AB$111:$AB$127</c:f>
              <c:numCache>
                <c:ptCount val="17"/>
                <c:pt idx="0">
                  <c:v>6.312820546933725</c:v>
                </c:pt>
                <c:pt idx="1">
                  <c:v>6.280861277644731</c:v>
                </c:pt>
                <c:pt idx="2">
                  <c:v>6.2562038392301345</c:v>
                </c:pt>
                <c:pt idx="3">
                  <c:v>6.234417270940893</c:v>
                </c:pt>
                <c:pt idx="4">
                  <c:v>6.2573711400142855</c:v>
                </c:pt>
                <c:pt idx="5">
                  <c:v>6.2819934420129755</c:v>
                </c:pt>
                <c:pt idx="6">
                  <c:v>6.30842990872779</c:v>
                </c:pt>
                <c:pt idx="7">
                  <c:v>6.412452026006274</c:v>
                </c:pt>
                <c:pt idx="8">
                  <c:v>6.475877128133935</c:v>
                </c:pt>
                <c:pt idx="9">
                  <c:v>6.574238705517573</c:v>
                </c:pt>
                <c:pt idx="10">
                  <c:v>6.593551500256847</c:v>
                </c:pt>
                <c:pt idx="11">
                  <c:v>6.703090110602394</c:v>
                </c:pt>
                <c:pt idx="12">
                  <c:v>6.749872360115535</c:v>
                </c:pt>
                <c:pt idx="13">
                  <c:v>6.770537107980326</c:v>
                </c:pt>
                <c:pt idx="14">
                  <c:v>6.771442263907265</c:v>
                </c:pt>
                <c:pt idx="15">
                  <c:v>6.872744831319691</c:v>
                </c:pt>
                <c:pt idx="16">
                  <c:v>6.962155099369739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NV_Data2!$AF$111:$AF$127</c:f>
              <c:numCache>
                <c:ptCount val="17"/>
                <c:pt idx="0">
                  <c:v>11.659537858075733</c:v>
                </c:pt>
                <c:pt idx="1">
                  <c:v>12.103188976165114</c:v>
                </c:pt>
                <c:pt idx="2">
                  <c:v>12.54574017059507</c:v>
                </c:pt>
                <c:pt idx="3">
                  <c:v>12.99062971305854</c:v>
                </c:pt>
                <c:pt idx="4">
                  <c:v>13.453753455336383</c:v>
                </c:pt>
                <c:pt idx="5">
                  <c:v>13.950001162763655</c:v>
                </c:pt>
                <c:pt idx="6">
                  <c:v>14.421554344376089</c:v>
                </c:pt>
                <c:pt idx="7">
                  <c:v>14.935800805659472</c:v>
                </c:pt>
                <c:pt idx="8">
                  <c:v>15.537031359188699</c:v>
                </c:pt>
                <c:pt idx="9">
                  <c:v>16.107685162779717</c:v>
                </c:pt>
                <c:pt idx="10">
                  <c:v>16.796008106089207</c:v>
                </c:pt>
                <c:pt idx="11">
                  <c:v>17.60293273495798</c:v>
                </c:pt>
                <c:pt idx="12">
                  <c:v>18.600096868677394</c:v>
                </c:pt>
                <c:pt idx="13">
                  <c:v>19.437310676765584</c:v>
                </c:pt>
                <c:pt idx="14">
                  <c:v>20.66841292662067</c:v>
                </c:pt>
                <c:pt idx="15">
                  <c:v>21.731568117850273</c:v>
                </c:pt>
                <c:pt idx="16">
                  <c:v>22.761714364989302</c:v>
                </c:pt>
              </c:numCache>
            </c:numRef>
          </c:yVal>
          <c:smooth val="0"/>
        </c:ser>
        <c:axId val="6384308"/>
        <c:axId val="57458773"/>
      </c:scatterChart>
      <c:scatterChart>
        <c:scatterStyle val="lineMarker"/>
        <c:varyColors val="0"/>
        <c:ser>
          <c:idx val="0"/>
          <c:order val="0"/>
          <c:tx>
            <c:strRef>
              <c:f>NV_Data2!$AG$110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NV_Data2!$AG$111:$AG$127</c:f>
              <c:numCache>
                <c:ptCount val="17"/>
                <c:pt idx="0">
                  <c:v>0.07695967388777458</c:v>
                </c:pt>
                <c:pt idx="1">
                  <c:v>0.07695629711076078</c:v>
                </c:pt>
                <c:pt idx="2">
                  <c:v>0.0770486899339949</c:v>
                </c:pt>
                <c:pt idx="3">
                  <c:v>0.07718255521245464</c:v>
                </c:pt>
                <c:pt idx="4">
                  <c:v>0.07793571784979736</c:v>
                </c:pt>
                <c:pt idx="5">
                  <c:v>0.07875329727611756</c:v>
                </c:pt>
                <c:pt idx="6">
                  <c:v>0.07958153974474014</c:v>
                </c:pt>
                <c:pt idx="7">
                  <c:v>0.08152968315226405</c:v>
                </c:pt>
                <c:pt idx="8">
                  <c:v>0.08303780795673389</c:v>
                </c:pt>
                <c:pt idx="9">
                  <c:v>0.08502848278737679</c:v>
                </c:pt>
                <c:pt idx="10">
                  <c:v>0.08606596524411869</c:v>
                </c:pt>
                <c:pt idx="11">
                  <c:v>0.08855513163122573</c:v>
                </c:pt>
                <c:pt idx="12">
                  <c:v>0.09042022207335777</c:v>
                </c:pt>
                <c:pt idx="13">
                  <c:v>0.0917514519461426</c:v>
                </c:pt>
                <c:pt idx="14">
                  <c:v>0.09332178541936034</c:v>
                </c:pt>
                <c:pt idx="15">
                  <c:v>0.09626274520513617</c:v>
                </c:pt>
                <c:pt idx="16">
                  <c:v>0.09906856063793724</c:v>
                </c:pt>
              </c:numCache>
            </c:numRef>
          </c:yVal>
          <c:smooth val="0"/>
        </c:ser>
        <c:axId val="47366910"/>
        <c:axId val="23649007"/>
      </c:scatterChart>
      <c:valAx>
        <c:axId val="638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458773"/>
        <c:crosses val="autoZero"/>
        <c:crossBetween val="midCat"/>
        <c:dispUnits/>
        <c:majorUnit val="1"/>
      </c:valAx>
      <c:valAx>
        <c:axId val="5745877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384308"/>
        <c:crosses val="autoZero"/>
        <c:crossBetween val="midCat"/>
        <c:dispUnits/>
        <c:majorUnit val="10"/>
      </c:valAx>
      <c:valAx>
        <c:axId val="47366910"/>
        <c:scaling>
          <c:orientation val="minMax"/>
        </c:scaling>
        <c:axPos val="b"/>
        <c:delete val="1"/>
        <c:majorTickMark val="in"/>
        <c:minorTickMark val="none"/>
        <c:tickLblPos val="nextTo"/>
        <c:crossAx val="23649007"/>
        <c:crosses val="max"/>
        <c:crossBetween val="midCat"/>
        <c:dispUnits/>
      </c:valAx>
      <c:valAx>
        <c:axId val="23649007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366910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NEVADA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NV_Data3!$L$64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NV_Data3!$L$65:$L$81</c:f>
              <c:numCache>
                <c:ptCount val="17"/>
                <c:pt idx="3">
                  <c:v>13.886749768343766</c:v>
                </c:pt>
                <c:pt idx="4">
                  <c:v>11.804938602149228</c:v>
                </c:pt>
                <c:pt idx="5">
                  <c:v>19.124784554637408</c:v>
                </c:pt>
                <c:pt idx="6">
                  <c:v>24.955883543646735</c:v>
                </c:pt>
                <c:pt idx="7">
                  <c:v>24.72683111574348</c:v>
                </c:pt>
                <c:pt idx="8">
                  <c:v>19.757127034335493</c:v>
                </c:pt>
                <c:pt idx="9">
                  <c:v>18.66130413357606</c:v>
                </c:pt>
                <c:pt idx="10">
                  <c:v>18.63104385861213</c:v>
                </c:pt>
                <c:pt idx="11">
                  <c:v>19.50293814030867</c:v>
                </c:pt>
                <c:pt idx="12">
                  <c:v>27.48041471721073</c:v>
                </c:pt>
                <c:pt idx="13">
                  <c:v>15.533828944531498</c:v>
                </c:pt>
                <c:pt idx="14">
                  <c:v>14.969518113116917</c:v>
                </c:pt>
                <c:pt idx="15">
                  <c:v>17.590672284972104</c:v>
                </c:pt>
                <c:pt idx="16">
                  <c:v>20.37007470862535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NV_Data3!$M$43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NV_Data3!$M$65:$M$81</c:f>
              <c:numCache>
                <c:ptCount val="17"/>
                <c:pt idx="3">
                  <c:v>70.33268998004515</c:v>
                </c:pt>
                <c:pt idx="4">
                  <c:v>82.76206686550383</c:v>
                </c:pt>
                <c:pt idx="5">
                  <c:v>205.8253002235944</c:v>
                </c:pt>
                <c:pt idx="6">
                  <c:v>238.32752613240416</c:v>
                </c:pt>
                <c:pt idx="7">
                  <c:v>232.90335790335791</c:v>
                </c:pt>
                <c:pt idx="8">
                  <c:v>198.2744117859117</c:v>
                </c:pt>
                <c:pt idx="9">
                  <c:v>194.32346855960589</c:v>
                </c:pt>
                <c:pt idx="10">
                  <c:v>120.87380774471453</c:v>
                </c:pt>
                <c:pt idx="11">
                  <c:v>122.92185243231616</c:v>
                </c:pt>
                <c:pt idx="12">
                  <c:v>131.08323299801918</c:v>
                </c:pt>
                <c:pt idx="13">
                  <c:v>106.39282079748357</c:v>
                </c:pt>
                <c:pt idx="14">
                  <c:v>93.42417218251205</c:v>
                </c:pt>
                <c:pt idx="15">
                  <c:v>95.95727815094497</c:v>
                </c:pt>
                <c:pt idx="16">
                  <c:v>120.670355580607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NV_Data3!$N$64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NV_Data3!$N$65:$N$81</c:f>
              <c:numCache>
                <c:ptCount val="17"/>
                <c:pt idx="3">
                  <c:v>17.931228464946205</c:v>
                </c:pt>
                <c:pt idx="4">
                  <c:v>16.935202528087032</c:v>
                </c:pt>
                <c:pt idx="5">
                  <c:v>32.754667540124466</c:v>
                </c:pt>
                <c:pt idx="6">
                  <c:v>40.6846110458719</c:v>
                </c:pt>
                <c:pt idx="7">
                  <c:v>40.41994294903518</c:v>
                </c:pt>
                <c:pt idx="8">
                  <c:v>33.44426140698073</c:v>
                </c:pt>
                <c:pt idx="9">
                  <c:v>32.427106194293906</c:v>
                </c:pt>
                <c:pt idx="10">
                  <c:v>26.733334552443054</c:v>
                </c:pt>
                <c:pt idx="11">
                  <c:v>27.91617813354933</c:v>
                </c:pt>
                <c:pt idx="12">
                  <c:v>36.07140527914678</c:v>
                </c:pt>
                <c:pt idx="13">
                  <c:v>23.16967354085482</c:v>
                </c:pt>
                <c:pt idx="14">
                  <c:v>21.666108714214246</c:v>
                </c:pt>
                <c:pt idx="15">
                  <c:v>24.4720377660693</c:v>
                </c:pt>
                <c:pt idx="16">
                  <c:v>29.41100701570591</c:v>
                </c:pt>
              </c:numCache>
            </c:numRef>
          </c:yVal>
          <c:smooth val="1"/>
        </c:ser>
        <c:axId val="1871648"/>
        <c:axId val="16844833"/>
      </c:scatterChart>
      <c:val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844833"/>
        <c:crossesAt val="0"/>
        <c:crossBetween val="midCat"/>
        <c:dispUnits/>
        <c:majorUnit val="1"/>
      </c:valAx>
      <c:valAx>
        <c:axId val="1684483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71648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NV_Data1!$B$4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NV_Data1!$N$5:$N$21</c:f>
              <c:numCache>
                <c:ptCount val="17"/>
                <c:pt idx="3">
                  <c:v>238</c:v>
                </c:pt>
                <c:pt idx="4">
                  <c:v>166</c:v>
                </c:pt>
                <c:pt idx="5">
                  <c:v>220</c:v>
                </c:pt>
                <c:pt idx="6">
                  <c:v>283</c:v>
                </c:pt>
                <c:pt idx="7">
                  <c:v>269</c:v>
                </c:pt>
                <c:pt idx="8">
                  <c:v>229</c:v>
                </c:pt>
                <c:pt idx="9">
                  <c:v>281</c:v>
                </c:pt>
                <c:pt idx="10">
                  <c:v>258</c:v>
                </c:pt>
                <c:pt idx="11">
                  <c:v>310</c:v>
                </c:pt>
                <c:pt idx="12">
                  <c:v>301</c:v>
                </c:pt>
                <c:pt idx="13">
                  <c:v>370</c:v>
                </c:pt>
                <c:pt idx="14">
                  <c:v>433</c:v>
                </c:pt>
                <c:pt idx="15">
                  <c:v>388</c:v>
                </c:pt>
                <c:pt idx="16">
                  <c:v>377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NV_Data1!$C$4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NV_Data1!$O$5:$O$21</c:f>
              <c:numCache>
                <c:ptCount val="17"/>
                <c:pt idx="3">
                  <c:v>36</c:v>
                </c:pt>
                <c:pt idx="4">
                  <c:v>47</c:v>
                </c:pt>
                <c:pt idx="5">
                  <c:v>61</c:v>
                </c:pt>
                <c:pt idx="6">
                  <c:v>86</c:v>
                </c:pt>
                <c:pt idx="7">
                  <c:v>62</c:v>
                </c:pt>
                <c:pt idx="8">
                  <c:v>45</c:v>
                </c:pt>
                <c:pt idx="9">
                  <c:v>57</c:v>
                </c:pt>
                <c:pt idx="10">
                  <c:v>62</c:v>
                </c:pt>
                <c:pt idx="11">
                  <c:v>51</c:v>
                </c:pt>
                <c:pt idx="12">
                  <c:v>53</c:v>
                </c:pt>
                <c:pt idx="13">
                  <c:v>54</c:v>
                </c:pt>
                <c:pt idx="14">
                  <c:v>64</c:v>
                </c:pt>
                <c:pt idx="15">
                  <c:v>79</c:v>
                </c:pt>
                <c:pt idx="16">
                  <c:v>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NV_Data1!$D$4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NV_Data1!$P$5:$P$21</c:f>
              <c:numCache>
                <c:ptCount val="17"/>
                <c:pt idx="3">
                  <c:v>274</c:v>
                </c:pt>
                <c:pt idx="4">
                  <c:v>213</c:v>
                </c:pt>
                <c:pt idx="5">
                  <c:v>281</c:v>
                </c:pt>
                <c:pt idx="6">
                  <c:v>369</c:v>
                </c:pt>
                <c:pt idx="7">
                  <c:v>331</c:v>
                </c:pt>
                <c:pt idx="8">
                  <c:v>274</c:v>
                </c:pt>
                <c:pt idx="9">
                  <c:v>338</c:v>
                </c:pt>
                <c:pt idx="10">
                  <c:v>320</c:v>
                </c:pt>
                <c:pt idx="11">
                  <c:v>361</c:v>
                </c:pt>
                <c:pt idx="12">
                  <c:v>354</c:v>
                </c:pt>
                <c:pt idx="13">
                  <c:v>424</c:v>
                </c:pt>
                <c:pt idx="14">
                  <c:v>497</c:v>
                </c:pt>
                <c:pt idx="15">
                  <c:v>467</c:v>
                </c:pt>
                <c:pt idx="16">
                  <c:v>463</c:v>
                </c:pt>
              </c:numCache>
            </c:numRef>
          </c:yVal>
          <c:smooth val="1"/>
        </c:ser>
        <c:axId val="17385770"/>
        <c:axId val="22254203"/>
      </c:scatterChart>
      <c:scatterChart>
        <c:scatterStyle val="lineMarker"/>
        <c:varyColors val="0"/>
        <c:ser>
          <c:idx val="5"/>
          <c:order val="3"/>
          <c:tx>
            <c:strRef>
              <c:f>NV_Data1!$A$23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NV_Data1!$O$28:$O$44</c:f>
              <c:numCache>
                <c:ptCount val="17"/>
                <c:pt idx="3">
                  <c:v>13.138686131386862</c:v>
                </c:pt>
                <c:pt idx="4">
                  <c:v>22.065727699530516</c:v>
                </c:pt>
                <c:pt idx="5">
                  <c:v>21.70818505338078</c:v>
                </c:pt>
                <c:pt idx="6">
                  <c:v>23.306233062330623</c:v>
                </c:pt>
                <c:pt idx="7">
                  <c:v>18.731117824773413</c:v>
                </c:pt>
                <c:pt idx="8">
                  <c:v>16.423357664233578</c:v>
                </c:pt>
                <c:pt idx="9">
                  <c:v>16.86390532544379</c:v>
                </c:pt>
                <c:pt idx="10">
                  <c:v>19.375</c:v>
                </c:pt>
                <c:pt idx="11">
                  <c:v>14.127423822714682</c:v>
                </c:pt>
                <c:pt idx="12">
                  <c:v>14.971751412429379</c:v>
                </c:pt>
                <c:pt idx="13">
                  <c:v>12.735849056603774</c:v>
                </c:pt>
                <c:pt idx="14">
                  <c:v>12.877263581488934</c:v>
                </c:pt>
                <c:pt idx="15">
                  <c:v>16.916488222698074</c:v>
                </c:pt>
                <c:pt idx="16">
                  <c:v>18.57451403887689</c:v>
                </c:pt>
              </c:numCache>
            </c:numRef>
          </c:yVal>
          <c:smooth val="0"/>
        </c:ser>
        <c:axId val="66070100"/>
        <c:axId val="57759989"/>
      </c:scatterChart>
      <c:val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254203"/>
        <c:crossesAt val="0"/>
        <c:crossBetween val="midCat"/>
        <c:dispUnits/>
        <c:majorUnit val="1"/>
      </c:valAx>
      <c:valAx>
        <c:axId val="22254203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385770"/>
        <c:crosses val="autoZero"/>
        <c:crossBetween val="midCat"/>
        <c:dispUnits/>
        <c:majorUnit val="50"/>
      </c:valAx>
      <c:valAx>
        <c:axId val="66070100"/>
        <c:scaling>
          <c:orientation val="minMax"/>
        </c:scaling>
        <c:axPos val="b"/>
        <c:delete val="1"/>
        <c:majorTickMark val="in"/>
        <c:minorTickMark val="none"/>
        <c:tickLblPos val="nextTo"/>
        <c:crossAx val="57759989"/>
        <c:crosses val="max"/>
        <c:crossBetween val="midCat"/>
        <c:dispUnits/>
      </c:valAx>
      <c:valAx>
        <c:axId val="5775998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07010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NV_Data3!$L$84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NV_Data3!$L$85:$L$101</c:f>
              <c:numCache>
                <c:ptCount val="17"/>
                <c:pt idx="3">
                  <c:v>30.045876771507423</c:v>
                </c:pt>
                <c:pt idx="4">
                  <c:v>20.202266061410022</c:v>
                </c:pt>
                <c:pt idx="5">
                  <c:v>25.65519879280628</c:v>
                </c:pt>
                <c:pt idx="6">
                  <c:v>31.388955746009</c:v>
                </c:pt>
                <c:pt idx="7">
                  <c:v>28.065474979472558</c:v>
                </c:pt>
                <c:pt idx="8">
                  <c:v>22.85041460031731</c:v>
                </c:pt>
                <c:pt idx="9">
                  <c:v>27.311596153827463</c:v>
                </c:pt>
                <c:pt idx="10">
                  <c:v>24.400047286913345</c:v>
                </c:pt>
                <c:pt idx="11">
                  <c:v>28.12051545811948</c:v>
                </c:pt>
                <c:pt idx="12">
                  <c:v>26.426852491630765</c:v>
                </c:pt>
                <c:pt idx="13">
                  <c:v>31.407195133752207</c:v>
                </c:pt>
                <c:pt idx="14">
                  <c:v>35.61429309329464</c:v>
                </c:pt>
                <c:pt idx="15">
                  <c:v>31.16520934506473</c:v>
                </c:pt>
                <c:pt idx="16">
                  <c:v>29.65064928630022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NV_Data3!$M$84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NV_Data3!$M$85:$M$101</c:f>
              <c:numCache>
                <c:ptCount val="17"/>
                <c:pt idx="3">
                  <c:v>58.883182308875</c:v>
                </c:pt>
                <c:pt idx="4">
                  <c:v>73.39277627695624</c:v>
                </c:pt>
                <c:pt idx="5">
                  <c:v>90.32621088949107</c:v>
                </c:pt>
                <c:pt idx="6">
                  <c:v>119.86062717770035</c:v>
                </c:pt>
                <c:pt idx="7">
                  <c:v>79.34070434070433</c:v>
                </c:pt>
                <c:pt idx="8">
                  <c:v>54.07483957797592</c:v>
                </c:pt>
                <c:pt idx="9">
                  <c:v>65.15551592880902</c:v>
                </c:pt>
                <c:pt idx="10">
                  <c:v>68.12887345611182</c:v>
                </c:pt>
                <c:pt idx="11">
                  <c:v>52.24178728373437</c:v>
                </c:pt>
                <c:pt idx="12">
                  <c:v>51.462306288111236</c:v>
                </c:pt>
                <c:pt idx="13">
                  <c:v>49.95836802664446</c:v>
                </c:pt>
                <c:pt idx="14">
                  <c:v>56.40704735547897</c:v>
                </c:pt>
                <c:pt idx="15">
                  <c:v>65.91847803412742</c:v>
                </c:pt>
                <c:pt idx="16">
                  <c:v>68.27401697323818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NV_Data3!$N$84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NV_Data3!$N$85:$N$101</c:f>
              <c:numCache>
                <c:ptCount val="17"/>
                <c:pt idx="3">
                  <c:v>32.11213463657033</c:v>
                </c:pt>
                <c:pt idx="4">
                  <c:v>24.047987589883586</c:v>
                </c:pt>
                <c:pt idx="5">
                  <c:v>30.376440854042826</c:v>
                </c:pt>
                <c:pt idx="6">
                  <c:v>37.91066029274427</c:v>
                </c:pt>
                <c:pt idx="7">
                  <c:v>31.930790253295093</c:v>
                </c:pt>
                <c:pt idx="8">
                  <c:v>25.244428720420714</c:v>
                </c:pt>
                <c:pt idx="9">
                  <c:v>30.27724280019707</c:v>
                </c:pt>
                <c:pt idx="10">
                  <c:v>27.865365005803834</c:v>
                </c:pt>
                <c:pt idx="11">
                  <c:v>30.08280688421286</c:v>
                </c:pt>
                <c:pt idx="12">
                  <c:v>28.502851492897236</c:v>
                </c:pt>
                <c:pt idx="13">
                  <c:v>32.96624691718941</c:v>
                </c:pt>
                <c:pt idx="14">
                  <c:v>37.38908344084889</c:v>
                </c:pt>
                <c:pt idx="15">
                  <c:v>34.21689112800707</c:v>
                </c:pt>
                <c:pt idx="16">
                  <c:v>33.132107660028794</c:v>
                </c:pt>
              </c:numCache>
            </c:numRef>
          </c:yVal>
          <c:smooth val="1"/>
        </c:ser>
        <c:axId val="50077854"/>
        <c:axId val="48047503"/>
      </c:scatterChart>
      <c:val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047503"/>
        <c:crossesAt val="0"/>
        <c:crossBetween val="midCat"/>
        <c:dispUnits/>
        <c:majorUnit val="1"/>
      </c:valAx>
      <c:valAx>
        <c:axId val="48047503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077854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NV_Data1!$B$4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NV_Data1!$Q$5:$Q$21</c:f>
              <c:numCache>
                <c:ptCount val="17"/>
                <c:pt idx="3">
                  <c:v>915</c:v>
                </c:pt>
                <c:pt idx="4">
                  <c:v>755</c:v>
                </c:pt>
                <c:pt idx="5">
                  <c:v>929</c:v>
                </c:pt>
                <c:pt idx="6">
                  <c:v>1036</c:v>
                </c:pt>
                <c:pt idx="7">
                  <c:v>1026</c:v>
                </c:pt>
                <c:pt idx="8">
                  <c:v>985</c:v>
                </c:pt>
                <c:pt idx="9">
                  <c:v>1005</c:v>
                </c:pt>
                <c:pt idx="10">
                  <c:v>987</c:v>
                </c:pt>
                <c:pt idx="11">
                  <c:v>1115</c:v>
                </c:pt>
                <c:pt idx="12">
                  <c:v>1303</c:v>
                </c:pt>
                <c:pt idx="13">
                  <c:v>1201</c:v>
                </c:pt>
                <c:pt idx="14">
                  <c:v>1328</c:v>
                </c:pt>
                <c:pt idx="15">
                  <c:v>1361</c:v>
                </c:pt>
                <c:pt idx="16">
                  <c:v>1333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NV_Data1!$C$4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NV_Data1!$R$5:$R$21</c:f>
              <c:numCache>
                <c:ptCount val="17"/>
                <c:pt idx="3">
                  <c:v>313</c:v>
                </c:pt>
                <c:pt idx="4">
                  <c:v>318</c:v>
                </c:pt>
                <c:pt idx="5">
                  <c:v>455</c:v>
                </c:pt>
                <c:pt idx="6">
                  <c:v>517</c:v>
                </c:pt>
                <c:pt idx="7">
                  <c:v>514</c:v>
                </c:pt>
                <c:pt idx="8">
                  <c:v>458</c:v>
                </c:pt>
                <c:pt idx="9">
                  <c:v>513</c:v>
                </c:pt>
                <c:pt idx="10">
                  <c:v>482</c:v>
                </c:pt>
                <c:pt idx="11">
                  <c:v>511</c:v>
                </c:pt>
                <c:pt idx="12">
                  <c:v>524</c:v>
                </c:pt>
                <c:pt idx="13">
                  <c:v>521</c:v>
                </c:pt>
                <c:pt idx="14">
                  <c:v>512</c:v>
                </c:pt>
                <c:pt idx="15">
                  <c:v>599</c:v>
                </c:pt>
                <c:pt idx="16">
                  <c:v>622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NV_Data1!$D$4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NV_Data1!$S$5:$S$21</c:f>
              <c:numCache>
                <c:ptCount val="17"/>
                <c:pt idx="3">
                  <c:v>1228</c:v>
                </c:pt>
                <c:pt idx="4">
                  <c:v>1073</c:v>
                </c:pt>
                <c:pt idx="5">
                  <c:v>1384</c:v>
                </c:pt>
                <c:pt idx="6">
                  <c:v>1553</c:v>
                </c:pt>
                <c:pt idx="7">
                  <c:v>1540</c:v>
                </c:pt>
                <c:pt idx="8">
                  <c:v>1443</c:v>
                </c:pt>
                <c:pt idx="9">
                  <c:v>1518</c:v>
                </c:pt>
                <c:pt idx="10">
                  <c:v>1469</c:v>
                </c:pt>
                <c:pt idx="11">
                  <c:v>1626</c:v>
                </c:pt>
                <c:pt idx="12">
                  <c:v>1827</c:v>
                </c:pt>
                <c:pt idx="13">
                  <c:v>1722</c:v>
                </c:pt>
                <c:pt idx="14">
                  <c:v>1840</c:v>
                </c:pt>
                <c:pt idx="15">
                  <c:v>1960</c:v>
                </c:pt>
                <c:pt idx="16">
                  <c:v>1955</c:v>
                </c:pt>
              </c:numCache>
            </c:numRef>
          </c:yVal>
          <c:smooth val="1"/>
        </c:ser>
        <c:axId val="29774344"/>
        <c:axId val="66642505"/>
      </c:scatterChart>
      <c:scatterChart>
        <c:scatterStyle val="lineMarker"/>
        <c:varyColors val="0"/>
        <c:ser>
          <c:idx val="5"/>
          <c:order val="3"/>
          <c:tx>
            <c:strRef>
              <c:f>NV_Data1!$A$23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NV_Data1!$R$28:$R$44</c:f>
              <c:numCache>
                <c:ptCount val="17"/>
                <c:pt idx="3">
                  <c:v>25.4885993485342</c:v>
                </c:pt>
                <c:pt idx="4">
                  <c:v>29.636533084808946</c:v>
                </c:pt>
                <c:pt idx="5">
                  <c:v>32.8757225433526</c:v>
                </c:pt>
                <c:pt idx="6">
                  <c:v>33.29040566645203</c:v>
                </c:pt>
                <c:pt idx="7">
                  <c:v>33.37662337662338</c:v>
                </c:pt>
                <c:pt idx="8">
                  <c:v>31.73943173943174</c:v>
                </c:pt>
                <c:pt idx="9">
                  <c:v>33.794466403162055</c:v>
                </c:pt>
                <c:pt idx="10">
                  <c:v>32.81143635125936</c:v>
                </c:pt>
                <c:pt idx="11">
                  <c:v>31.42681426814268</c:v>
                </c:pt>
                <c:pt idx="12">
                  <c:v>28.680897646414888</c:v>
                </c:pt>
                <c:pt idx="13">
                  <c:v>30.255516840882695</c:v>
                </c:pt>
                <c:pt idx="14">
                  <c:v>27.82608695652174</c:v>
                </c:pt>
                <c:pt idx="15">
                  <c:v>30.56122448979592</c:v>
                </c:pt>
                <c:pt idx="16">
                  <c:v>31.815856777493607</c:v>
                </c:pt>
              </c:numCache>
            </c:numRef>
          </c:yVal>
          <c:smooth val="0"/>
        </c:ser>
        <c:axId val="62911634"/>
        <c:axId val="29333795"/>
      </c:scatterChart>
      <c:val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642505"/>
        <c:crossesAt val="0"/>
        <c:crossBetween val="midCat"/>
        <c:dispUnits/>
        <c:majorUnit val="1"/>
      </c:valAx>
      <c:valAx>
        <c:axId val="66642505"/>
        <c:scaling>
          <c:orientation val="minMax"/>
          <c:max val="2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774344"/>
        <c:crosses val="autoZero"/>
        <c:crossBetween val="midCat"/>
        <c:dispUnits/>
        <c:majorUnit val="225"/>
      </c:valAx>
      <c:valAx>
        <c:axId val="62911634"/>
        <c:scaling>
          <c:orientation val="minMax"/>
        </c:scaling>
        <c:axPos val="b"/>
        <c:delete val="1"/>
        <c:majorTickMark val="in"/>
        <c:minorTickMark val="none"/>
        <c:tickLblPos val="nextTo"/>
        <c:crossAx val="29333795"/>
        <c:crosses val="max"/>
        <c:crossBetween val="midCat"/>
        <c:dispUnits/>
      </c:valAx>
      <c:valAx>
        <c:axId val="2933379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9116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NV_Data3!$L$104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NV_Data3!$L$105:$L$121</c:f>
              <c:numCache>
                <c:ptCount val="17"/>
                <c:pt idx="3">
                  <c:v>115.51250943667769</c:v>
                </c:pt>
                <c:pt idx="4">
                  <c:v>91.8838004600275</c:v>
                </c:pt>
                <c:pt idx="5">
                  <c:v>108.33490762962288</c:v>
                </c:pt>
                <c:pt idx="6">
                  <c:v>114.90797933874671</c:v>
                </c:pt>
                <c:pt idx="7">
                  <c:v>107.04526888081355</c:v>
                </c:pt>
                <c:pt idx="8">
                  <c:v>98.28671782232556</c:v>
                </c:pt>
                <c:pt idx="9">
                  <c:v>97.68026382418718</c:v>
                </c:pt>
                <c:pt idx="10">
                  <c:v>93.34436694644756</c:v>
                </c:pt>
                <c:pt idx="11">
                  <c:v>101.14314430904264</c:v>
                </c:pt>
                <c:pt idx="12">
                  <c:v>114.39929832755776</c:v>
                </c:pt>
                <c:pt idx="13">
                  <c:v>101.94605771793623</c:v>
                </c:pt>
                <c:pt idx="14">
                  <c:v>109.22813216603991</c:v>
                </c:pt>
                <c:pt idx="15">
                  <c:v>109.31920082121933</c:v>
                </c:pt>
                <c:pt idx="16">
                  <c:v>104.83903315288646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NV_Data3!$M$104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NV_Data3!$M$105:$M$121</c:f>
              <c:numCache>
                <c:ptCount val="17"/>
                <c:pt idx="3">
                  <c:v>511.9565572966077</c:v>
                </c:pt>
                <c:pt idx="4">
                  <c:v>496.572401193023</c:v>
                </c:pt>
                <c:pt idx="5">
                  <c:v>673.7446877822695</c:v>
                </c:pt>
                <c:pt idx="6">
                  <c:v>720.5574912891987</c:v>
                </c:pt>
                <c:pt idx="7">
                  <c:v>657.7600327600327</c:v>
                </c:pt>
                <c:pt idx="8">
                  <c:v>550.3617005936215</c:v>
                </c:pt>
                <c:pt idx="9">
                  <c:v>586.3996433592813</c:v>
                </c:pt>
                <c:pt idx="10">
                  <c:v>529.6470484813855</c:v>
                </c:pt>
                <c:pt idx="11">
                  <c:v>523.442221607613</c:v>
                </c:pt>
                <c:pt idx="12">
                  <c:v>508.7971414145337</c:v>
                </c:pt>
                <c:pt idx="13">
                  <c:v>482.0057359607734</c:v>
                </c:pt>
                <c:pt idx="14">
                  <c:v>451.2563788438318</c:v>
                </c:pt>
                <c:pt idx="15">
                  <c:v>499.8122574992699</c:v>
                </c:pt>
                <c:pt idx="16">
                  <c:v>493.79579717853653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NV_Data3!$N$104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NV_Data3!$N$105:$N$121</c:f>
              <c:numCache>
                <c:ptCount val="17"/>
                <c:pt idx="3">
                  <c:v>143.9186180062349</c:v>
                </c:pt>
                <c:pt idx="4">
                  <c:v>121.14314875091591</c:v>
                </c:pt>
                <c:pt idx="5">
                  <c:v>149.61207879713618</c:v>
                </c:pt>
                <c:pt idx="6">
                  <c:v>159.55353776322994</c:v>
                </c:pt>
                <c:pt idx="7">
                  <c:v>148.5601721754515</c:v>
                </c:pt>
                <c:pt idx="8">
                  <c:v>132.94784906411348</c:v>
                </c:pt>
                <c:pt idx="9">
                  <c:v>135.97885967662472</c:v>
                </c:pt>
                <c:pt idx="10">
                  <c:v>127.91944122976822</c:v>
                </c:pt>
                <c:pt idx="11">
                  <c:v>135.49762879149614</c:v>
                </c:pt>
                <c:pt idx="12">
                  <c:v>147.1036996540205</c:v>
                </c:pt>
                <c:pt idx="13">
                  <c:v>133.88650280990603</c:v>
                </c:pt>
                <c:pt idx="14">
                  <c:v>138.42236122970212</c:v>
                </c:pt>
                <c:pt idx="15">
                  <c:v>143.60836533381985</c:v>
                </c:pt>
                <c:pt idx="16">
                  <c:v>139.89907230098552</c:v>
                </c:pt>
              </c:numCache>
            </c:numRef>
          </c:yVal>
          <c:smooth val="1"/>
        </c:ser>
        <c:axId val="62677564"/>
        <c:axId val="27227165"/>
      </c:scatterChart>
      <c:val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227165"/>
        <c:crossesAt val="0"/>
        <c:crossBetween val="midCat"/>
        <c:dispUnits/>
        <c:majorUnit val="1"/>
      </c:valAx>
      <c:valAx>
        <c:axId val="2722716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67756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NV_Data1!$J$48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NV_Data1!$J$49:$J$65</c:f>
              <c:numCache>
                <c:ptCount val="17"/>
                <c:pt idx="3">
                  <c:v>19.71119133574007</c:v>
                </c:pt>
                <c:pt idx="4">
                  <c:v>20.78699743370402</c:v>
                </c:pt>
                <c:pt idx="5">
                  <c:v>16.89873417721519</c:v>
                </c:pt>
                <c:pt idx="6">
                  <c:v>15.283342873497425</c:v>
                </c:pt>
                <c:pt idx="7">
                  <c:v>18.317972350230416</c:v>
                </c:pt>
                <c:pt idx="8">
                  <c:v>15.687462144155056</c:v>
                </c:pt>
                <c:pt idx="9">
                  <c:v>14.32648401826484</c:v>
                </c:pt>
                <c:pt idx="10">
                  <c:v>16.200798630918424</c:v>
                </c:pt>
                <c:pt idx="11">
                  <c:v>19.076610857432776</c:v>
                </c:pt>
                <c:pt idx="12">
                  <c:v>19.790718835304823</c:v>
                </c:pt>
                <c:pt idx="13">
                  <c:v>19.166666666666668</c:v>
                </c:pt>
                <c:pt idx="14">
                  <c:v>18.059766132524903</c:v>
                </c:pt>
                <c:pt idx="15">
                  <c:v>19.460343417825023</c:v>
                </c:pt>
                <c:pt idx="16">
                  <c:v>18.630705394190873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NV_Data1!$K$49:$K$65</c:f>
              <c:numCache>
                <c:ptCount val="17"/>
                <c:pt idx="3">
                  <c:v>23.75451263537906</c:v>
                </c:pt>
                <c:pt idx="4">
                  <c:v>21.642429426860566</c:v>
                </c:pt>
                <c:pt idx="5">
                  <c:v>19.49367088607595</c:v>
                </c:pt>
                <c:pt idx="6">
                  <c:v>15.970234688036633</c:v>
                </c:pt>
                <c:pt idx="7">
                  <c:v>17.972350230414747</c:v>
                </c:pt>
                <c:pt idx="8">
                  <c:v>19.92731677771048</c:v>
                </c:pt>
                <c:pt idx="9">
                  <c:v>21.80365296803653</c:v>
                </c:pt>
                <c:pt idx="10">
                  <c:v>22.304620650313748</c:v>
                </c:pt>
                <c:pt idx="11">
                  <c:v>19.685438863521053</c:v>
                </c:pt>
                <c:pt idx="12">
                  <c:v>18.926296633303004</c:v>
                </c:pt>
                <c:pt idx="13">
                  <c:v>20.97222222222222</c:v>
                </c:pt>
                <c:pt idx="14">
                  <c:v>18.449545257687312</c:v>
                </c:pt>
                <c:pt idx="15">
                  <c:v>20.564186426819298</c:v>
                </c:pt>
                <c:pt idx="16">
                  <c:v>18.87966804979253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NV_Data1!$L$49:$L$65</c:f>
              <c:numCache>
                <c:ptCount val="17"/>
                <c:pt idx="3">
                  <c:v>20.43321299638989</c:v>
                </c:pt>
                <c:pt idx="4">
                  <c:v>22.840034217279726</c:v>
                </c:pt>
                <c:pt idx="5">
                  <c:v>19.556962025316455</c:v>
                </c:pt>
                <c:pt idx="6">
                  <c:v>17.801946193474528</c:v>
                </c:pt>
                <c:pt idx="7">
                  <c:v>13.82488479262673</c:v>
                </c:pt>
                <c:pt idx="8">
                  <c:v>17.928528164748634</c:v>
                </c:pt>
                <c:pt idx="9">
                  <c:v>16.210045662100455</c:v>
                </c:pt>
                <c:pt idx="10">
                  <c:v>15.573302909298345</c:v>
                </c:pt>
                <c:pt idx="11">
                  <c:v>17.14865550481989</c:v>
                </c:pt>
                <c:pt idx="12">
                  <c:v>15.696087352138308</c:v>
                </c:pt>
                <c:pt idx="13">
                  <c:v>15.462962962962962</c:v>
                </c:pt>
                <c:pt idx="14">
                  <c:v>19.445647466435688</c:v>
                </c:pt>
                <c:pt idx="15">
                  <c:v>16.639411283728535</c:v>
                </c:pt>
                <c:pt idx="16">
                  <c:v>16.390041493775932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NV_Data1!$M$49:$M$65</c:f>
              <c:numCache>
                <c:ptCount val="17"/>
                <c:pt idx="3">
                  <c:v>13.357400722021662</c:v>
                </c:pt>
                <c:pt idx="4">
                  <c:v>14.798973481608213</c:v>
                </c:pt>
                <c:pt idx="5">
                  <c:v>22.278481012658226</c:v>
                </c:pt>
                <c:pt idx="6">
                  <c:v>26.78878076702919</c:v>
                </c:pt>
                <c:pt idx="7">
                  <c:v>28.456221198156683</c:v>
                </c:pt>
                <c:pt idx="8">
                  <c:v>26.589945487583282</c:v>
                </c:pt>
                <c:pt idx="9">
                  <c:v>24.71461187214612</c:v>
                </c:pt>
                <c:pt idx="10">
                  <c:v>22.703936109526527</c:v>
                </c:pt>
                <c:pt idx="11">
                  <c:v>21.258244545915776</c:v>
                </c:pt>
                <c:pt idx="12">
                  <c:v>26.023657870791627</c:v>
                </c:pt>
                <c:pt idx="13">
                  <c:v>19.25925925925926</c:v>
                </c:pt>
                <c:pt idx="14">
                  <c:v>18.18969250757904</c:v>
                </c:pt>
                <c:pt idx="15">
                  <c:v>19.582992641046605</c:v>
                </c:pt>
                <c:pt idx="16">
                  <c:v>23.029045643153527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NV_Data1!$N$48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NV_Data1!$N$49:$N$65</c:f>
              <c:numCache>
                <c:ptCount val="17"/>
                <c:pt idx="3">
                  <c:v>22.743682310469314</c:v>
                </c:pt>
                <c:pt idx="4">
                  <c:v>19.931565440547477</c:v>
                </c:pt>
                <c:pt idx="5">
                  <c:v>21.772151898734176</c:v>
                </c:pt>
                <c:pt idx="6">
                  <c:v>24.155695477962222</c:v>
                </c:pt>
                <c:pt idx="7">
                  <c:v>21.428571428571427</c:v>
                </c:pt>
                <c:pt idx="8">
                  <c:v>19.866747425802544</c:v>
                </c:pt>
                <c:pt idx="9">
                  <c:v>22.945205479452056</c:v>
                </c:pt>
                <c:pt idx="10">
                  <c:v>23.217341699942956</c:v>
                </c:pt>
                <c:pt idx="11">
                  <c:v>22.831050228310502</c:v>
                </c:pt>
                <c:pt idx="12">
                  <c:v>19.563239308462236</c:v>
                </c:pt>
                <c:pt idx="13">
                  <c:v>25.13888888888889</c:v>
                </c:pt>
                <c:pt idx="14">
                  <c:v>25.855348635773062</c:v>
                </c:pt>
                <c:pt idx="15">
                  <c:v>23.75306623058054</c:v>
                </c:pt>
                <c:pt idx="16">
                  <c:v>23.070539419087137</c:v>
                </c:pt>
              </c:numCache>
            </c:numRef>
          </c:yVal>
          <c:smooth val="0"/>
        </c:ser>
        <c:axId val="43717894"/>
        <c:axId val="57916727"/>
      </c:scatterChart>
      <c:valAx>
        <c:axId val="4371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916727"/>
        <c:crosses val="autoZero"/>
        <c:crossBetween val="midCat"/>
        <c:dispUnits/>
        <c:majorUnit val="1"/>
      </c:valAx>
      <c:valAx>
        <c:axId val="57916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717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NEVADA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NV_Data1!$J$89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NV_Data1!$J$90:$J$106</c:f>
              <c:numCache>
                <c:ptCount val="17"/>
                <c:pt idx="3">
                  <c:v>21.405750798722046</c:v>
                </c:pt>
                <c:pt idx="4">
                  <c:v>19.49685534591195</c:v>
                </c:pt>
                <c:pt idx="5">
                  <c:v>14.065934065934066</c:v>
                </c:pt>
                <c:pt idx="6">
                  <c:v>13.733075435203096</c:v>
                </c:pt>
                <c:pt idx="7">
                  <c:v>14.591439688715955</c:v>
                </c:pt>
                <c:pt idx="8">
                  <c:v>13.755458515283841</c:v>
                </c:pt>
                <c:pt idx="9">
                  <c:v>11.11111111111111</c:v>
                </c:pt>
                <c:pt idx="10">
                  <c:v>14.730290456431536</c:v>
                </c:pt>
                <c:pt idx="11">
                  <c:v>17.80821917808219</c:v>
                </c:pt>
                <c:pt idx="12">
                  <c:v>23.091603053435115</c:v>
                </c:pt>
                <c:pt idx="13">
                  <c:v>17.65834932821497</c:v>
                </c:pt>
                <c:pt idx="14">
                  <c:v>18.5546875</c:v>
                </c:pt>
                <c:pt idx="15">
                  <c:v>20.20033388981636</c:v>
                </c:pt>
                <c:pt idx="16">
                  <c:v>19.614147909967848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NV_Data1!$K$90:$K$106</c:f>
              <c:numCache>
                <c:ptCount val="17"/>
                <c:pt idx="3">
                  <c:v>27.79552715654952</c:v>
                </c:pt>
                <c:pt idx="4">
                  <c:v>24.21383647798742</c:v>
                </c:pt>
                <c:pt idx="5">
                  <c:v>20.439560439560438</c:v>
                </c:pt>
                <c:pt idx="6">
                  <c:v>16.054158607350097</c:v>
                </c:pt>
                <c:pt idx="7">
                  <c:v>24.31906614785992</c:v>
                </c:pt>
                <c:pt idx="8">
                  <c:v>25.54585152838428</c:v>
                </c:pt>
                <c:pt idx="9">
                  <c:v>31.189083820662766</c:v>
                </c:pt>
                <c:pt idx="10">
                  <c:v>33.40248962655601</c:v>
                </c:pt>
                <c:pt idx="11">
                  <c:v>30.528375733855185</c:v>
                </c:pt>
                <c:pt idx="12">
                  <c:v>28.435114503816795</c:v>
                </c:pt>
                <c:pt idx="13">
                  <c:v>33.01343570057582</c:v>
                </c:pt>
                <c:pt idx="14">
                  <c:v>29.6875</c:v>
                </c:pt>
                <c:pt idx="15">
                  <c:v>31.21869782971619</c:v>
                </c:pt>
                <c:pt idx="16">
                  <c:v>27.331189710610932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NV_Data1!$L$90:$L$106</c:f>
              <c:numCache>
                <c:ptCount val="17"/>
                <c:pt idx="3">
                  <c:v>25.559105431309902</c:v>
                </c:pt>
                <c:pt idx="4">
                  <c:v>24.842767295597483</c:v>
                </c:pt>
                <c:pt idx="5">
                  <c:v>21.53846153846154</c:v>
                </c:pt>
                <c:pt idx="6">
                  <c:v>20.502901353965182</c:v>
                </c:pt>
                <c:pt idx="7">
                  <c:v>13.618677042801556</c:v>
                </c:pt>
                <c:pt idx="8">
                  <c:v>14.847161572052403</c:v>
                </c:pt>
                <c:pt idx="9">
                  <c:v>13.450292397660817</c:v>
                </c:pt>
                <c:pt idx="10">
                  <c:v>16.182572614107883</c:v>
                </c:pt>
                <c:pt idx="11">
                  <c:v>18.199608610567513</c:v>
                </c:pt>
                <c:pt idx="12">
                  <c:v>12.595419847328243</c:v>
                </c:pt>
                <c:pt idx="13">
                  <c:v>16.89059500959693</c:v>
                </c:pt>
                <c:pt idx="14">
                  <c:v>18.5546875</c:v>
                </c:pt>
                <c:pt idx="15">
                  <c:v>16.193656093489146</c:v>
                </c:pt>
                <c:pt idx="16">
                  <c:v>14.790996784565916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NV_Data1!$M$90:$M$106</c:f>
              <c:numCache>
                <c:ptCount val="17"/>
                <c:pt idx="3">
                  <c:v>13.738019169329075</c:v>
                </c:pt>
                <c:pt idx="4">
                  <c:v>16.666666666666664</c:v>
                </c:pt>
                <c:pt idx="5">
                  <c:v>30.54945054945055</c:v>
                </c:pt>
                <c:pt idx="6">
                  <c:v>33.07543520309478</c:v>
                </c:pt>
                <c:pt idx="7">
                  <c:v>35.40856031128405</c:v>
                </c:pt>
                <c:pt idx="8">
                  <c:v>36.02620087336245</c:v>
                </c:pt>
                <c:pt idx="9">
                  <c:v>33.13840155945419</c:v>
                </c:pt>
                <c:pt idx="10">
                  <c:v>22.821576763485478</c:v>
                </c:pt>
                <c:pt idx="11">
                  <c:v>23.483365949119374</c:v>
                </c:pt>
                <c:pt idx="12">
                  <c:v>25.763358778625957</c:v>
                </c:pt>
                <c:pt idx="13">
                  <c:v>22.072936660268713</c:v>
                </c:pt>
                <c:pt idx="14">
                  <c:v>20.703125</c:v>
                </c:pt>
                <c:pt idx="15">
                  <c:v>19.198664440734557</c:v>
                </c:pt>
                <c:pt idx="16">
                  <c:v>24.437299035369776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NV_Data1!$N$89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NV_Data1!$N$90:$N$106</c:f>
              <c:numCache>
                <c:ptCount val="17"/>
                <c:pt idx="3">
                  <c:v>11.501597444089457</c:v>
                </c:pt>
                <c:pt idx="4">
                  <c:v>14.779874213836477</c:v>
                </c:pt>
                <c:pt idx="5">
                  <c:v>13.406593406593407</c:v>
                </c:pt>
                <c:pt idx="6">
                  <c:v>16.634429400386846</c:v>
                </c:pt>
                <c:pt idx="7">
                  <c:v>12.062256809338521</c:v>
                </c:pt>
                <c:pt idx="8">
                  <c:v>9.82532751091703</c:v>
                </c:pt>
                <c:pt idx="9">
                  <c:v>11.11111111111111</c:v>
                </c:pt>
                <c:pt idx="10">
                  <c:v>12.863070539419086</c:v>
                </c:pt>
                <c:pt idx="11">
                  <c:v>9.980430528375733</c:v>
                </c:pt>
                <c:pt idx="12">
                  <c:v>10.114503816793894</c:v>
                </c:pt>
                <c:pt idx="13">
                  <c:v>10.36468330134357</c:v>
                </c:pt>
                <c:pt idx="14">
                  <c:v>12.5</c:v>
                </c:pt>
                <c:pt idx="15">
                  <c:v>13.18864774624374</c:v>
                </c:pt>
                <c:pt idx="16">
                  <c:v>13.826366559485532</c:v>
                </c:pt>
              </c:numCache>
            </c:numRef>
          </c:yVal>
          <c:smooth val="0"/>
        </c:ser>
        <c:axId val="51488496"/>
        <c:axId val="60743281"/>
      </c:scatterChart>
      <c:val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743281"/>
        <c:crosses val="autoZero"/>
        <c:crossBetween val="midCat"/>
        <c:dispUnits/>
        <c:majorUnit val="1"/>
      </c:valAx>
      <c:valAx>
        <c:axId val="60743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488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NV_Data1!$B$89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NV_Data1!$B$90:$B$106</c:f>
              <c:numCache>
                <c:ptCount val="17"/>
                <c:pt idx="3">
                  <c:v>18.469945355191257</c:v>
                </c:pt>
                <c:pt idx="4">
                  <c:v>20.79470198675497</c:v>
                </c:pt>
                <c:pt idx="5">
                  <c:v>18.191603875134554</c:v>
                </c:pt>
                <c:pt idx="6">
                  <c:v>16.119691119691122</c:v>
                </c:pt>
                <c:pt idx="7">
                  <c:v>19.200779727095515</c:v>
                </c:pt>
                <c:pt idx="8">
                  <c:v>16.34517766497462</c:v>
                </c:pt>
                <c:pt idx="9">
                  <c:v>14.527363184079602</c:v>
                </c:pt>
                <c:pt idx="10">
                  <c:v>16.109422492401215</c:v>
                </c:pt>
                <c:pt idx="11">
                  <c:v>17.668161434977577</c:v>
                </c:pt>
                <c:pt idx="12">
                  <c:v>17.651573292402148</c:v>
                </c:pt>
                <c:pt idx="13">
                  <c:v>18.734388009991672</c:v>
                </c:pt>
                <c:pt idx="14">
                  <c:v>16.792168674698797</c:v>
                </c:pt>
                <c:pt idx="15">
                  <c:v>17.266715650257165</c:v>
                </c:pt>
                <c:pt idx="16">
                  <c:v>16.35408852213053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NV_Data1!$C$90:$C$106</c:f>
              <c:numCache>
                <c:ptCount val="17"/>
                <c:pt idx="3">
                  <c:v>23.169398907103826</c:v>
                </c:pt>
                <c:pt idx="4">
                  <c:v>21.456953642384104</c:v>
                </c:pt>
                <c:pt idx="5">
                  <c:v>20.775026910656617</c:v>
                </c:pt>
                <c:pt idx="6">
                  <c:v>16.505791505791507</c:v>
                </c:pt>
                <c:pt idx="7">
                  <c:v>16.471734892787524</c:v>
                </c:pt>
                <c:pt idx="8">
                  <c:v>19.086294416243653</c:v>
                </c:pt>
                <c:pt idx="9">
                  <c:v>19.203980099502488</c:v>
                </c:pt>
                <c:pt idx="10">
                  <c:v>20.16210739614995</c:v>
                </c:pt>
                <c:pt idx="11">
                  <c:v>16.771300448430495</c:v>
                </c:pt>
                <c:pt idx="12">
                  <c:v>16.500383729854182</c:v>
                </c:pt>
                <c:pt idx="13">
                  <c:v>18.151540383014154</c:v>
                </c:pt>
                <c:pt idx="14">
                  <c:v>15.286144578313255</c:v>
                </c:pt>
                <c:pt idx="15">
                  <c:v>17.56061719324026</c:v>
                </c:pt>
                <c:pt idx="16">
                  <c:v>17.404351087771943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NV_Data1!$D$90:$D$106</c:f>
              <c:numCache>
                <c:ptCount val="17"/>
                <c:pt idx="3">
                  <c:v>20.327868852459016</c:v>
                </c:pt>
                <c:pt idx="4">
                  <c:v>22.91390728476821</c:v>
                </c:pt>
                <c:pt idx="5">
                  <c:v>19.69860064585576</c:v>
                </c:pt>
                <c:pt idx="6">
                  <c:v>18.33976833976834</c:v>
                </c:pt>
                <c:pt idx="7">
                  <c:v>15.009746588693956</c:v>
                </c:pt>
                <c:pt idx="8">
                  <c:v>21.218274111675125</c:v>
                </c:pt>
                <c:pt idx="9">
                  <c:v>19.203980099502488</c:v>
                </c:pt>
                <c:pt idx="10">
                  <c:v>17.62917933130699</c:v>
                </c:pt>
                <c:pt idx="11">
                  <c:v>18.475336322869957</c:v>
                </c:pt>
                <c:pt idx="12">
                  <c:v>18.726016884113584</c:v>
                </c:pt>
                <c:pt idx="13">
                  <c:v>17.069109075770193</c:v>
                </c:pt>
                <c:pt idx="14">
                  <c:v>21.61144578313253</c:v>
                </c:pt>
                <c:pt idx="15">
                  <c:v>20.573108008817044</c:v>
                </c:pt>
                <c:pt idx="16">
                  <c:v>18.529632408102024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NV_Data1!$E$90:$E$106</c:f>
              <c:numCache>
                <c:ptCount val="17"/>
                <c:pt idx="3">
                  <c:v>12.021857923497267</c:v>
                </c:pt>
                <c:pt idx="4">
                  <c:v>12.847682119205297</c:v>
                </c:pt>
                <c:pt idx="5">
                  <c:v>17.653390742734125</c:v>
                </c:pt>
                <c:pt idx="6">
                  <c:v>21.71814671814672</c:v>
                </c:pt>
                <c:pt idx="7">
                  <c:v>23.099415204678362</c:v>
                </c:pt>
                <c:pt idx="8">
                  <c:v>20.101522842639593</c:v>
                </c:pt>
                <c:pt idx="9">
                  <c:v>19.1044776119403</c:v>
                </c:pt>
                <c:pt idx="10">
                  <c:v>19.959473150962513</c:v>
                </c:pt>
                <c:pt idx="11">
                  <c:v>19.282511210762333</c:v>
                </c:pt>
                <c:pt idx="12">
                  <c:v>24.02148887183423</c:v>
                </c:pt>
                <c:pt idx="13">
                  <c:v>15.23730224812656</c:v>
                </c:pt>
                <c:pt idx="14">
                  <c:v>13.704819277108435</c:v>
                </c:pt>
                <c:pt idx="15">
                  <c:v>16.09110947832476</c:v>
                </c:pt>
                <c:pt idx="16">
                  <c:v>19.42985746436609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NV_Data1!$F$89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NV_Data1!$F$90:$F$106</c:f>
              <c:numCache>
                <c:ptCount val="17"/>
                <c:pt idx="3">
                  <c:v>26.010928961748636</c:v>
                </c:pt>
                <c:pt idx="4">
                  <c:v>21.986754966887418</c:v>
                </c:pt>
                <c:pt idx="5">
                  <c:v>23.681377825618945</c:v>
                </c:pt>
                <c:pt idx="6">
                  <c:v>27.316602316602317</c:v>
                </c:pt>
                <c:pt idx="7">
                  <c:v>26.218323586744642</c:v>
                </c:pt>
                <c:pt idx="8">
                  <c:v>23.248730964467004</c:v>
                </c:pt>
                <c:pt idx="9">
                  <c:v>27.960199004975124</c:v>
                </c:pt>
                <c:pt idx="10">
                  <c:v>26.13981762917933</c:v>
                </c:pt>
                <c:pt idx="11">
                  <c:v>27.802690582959645</c:v>
                </c:pt>
                <c:pt idx="12">
                  <c:v>23.100537221795854</c:v>
                </c:pt>
                <c:pt idx="13">
                  <c:v>30.80766028309742</c:v>
                </c:pt>
                <c:pt idx="14">
                  <c:v>32.605421686746986</c:v>
                </c:pt>
                <c:pt idx="15">
                  <c:v>28.508449669360765</c:v>
                </c:pt>
                <c:pt idx="16">
                  <c:v>28.28207051762941</c:v>
                </c:pt>
              </c:numCache>
            </c:numRef>
          </c:yVal>
          <c:smooth val="0"/>
        </c:ser>
        <c:axId val="9818618"/>
        <c:axId val="21258699"/>
      </c:scatterChart>
      <c:val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258699"/>
        <c:crosses val="autoZero"/>
        <c:crossBetween val="midCat"/>
        <c:dispUnits/>
        <c:majorUnit val="1"/>
      </c:valAx>
      <c:valAx>
        <c:axId val="21258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8186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NV_Data1!$J$109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NV_Data1!$J$110:$J$126</c:f>
              <c:numCache>
                <c:ptCount val="17"/>
                <c:pt idx="3">
                  <c:v>70.16210739614995</c:v>
                </c:pt>
                <c:pt idx="4">
                  <c:v>66.72374429223744</c:v>
                </c:pt>
                <c:pt idx="5">
                  <c:v>85.54412560909583</c:v>
                </c:pt>
                <c:pt idx="6">
                  <c:v>62.594052310999636</c:v>
                </c:pt>
                <c:pt idx="7">
                  <c:v>62.83025696706478</c:v>
                </c:pt>
                <c:pt idx="8">
                  <c:v>60.54272093876054</c:v>
                </c:pt>
                <c:pt idx="9">
                  <c:v>65.98870056497175</c:v>
                </c:pt>
                <c:pt idx="10">
                  <c:v>63.285198555956676</c:v>
                </c:pt>
                <c:pt idx="11">
                  <c:v>65.87566844919786</c:v>
                </c:pt>
                <c:pt idx="12">
                  <c:v>66.04567307692307</c:v>
                </c:pt>
                <c:pt idx="13">
                  <c:v>63.361689645057204</c:v>
                </c:pt>
                <c:pt idx="14">
                  <c:v>59.69493278179938</c:v>
                </c:pt>
                <c:pt idx="15">
                  <c:v>56.98974836905871</c:v>
                </c:pt>
                <c:pt idx="16">
                  <c:v>58.93861579848374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NV_Data1!$K$110:$K$126</c:f>
              <c:numCache>
                <c:ptCount val="17"/>
                <c:pt idx="3">
                  <c:v>29.078014184397162</c:v>
                </c:pt>
                <c:pt idx="4">
                  <c:v>32.64840182648402</c:v>
                </c:pt>
                <c:pt idx="5">
                  <c:v>11.099079588521928</c:v>
                </c:pt>
                <c:pt idx="6">
                  <c:v>37.37011823719097</c:v>
                </c:pt>
                <c:pt idx="7">
                  <c:v>36.95258776692001</c:v>
                </c:pt>
                <c:pt idx="8">
                  <c:v>39.273927392739274</c:v>
                </c:pt>
                <c:pt idx="9">
                  <c:v>33.973634651600754</c:v>
                </c:pt>
                <c:pt idx="10">
                  <c:v>36.60649819494585</c:v>
                </c:pt>
                <c:pt idx="11">
                  <c:v>34.090909090909086</c:v>
                </c:pt>
                <c:pt idx="12">
                  <c:v>33.92427884615385</c:v>
                </c:pt>
                <c:pt idx="13">
                  <c:v>36.638310354942796</c:v>
                </c:pt>
                <c:pt idx="14">
                  <c:v>40.30506721820062</c:v>
                </c:pt>
                <c:pt idx="15">
                  <c:v>43.01025163094129</c:v>
                </c:pt>
                <c:pt idx="16">
                  <c:v>41.06138420151627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NV_Data1!$L$110:$L$126</c:f>
              <c:numCache>
                <c:ptCount val="17"/>
                <c:pt idx="3">
                  <c:v>0.7598784194528876</c:v>
                </c:pt>
                <c:pt idx="4">
                  <c:v>0.6278538812785388</c:v>
                </c:pt>
                <c:pt idx="5">
                  <c:v>3.356794802382242</c:v>
                </c:pt>
                <c:pt idx="6">
                  <c:v>0.03582945180938731</c:v>
                </c:pt>
                <c:pt idx="7">
                  <c:v>0.21715526601520088</c:v>
                </c:pt>
                <c:pt idx="8">
                  <c:v>0.18335166850018336</c:v>
                </c:pt>
                <c:pt idx="9">
                  <c:v>0.03766478342749529</c:v>
                </c:pt>
                <c:pt idx="10">
                  <c:v>0.10830324909747292</c:v>
                </c:pt>
                <c:pt idx="11">
                  <c:v>0.03342245989304812</c:v>
                </c:pt>
                <c:pt idx="12">
                  <c:v>0.030048076923076924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7110564"/>
        <c:axId val="44233029"/>
      </c:scatterChart>
      <c:val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233029"/>
        <c:crosses val="autoZero"/>
        <c:crossBetween val="midCat"/>
        <c:dispUnits/>
        <c:majorUnit val="1"/>
      </c:valAx>
      <c:valAx>
        <c:axId val="44233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110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NV_Data1!$B$109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NV_Data1!$B$110:$B$126</c:f>
              <c:numCache>
                <c:ptCount val="17"/>
                <c:pt idx="3">
                  <c:v>1385</c:v>
                </c:pt>
                <c:pt idx="4">
                  <c:v>1169</c:v>
                </c:pt>
                <c:pt idx="5">
                  <c:v>1580</c:v>
                </c:pt>
                <c:pt idx="6">
                  <c:v>1747</c:v>
                </c:pt>
                <c:pt idx="7">
                  <c:v>1736</c:v>
                </c:pt>
                <c:pt idx="8">
                  <c:v>1651</c:v>
                </c:pt>
                <c:pt idx="9">
                  <c:v>1752</c:v>
                </c:pt>
                <c:pt idx="10">
                  <c:v>1753</c:v>
                </c:pt>
                <c:pt idx="11">
                  <c:v>1971</c:v>
                </c:pt>
                <c:pt idx="12">
                  <c:v>2198</c:v>
                </c:pt>
                <c:pt idx="13">
                  <c:v>2160</c:v>
                </c:pt>
                <c:pt idx="14">
                  <c:v>2309</c:v>
                </c:pt>
                <c:pt idx="15">
                  <c:v>2446</c:v>
                </c:pt>
                <c:pt idx="16">
                  <c:v>2410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NV_Data1!$F$110:$F$126</c:f>
              <c:numCache>
                <c:ptCount val="17"/>
                <c:pt idx="3">
                  <c:v>574</c:v>
                </c:pt>
                <c:pt idx="4">
                  <c:v>572</c:v>
                </c:pt>
                <c:pt idx="5">
                  <c:v>205</c:v>
                </c:pt>
                <c:pt idx="6">
                  <c:v>1043</c:v>
                </c:pt>
                <c:pt idx="7">
                  <c:v>1021</c:v>
                </c:pt>
                <c:pt idx="8">
                  <c:v>1071</c:v>
                </c:pt>
                <c:pt idx="9">
                  <c:v>902</c:v>
                </c:pt>
                <c:pt idx="10">
                  <c:v>1014</c:v>
                </c:pt>
                <c:pt idx="11">
                  <c:v>1020</c:v>
                </c:pt>
                <c:pt idx="12">
                  <c:v>1129</c:v>
                </c:pt>
                <c:pt idx="13">
                  <c:v>1249</c:v>
                </c:pt>
                <c:pt idx="14">
                  <c:v>1559</c:v>
                </c:pt>
                <c:pt idx="15">
                  <c:v>1846</c:v>
                </c:pt>
                <c:pt idx="16">
                  <c:v>1679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NV_Data1!$E$110:$E$126</c:f>
              <c:numCache>
                <c:ptCount val="17"/>
                <c:pt idx="3">
                  <c:v>15</c:v>
                </c:pt>
                <c:pt idx="4">
                  <c:v>11</c:v>
                </c:pt>
                <c:pt idx="5">
                  <c:v>62</c:v>
                </c:pt>
                <c:pt idx="6">
                  <c:v>1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NV_Data1!$G$110:$G$126</c:f>
              <c:numCache>
                <c:ptCount val="17"/>
                <c:pt idx="3">
                  <c:v>1974</c:v>
                </c:pt>
                <c:pt idx="4">
                  <c:v>1752</c:v>
                </c:pt>
                <c:pt idx="5">
                  <c:v>1847</c:v>
                </c:pt>
                <c:pt idx="6">
                  <c:v>2791</c:v>
                </c:pt>
                <c:pt idx="7">
                  <c:v>2763</c:v>
                </c:pt>
                <c:pt idx="8">
                  <c:v>2727</c:v>
                </c:pt>
                <c:pt idx="9">
                  <c:v>2655</c:v>
                </c:pt>
                <c:pt idx="10">
                  <c:v>2770</c:v>
                </c:pt>
                <c:pt idx="11">
                  <c:v>2992</c:v>
                </c:pt>
                <c:pt idx="12">
                  <c:v>3328</c:v>
                </c:pt>
                <c:pt idx="13">
                  <c:v>3409</c:v>
                </c:pt>
                <c:pt idx="14">
                  <c:v>3868</c:v>
                </c:pt>
                <c:pt idx="15">
                  <c:v>4292</c:v>
                </c:pt>
                <c:pt idx="16">
                  <c:v>4089</c:v>
                </c:pt>
              </c:numCache>
            </c:numRef>
          </c:yVal>
          <c:smooth val="0"/>
        </c:ser>
        <c:axId val="62552942"/>
        <c:axId val="26105567"/>
      </c:scatterChart>
      <c:val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105567"/>
        <c:crosses val="autoZero"/>
        <c:crossBetween val="midCat"/>
        <c:dispUnits/>
        <c:majorUnit val="1"/>
      </c:valAx>
      <c:valAx>
        <c:axId val="26105567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552942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NV_Data2!$AC$111:$AC$127</c:f>
              <c:numCache>
                <c:ptCount val="17"/>
                <c:pt idx="0">
                  <c:v>1.5166734296110531</c:v>
                </c:pt>
                <c:pt idx="1">
                  <c:v>1.5070736994610257</c:v>
                </c:pt>
                <c:pt idx="2">
                  <c:v>1.499120947526035</c:v>
                </c:pt>
                <c:pt idx="3">
                  <c:v>1.4896196717901236</c:v>
                </c:pt>
                <c:pt idx="4">
                  <c:v>1.4810189785786243</c:v>
                </c:pt>
                <c:pt idx="5">
                  <c:v>1.475035464291528</c:v>
                </c:pt>
                <c:pt idx="6">
                  <c:v>1.4632919717206494</c:v>
                </c:pt>
                <c:pt idx="7">
                  <c:v>1.461396372480878</c:v>
                </c:pt>
                <c:pt idx="8">
                  <c:v>1.474266290856514</c:v>
                </c:pt>
                <c:pt idx="9">
                  <c:v>1.490725891903022</c:v>
                </c:pt>
                <c:pt idx="10">
                  <c:v>1.507176149491703</c:v>
                </c:pt>
                <c:pt idx="11">
                  <c:v>1.4967165343301372</c:v>
                </c:pt>
                <c:pt idx="12">
                  <c:v>1.4766246967938303</c:v>
                </c:pt>
                <c:pt idx="13">
                  <c:v>1.4436170665891626</c:v>
                </c:pt>
                <c:pt idx="14">
                  <c:v>1.4534063110049589</c:v>
                </c:pt>
                <c:pt idx="15">
                  <c:v>1.466017346304448</c:v>
                </c:pt>
                <c:pt idx="16">
                  <c:v>1.4879068875386692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NV_Data2!$AD$111:$AD$127</c:f>
              <c:numCache>
                <c:ptCount val="17"/>
                <c:pt idx="0">
                  <c:v>2.274566672653535</c:v>
                </c:pt>
                <c:pt idx="1">
                  <c:v>2.382947437844968</c:v>
                </c:pt>
                <c:pt idx="2">
                  <c:v>2.4928918723397095</c:v>
                </c:pt>
                <c:pt idx="3">
                  <c:v>2.598982514712136</c:v>
                </c:pt>
                <c:pt idx="4">
                  <c:v>2.69645706491098</c:v>
                </c:pt>
                <c:pt idx="5">
                  <c:v>2.8007720750680214</c:v>
                </c:pt>
                <c:pt idx="6">
                  <c:v>2.907416867202935</c:v>
                </c:pt>
                <c:pt idx="7">
                  <c:v>3.0244643775915394</c:v>
                </c:pt>
                <c:pt idx="8">
                  <c:v>3.165334159244105</c:v>
                </c:pt>
                <c:pt idx="9">
                  <c:v>3.286931480866375</c:v>
                </c:pt>
                <c:pt idx="10">
                  <c:v>3.4675484731527457</c:v>
                </c:pt>
                <c:pt idx="11">
                  <c:v>3.607280477455184</c:v>
                </c:pt>
                <c:pt idx="12">
                  <c:v>3.7631318338131985</c:v>
                </c:pt>
                <c:pt idx="13">
                  <c:v>3.915749438137498</c:v>
                </c:pt>
                <c:pt idx="14">
                  <c:v>4.078585278777928</c:v>
                </c:pt>
                <c:pt idx="15">
                  <c:v>4.231803240331878</c:v>
                </c:pt>
                <c:pt idx="16">
                  <c:v>4.451174048073984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NV_Data2!$AE$111:$AE$127</c:f>
              <c:numCache>
                <c:ptCount val="17"/>
                <c:pt idx="0">
                  <c:v>7.8682977558111435</c:v>
                </c:pt>
                <c:pt idx="1">
                  <c:v>8.213167838859125</c:v>
                </c:pt>
                <c:pt idx="2">
                  <c:v>8.55372735072932</c:v>
                </c:pt>
                <c:pt idx="3">
                  <c:v>8.902027526556285</c:v>
                </c:pt>
                <c:pt idx="4">
                  <c:v>9.276277411846785</c:v>
                </c:pt>
                <c:pt idx="5">
                  <c:v>9.674193623404106</c:v>
                </c:pt>
                <c:pt idx="6">
                  <c:v>10.050845505452505</c:v>
                </c:pt>
                <c:pt idx="7">
                  <c:v>10.449940055587058</c:v>
                </c:pt>
                <c:pt idx="8">
                  <c:v>10.89743090908808</c:v>
                </c:pt>
                <c:pt idx="9">
                  <c:v>11.330027790010327</c:v>
                </c:pt>
                <c:pt idx="10">
                  <c:v>11.821283483444754</c:v>
                </c:pt>
                <c:pt idx="11">
                  <c:v>12.498935723172671</c:v>
                </c:pt>
                <c:pt idx="12">
                  <c:v>13.360340338070372</c:v>
                </c:pt>
                <c:pt idx="13">
                  <c:v>14.077944172038917</c:v>
                </c:pt>
                <c:pt idx="14">
                  <c:v>15.136421336837788</c:v>
                </c:pt>
                <c:pt idx="15">
                  <c:v>16.033747531213944</c:v>
                </c:pt>
                <c:pt idx="16">
                  <c:v>16.822633429376655</c:v>
                </c:pt>
              </c:numCache>
            </c:numRef>
          </c:yVal>
          <c:smooth val="0"/>
        </c:ser>
        <c:axId val="11514472"/>
        <c:axId val="36521385"/>
      </c:scatterChart>
      <c:valAx>
        <c:axId val="11514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521385"/>
        <c:crosses val="autoZero"/>
        <c:crossBetween val="midCat"/>
        <c:dispUnits/>
        <c:majorUnit val="1"/>
      </c:valAx>
      <c:valAx>
        <c:axId val="36521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514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NV_Data2!$K$4:$K$20</c:f>
              <c:numCache>
                <c:ptCount val="17"/>
                <c:pt idx="3">
                  <c:v>1284</c:v>
                </c:pt>
                <c:pt idx="4">
                  <c:v>1110</c:v>
                </c:pt>
                <c:pt idx="5">
                  <c:v>1035</c:v>
                </c:pt>
                <c:pt idx="6">
                  <c:v>1606</c:v>
                </c:pt>
                <c:pt idx="7">
                  <c:v>1569</c:v>
                </c:pt>
                <c:pt idx="8">
                  <c:v>1554</c:v>
                </c:pt>
                <c:pt idx="9">
                  <c:v>1483</c:v>
                </c:pt>
                <c:pt idx="10">
                  <c:v>1519</c:v>
                </c:pt>
                <c:pt idx="11">
                  <c:v>1707</c:v>
                </c:pt>
                <c:pt idx="12">
                  <c:v>1954</c:v>
                </c:pt>
                <c:pt idx="13">
                  <c:v>1930</c:v>
                </c:pt>
                <c:pt idx="14">
                  <c:v>2226</c:v>
                </c:pt>
                <c:pt idx="15">
                  <c:v>2435</c:v>
                </c:pt>
                <c:pt idx="16">
                  <c:v>2315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NV_Data2!$L$4:$L$20</c:f>
              <c:numCache>
                <c:ptCount val="17"/>
                <c:pt idx="3">
                  <c:v>498</c:v>
                </c:pt>
                <c:pt idx="4">
                  <c:v>507</c:v>
                </c:pt>
                <c:pt idx="5">
                  <c:v>593</c:v>
                </c:pt>
                <c:pt idx="6">
                  <c:v>930</c:v>
                </c:pt>
                <c:pt idx="7">
                  <c:v>947</c:v>
                </c:pt>
                <c:pt idx="8">
                  <c:v>899</c:v>
                </c:pt>
                <c:pt idx="9">
                  <c:v>876</c:v>
                </c:pt>
                <c:pt idx="10">
                  <c:v>883</c:v>
                </c:pt>
                <c:pt idx="11">
                  <c:v>858</c:v>
                </c:pt>
                <c:pt idx="12">
                  <c:v>903</c:v>
                </c:pt>
                <c:pt idx="13">
                  <c:v>917</c:v>
                </c:pt>
                <c:pt idx="14">
                  <c:v>1002</c:v>
                </c:pt>
                <c:pt idx="15">
                  <c:v>1181</c:v>
                </c:pt>
                <c:pt idx="16">
                  <c:v>1133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NV_Data2!$M$4:$M$20</c:f>
              <c:numCache>
                <c:ptCount val="17"/>
                <c:pt idx="3">
                  <c:v>192</c:v>
                </c:pt>
                <c:pt idx="4">
                  <c:v>135</c:v>
                </c:pt>
                <c:pt idx="5">
                  <c:v>219</c:v>
                </c:pt>
                <c:pt idx="6">
                  <c:v>255</c:v>
                </c:pt>
                <c:pt idx="7">
                  <c:v>247</c:v>
                </c:pt>
                <c:pt idx="8">
                  <c:v>274</c:v>
                </c:pt>
                <c:pt idx="9">
                  <c:v>296</c:v>
                </c:pt>
                <c:pt idx="10">
                  <c:v>368</c:v>
                </c:pt>
                <c:pt idx="11">
                  <c:v>427</c:v>
                </c:pt>
                <c:pt idx="12">
                  <c:v>471</c:v>
                </c:pt>
                <c:pt idx="13">
                  <c:v>562</c:v>
                </c:pt>
                <c:pt idx="14">
                  <c:v>640</c:v>
                </c:pt>
                <c:pt idx="15">
                  <c:v>676</c:v>
                </c:pt>
                <c:pt idx="16">
                  <c:v>641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NV_Data2!$N$4:$N$20</c:f>
              <c:numCache>
                <c:ptCount val="17"/>
                <c:pt idx="3">
                  <c:v>1974</c:v>
                </c:pt>
                <c:pt idx="4">
                  <c:v>1752</c:v>
                </c:pt>
                <c:pt idx="5">
                  <c:v>1847</c:v>
                </c:pt>
                <c:pt idx="6">
                  <c:v>2791</c:v>
                </c:pt>
                <c:pt idx="7">
                  <c:v>2763</c:v>
                </c:pt>
                <c:pt idx="8">
                  <c:v>2727</c:v>
                </c:pt>
                <c:pt idx="9">
                  <c:v>2655</c:v>
                </c:pt>
                <c:pt idx="10">
                  <c:v>2770</c:v>
                </c:pt>
                <c:pt idx="11">
                  <c:v>2992</c:v>
                </c:pt>
                <c:pt idx="12">
                  <c:v>3328</c:v>
                </c:pt>
                <c:pt idx="13">
                  <c:v>3409</c:v>
                </c:pt>
                <c:pt idx="14">
                  <c:v>3868</c:v>
                </c:pt>
                <c:pt idx="15">
                  <c:v>4292</c:v>
                </c:pt>
                <c:pt idx="16">
                  <c:v>4089</c:v>
                </c:pt>
              </c:numCache>
            </c:numRef>
          </c:yVal>
          <c:smooth val="0"/>
        </c:ser>
        <c:axId val="33623512"/>
        <c:axId val="34176153"/>
      </c:scatterChart>
      <c:val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176153"/>
        <c:crosses val="autoZero"/>
        <c:crossBetween val="midCat"/>
        <c:dispUnits/>
        <c:majorUnit val="1"/>
      </c:valAx>
      <c:valAx>
        <c:axId val="3417615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623512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NEVADA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NV_Data2!$K$4:$K$20</c:f>
              <c:numCache>
                <c:ptCount val="17"/>
                <c:pt idx="3">
                  <c:v>1284</c:v>
                </c:pt>
                <c:pt idx="4">
                  <c:v>1110</c:v>
                </c:pt>
                <c:pt idx="5">
                  <c:v>1035</c:v>
                </c:pt>
                <c:pt idx="6">
                  <c:v>1606</c:v>
                </c:pt>
                <c:pt idx="7">
                  <c:v>1569</c:v>
                </c:pt>
                <c:pt idx="8">
                  <c:v>1554</c:v>
                </c:pt>
                <c:pt idx="9">
                  <c:v>1483</c:v>
                </c:pt>
                <c:pt idx="10">
                  <c:v>1519</c:v>
                </c:pt>
                <c:pt idx="11">
                  <c:v>1707</c:v>
                </c:pt>
                <c:pt idx="12">
                  <c:v>1954</c:v>
                </c:pt>
                <c:pt idx="13">
                  <c:v>1930</c:v>
                </c:pt>
                <c:pt idx="14">
                  <c:v>2226</c:v>
                </c:pt>
                <c:pt idx="15">
                  <c:v>2435</c:v>
                </c:pt>
                <c:pt idx="16">
                  <c:v>2315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NV_Data2!$L$4:$L$20</c:f>
              <c:numCache>
                <c:ptCount val="17"/>
                <c:pt idx="3">
                  <c:v>498</c:v>
                </c:pt>
                <c:pt idx="4">
                  <c:v>507</c:v>
                </c:pt>
                <c:pt idx="5">
                  <c:v>593</c:v>
                </c:pt>
                <c:pt idx="6">
                  <c:v>930</c:v>
                </c:pt>
                <c:pt idx="7">
                  <c:v>947</c:v>
                </c:pt>
                <c:pt idx="8">
                  <c:v>899</c:v>
                </c:pt>
                <c:pt idx="9">
                  <c:v>876</c:v>
                </c:pt>
                <c:pt idx="10">
                  <c:v>883</c:v>
                </c:pt>
                <c:pt idx="11">
                  <c:v>858</c:v>
                </c:pt>
                <c:pt idx="12">
                  <c:v>903</c:v>
                </c:pt>
                <c:pt idx="13">
                  <c:v>917</c:v>
                </c:pt>
                <c:pt idx="14">
                  <c:v>1002</c:v>
                </c:pt>
                <c:pt idx="15">
                  <c:v>1181</c:v>
                </c:pt>
                <c:pt idx="16">
                  <c:v>1133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NV_Data2!$D$4:$D$20</c:f>
              <c:numCache>
                <c:ptCount val="17"/>
                <c:pt idx="3">
                  <c:v>38</c:v>
                </c:pt>
                <c:pt idx="4">
                  <c:v>31</c:v>
                </c:pt>
                <c:pt idx="5">
                  <c:v>31</c:v>
                </c:pt>
                <c:pt idx="6">
                  <c:v>26</c:v>
                </c:pt>
                <c:pt idx="7">
                  <c:v>36</c:v>
                </c:pt>
                <c:pt idx="8">
                  <c:v>39</c:v>
                </c:pt>
                <c:pt idx="9">
                  <c:v>40</c:v>
                </c:pt>
                <c:pt idx="10">
                  <c:v>40</c:v>
                </c:pt>
                <c:pt idx="11">
                  <c:v>53</c:v>
                </c:pt>
                <c:pt idx="12">
                  <c:v>63</c:v>
                </c:pt>
                <c:pt idx="13">
                  <c:v>68</c:v>
                </c:pt>
                <c:pt idx="14">
                  <c:v>79</c:v>
                </c:pt>
                <c:pt idx="15">
                  <c:v>81</c:v>
                </c:pt>
                <c:pt idx="16">
                  <c:v>57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NV_Data2!$E$3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NV_Data2!$E$4:$E$20</c:f>
              <c:numCache>
                <c:ptCount val="17"/>
                <c:pt idx="3">
                  <c:v>14</c:v>
                </c:pt>
                <c:pt idx="4">
                  <c:v>12</c:v>
                </c:pt>
                <c:pt idx="5">
                  <c:v>18</c:v>
                </c:pt>
                <c:pt idx="6">
                  <c:v>22</c:v>
                </c:pt>
                <c:pt idx="7">
                  <c:v>16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35</c:v>
                </c:pt>
                <c:pt idx="12">
                  <c:v>38</c:v>
                </c:pt>
                <c:pt idx="13">
                  <c:v>42</c:v>
                </c:pt>
                <c:pt idx="14">
                  <c:v>47</c:v>
                </c:pt>
                <c:pt idx="15">
                  <c:v>36</c:v>
                </c:pt>
                <c:pt idx="16">
                  <c:v>54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NV_Data2!$F$3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NV_Data2!$F$4:$F$20</c:f>
              <c:numCache>
                <c:ptCount val="17"/>
                <c:pt idx="3">
                  <c:v>140</c:v>
                </c:pt>
                <c:pt idx="4">
                  <c:v>92</c:v>
                </c:pt>
                <c:pt idx="5">
                  <c:v>170</c:v>
                </c:pt>
                <c:pt idx="6">
                  <c:v>207</c:v>
                </c:pt>
                <c:pt idx="7">
                  <c:v>195</c:v>
                </c:pt>
                <c:pt idx="8">
                  <c:v>212</c:v>
                </c:pt>
                <c:pt idx="9">
                  <c:v>233</c:v>
                </c:pt>
                <c:pt idx="10">
                  <c:v>302</c:v>
                </c:pt>
                <c:pt idx="11">
                  <c:v>339</c:v>
                </c:pt>
                <c:pt idx="12">
                  <c:v>370</c:v>
                </c:pt>
                <c:pt idx="13">
                  <c:v>452</c:v>
                </c:pt>
                <c:pt idx="14">
                  <c:v>514</c:v>
                </c:pt>
                <c:pt idx="15">
                  <c:v>559</c:v>
                </c:pt>
                <c:pt idx="16">
                  <c:v>530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NV_Data2!$G$3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NV_Data2!$N$3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NV_Data2!$N$4:$N$20</c:f>
              <c:numCache>
                <c:ptCount val="17"/>
                <c:pt idx="3">
                  <c:v>1974</c:v>
                </c:pt>
                <c:pt idx="4">
                  <c:v>1752</c:v>
                </c:pt>
                <c:pt idx="5">
                  <c:v>1847</c:v>
                </c:pt>
                <c:pt idx="6">
                  <c:v>2791</c:v>
                </c:pt>
                <c:pt idx="7">
                  <c:v>2763</c:v>
                </c:pt>
                <c:pt idx="8">
                  <c:v>2727</c:v>
                </c:pt>
                <c:pt idx="9">
                  <c:v>2655</c:v>
                </c:pt>
                <c:pt idx="10">
                  <c:v>2770</c:v>
                </c:pt>
                <c:pt idx="11">
                  <c:v>2992</c:v>
                </c:pt>
                <c:pt idx="12">
                  <c:v>3328</c:v>
                </c:pt>
                <c:pt idx="13">
                  <c:v>3409</c:v>
                </c:pt>
                <c:pt idx="14">
                  <c:v>3868</c:v>
                </c:pt>
                <c:pt idx="15">
                  <c:v>4292</c:v>
                </c:pt>
                <c:pt idx="16">
                  <c:v>4089</c:v>
                </c:pt>
              </c:numCache>
            </c:numRef>
          </c:yVal>
          <c:smooth val="0"/>
        </c:ser>
        <c:axId val="39149922"/>
        <c:axId val="16804979"/>
      </c:scatterChart>
      <c:val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6804979"/>
        <c:crosses val="autoZero"/>
        <c:crossBetween val="midCat"/>
        <c:dispUnits/>
        <c:majorUnit val="1"/>
      </c:valAx>
      <c:valAx>
        <c:axId val="1680497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149922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NV_Data2!$AK$4:$AK$20</c:f>
              <c:numCache>
                <c:ptCount val="17"/>
                <c:pt idx="3">
                  <c:v>162.0962427504854</c:v>
                </c:pt>
                <c:pt idx="4">
                  <c:v>135.08744173593448</c:v>
                </c:pt>
                <c:pt idx="5">
                  <c:v>120.69604886615681</c:v>
                </c:pt>
                <c:pt idx="6">
                  <c:v>178.12955098265178</c:v>
                </c:pt>
                <c:pt idx="7">
                  <c:v>163.6978819434663</c:v>
                </c:pt>
                <c:pt idx="8">
                  <c:v>155.0635121785725</c:v>
                </c:pt>
                <c:pt idx="9">
                  <c:v>144.13913557340257</c:v>
                </c:pt>
                <c:pt idx="10">
                  <c:v>143.65764274736966</c:v>
                </c:pt>
                <c:pt idx="11">
                  <c:v>154.8442577000321</c:v>
                </c:pt>
                <c:pt idx="12">
                  <c:v>171.5550490652708</c:v>
                </c:pt>
                <c:pt idx="13">
                  <c:v>163.8267205625453</c:v>
                </c:pt>
                <c:pt idx="14">
                  <c:v>183.08872153735305</c:v>
                </c:pt>
                <c:pt idx="15">
                  <c:v>195.58578545163047</c:v>
                </c:pt>
                <c:pt idx="16">
                  <c:v>182.07228938404512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NV_Data2!$AL$4:$AL$20</c:f>
              <c:numCache>
                <c:ptCount val="17"/>
                <c:pt idx="3">
                  <c:v>814.5506886061042</c:v>
                </c:pt>
                <c:pt idx="4">
                  <c:v>791.7050547322725</c:v>
                </c:pt>
                <c:pt idx="5">
                  <c:v>878.0892304502984</c:v>
                </c:pt>
                <c:pt idx="6">
                  <c:v>1296.1672473867598</c:v>
                </c:pt>
                <c:pt idx="7">
                  <c:v>1211.8652743652744</c:v>
                </c:pt>
                <c:pt idx="8">
                  <c:v>1080.2951284577855</c:v>
                </c:pt>
                <c:pt idx="9">
                  <c:v>1001.3374026953808</c:v>
                </c:pt>
                <c:pt idx="10">
                  <c:v>970.2870203507538</c:v>
                </c:pt>
                <c:pt idx="11">
                  <c:v>878.8912448910604</c:v>
                </c:pt>
                <c:pt idx="12">
                  <c:v>876.8011807200838</c:v>
                </c:pt>
                <c:pt idx="13">
                  <c:v>848.3671014894995</c:v>
                </c:pt>
                <c:pt idx="14">
                  <c:v>883.1228351592177</c:v>
                </c:pt>
                <c:pt idx="15">
                  <c:v>985.439526054487</c:v>
                </c:pt>
                <c:pt idx="16">
                  <c:v>899.4704794264983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NV_Data2!$AR$4:$AR$20</c:f>
              <c:numCache>
                <c:ptCount val="17"/>
                <c:pt idx="3">
                  <c:v>150.7147174491534</c:v>
                </c:pt>
                <c:pt idx="4">
                  <c:v>98.04776015339027</c:v>
                </c:pt>
                <c:pt idx="5">
                  <c:v>146.03310083618953</c:v>
                </c:pt>
                <c:pt idx="6">
                  <c:v>155.46315827978492</c:v>
                </c:pt>
                <c:pt idx="7">
                  <c:v>135.7053381095752</c:v>
                </c:pt>
                <c:pt idx="8">
                  <c:v>137.2346712879023</c:v>
                </c:pt>
                <c:pt idx="9">
                  <c:v>138.0957712835442</c:v>
                </c:pt>
                <c:pt idx="10">
                  <c:v>158.74522254527258</c:v>
                </c:pt>
                <c:pt idx="11">
                  <c:v>166.55809835119183</c:v>
                </c:pt>
                <c:pt idx="12">
                  <c:v>165.96428420414662</c:v>
                </c:pt>
                <c:pt idx="13">
                  <c:v>181.10804609554256</c:v>
                </c:pt>
                <c:pt idx="14">
                  <c:v>184.80231926910682</c:v>
                </c:pt>
                <c:pt idx="15">
                  <c:v>178.38812082892423</c:v>
                </c:pt>
                <c:pt idx="16">
                  <c:v>155.65166081050563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NV_Data2!$AQ$4:$AQ$20</c:f>
              <c:numCache>
                <c:ptCount val="17"/>
                <c:pt idx="3">
                  <c:v>201.2944436003357</c:v>
                </c:pt>
                <c:pt idx="4">
                  <c:v>171.1912153110609</c:v>
                </c:pt>
                <c:pt idx="5">
                  <c:v>171.80995790795563</c:v>
                </c:pt>
                <c:pt idx="6">
                  <c:v>245.39132927190607</c:v>
                </c:pt>
                <c:pt idx="7">
                  <c:v>226.73020254728877</c:v>
                </c:pt>
                <c:pt idx="8">
                  <c:v>212.2103021992987</c:v>
                </c:pt>
                <c:pt idx="9">
                  <c:v>199.51994974051132</c:v>
                </c:pt>
                <c:pt idx="10">
                  <c:v>200.6959876017699</c:v>
                </c:pt>
                <c:pt idx="11">
                  <c:v>205.43975918505234</c:v>
                </c:pt>
                <c:pt idx="12">
                  <c:v>218.11837509675397</c:v>
                </c:pt>
                <c:pt idx="13">
                  <c:v>213.5328060052265</c:v>
                </c:pt>
                <c:pt idx="14">
                  <c:v>230.84530082401267</c:v>
                </c:pt>
                <c:pt idx="15">
                  <c:v>246.1330953817357</c:v>
                </c:pt>
                <c:pt idx="16">
                  <c:v>226.0048760455282</c:v>
                </c:pt>
              </c:numCache>
            </c:numRef>
          </c:yVal>
          <c:smooth val="0"/>
        </c:ser>
        <c:axId val="17027084"/>
        <c:axId val="19026029"/>
      </c:scatterChart>
      <c:val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026029"/>
        <c:crosses val="autoZero"/>
        <c:crossBetween val="midCat"/>
        <c:dispUnits/>
        <c:majorUnit val="1"/>
      </c:valAx>
      <c:valAx>
        <c:axId val="1902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027084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NV_Data2!$AK$4:$AK$20</c:f>
              <c:numCache>
                <c:ptCount val="17"/>
                <c:pt idx="3">
                  <c:v>162.0962427504854</c:v>
                </c:pt>
                <c:pt idx="4">
                  <c:v>135.08744173593448</c:v>
                </c:pt>
                <c:pt idx="5">
                  <c:v>120.69604886615681</c:v>
                </c:pt>
                <c:pt idx="6">
                  <c:v>178.12955098265178</c:v>
                </c:pt>
                <c:pt idx="7">
                  <c:v>163.6978819434663</c:v>
                </c:pt>
                <c:pt idx="8">
                  <c:v>155.0635121785725</c:v>
                </c:pt>
                <c:pt idx="9">
                  <c:v>144.13913557340257</c:v>
                </c:pt>
                <c:pt idx="10">
                  <c:v>143.65764274736966</c:v>
                </c:pt>
                <c:pt idx="11">
                  <c:v>154.8442577000321</c:v>
                </c:pt>
                <c:pt idx="12">
                  <c:v>171.5550490652708</c:v>
                </c:pt>
                <c:pt idx="13">
                  <c:v>163.8267205625453</c:v>
                </c:pt>
                <c:pt idx="14">
                  <c:v>183.08872153735305</c:v>
                </c:pt>
                <c:pt idx="15">
                  <c:v>195.58578545163047</c:v>
                </c:pt>
                <c:pt idx="16">
                  <c:v>182.07228938404512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NV_Data2!$AL$4:$AL$20</c:f>
              <c:numCache>
                <c:ptCount val="17"/>
                <c:pt idx="3">
                  <c:v>814.5506886061042</c:v>
                </c:pt>
                <c:pt idx="4">
                  <c:v>791.7050547322725</c:v>
                </c:pt>
                <c:pt idx="5">
                  <c:v>878.0892304502984</c:v>
                </c:pt>
                <c:pt idx="6">
                  <c:v>1296.1672473867598</c:v>
                </c:pt>
                <c:pt idx="7">
                  <c:v>1211.8652743652744</c:v>
                </c:pt>
                <c:pt idx="8">
                  <c:v>1080.2951284577855</c:v>
                </c:pt>
                <c:pt idx="9">
                  <c:v>1001.3374026953808</c:v>
                </c:pt>
                <c:pt idx="10">
                  <c:v>970.2870203507538</c:v>
                </c:pt>
                <c:pt idx="11">
                  <c:v>878.8912448910604</c:v>
                </c:pt>
                <c:pt idx="12">
                  <c:v>876.8011807200838</c:v>
                </c:pt>
                <c:pt idx="13">
                  <c:v>848.3671014894995</c:v>
                </c:pt>
                <c:pt idx="14">
                  <c:v>883.1228351592177</c:v>
                </c:pt>
                <c:pt idx="15">
                  <c:v>985.439526054487</c:v>
                </c:pt>
                <c:pt idx="16">
                  <c:v>899.4704794264983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NV_Data2!$AM$4:$AM$20</c:f>
              <c:numCache>
                <c:ptCount val="17"/>
                <c:pt idx="3">
                  <c:v>260.13143483023003</c:v>
                </c:pt>
                <c:pt idx="4">
                  <c:v>204.52596160190012</c:v>
                </c:pt>
                <c:pt idx="5">
                  <c:v>195.49725673204264</c:v>
                </c:pt>
                <c:pt idx="6">
                  <c:v>156.2218350057081</c:v>
                </c:pt>
                <c:pt idx="7">
                  <c:v>202.14498287382784</c:v>
                </c:pt>
                <c:pt idx="8">
                  <c:v>205.85906571654792</c:v>
                </c:pt>
                <c:pt idx="9">
                  <c:v>201.6433936583153</c:v>
                </c:pt>
                <c:pt idx="10">
                  <c:v>192.28920296125372</c:v>
                </c:pt>
                <c:pt idx="11">
                  <c:v>243.14157262134142</c:v>
                </c:pt>
                <c:pt idx="12">
                  <c:v>279.6271637816245</c:v>
                </c:pt>
                <c:pt idx="13">
                  <c:v>295.0492471905237</c:v>
                </c:pt>
                <c:pt idx="14">
                  <c:v>324.395351702049</c:v>
                </c:pt>
                <c:pt idx="15">
                  <c:v>316.85182287591925</c:v>
                </c:pt>
                <c:pt idx="16">
                  <c:v>211.7384843982169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NV_Data2!$AN$3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NV_Data2!$AN$4:$AN$20</c:f>
              <c:numCache>
                <c:ptCount val="17"/>
                <c:pt idx="3">
                  <c:v>54.929964295523206</c:v>
                </c:pt>
                <c:pt idx="4">
                  <c:v>43.48456298014205</c:v>
                </c:pt>
                <c:pt idx="5">
                  <c:v>59.78278919924275</c:v>
                </c:pt>
                <c:pt idx="6">
                  <c:v>66.52957542034595</c:v>
                </c:pt>
                <c:pt idx="7">
                  <c:v>43.41102097294951</c:v>
                </c:pt>
                <c:pt idx="8">
                  <c:v>56.54439964598289</c:v>
                </c:pt>
                <c:pt idx="9">
                  <c:v>52.58464985482063</c:v>
                </c:pt>
                <c:pt idx="10">
                  <c:v>54.32625002611839</c:v>
                </c:pt>
                <c:pt idx="11">
                  <c:v>66.62098370641084</c:v>
                </c:pt>
                <c:pt idx="12">
                  <c:v>66.18248950659212</c:v>
                </c:pt>
                <c:pt idx="13">
                  <c:v>67.18495057107208</c:v>
                </c:pt>
                <c:pt idx="14">
                  <c:v>68.77377816798361</c:v>
                </c:pt>
                <c:pt idx="15">
                  <c:v>48.78511511932026</c:v>
                </c:pt>
                <c:pt idx="16">
                  <c:v>67.0532576707685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NV_Data2!$AO$3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NV_Data2!$AO$4:$AO$20</c:f>
              <c:numCache>
                <c:ptCount val="17"/>
                <c:pt idx="3">
                  <c:v>160.37022612201883</c:v>
                </c:pt>
                <c:pt idx="4">
                  <c:v>96.908411018065</c:v>
                </c:pt>
                <c:pt idx="5">
                  <c:v>163.46153846153845</c:v>
                </c:pt>
                <c:pt idx="6">
                  <c:v>181.07859860910642</c:v>
                </c:pt>
                <c:pt idx="7">
                  <c:v>153.12612881441115</c:v>
                </c:pt>
                <c:pt idx="8">
                  <c:v>151.38856159443574</c:v>
                </c:pt>
                <c:pt idx="9">
                  <c:v>154.54207789451343</c:v>
                </c:pt>
                <c:pt idx="10">
                  <c:v>185.09778924594102</c:v>
                </c:pt>
                <c:pt idx="11">
                  <c:v>186.22996929128234</c:v>
                </c:pt>
                <c:pt idx="12">
                  <c:v>181.5068997149851</c:v>
                </c:pt>
                <c:pt idx="13">
                  <c:v>201.11145222935605</c:v>
                </c:pt>
                <c:pt idx="14">
                  <c:v>202.66300769251998</c:v>
                </c:pt>
                <c:pt idx="15">
                  <c:v>199.93418981945118</c:v>
                </c:pt>
                <c:pt idx="16">
                  <c:v>174.13360318565927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NV_Data2!$AQ$3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NV_Data2!$AQ$4:$AQ$20</c:f>
              <c:numCache>
                <c:ptCount val="17"/>
                <c:pt idx="3">
                  <c:v>201.2944436003357</c:v>
                </c:pt>
                <c:pt idx="4">
                  <c:v>171.1912153110609</c:v>
                </c:pt>
                <c:pt idx="5">
                  <c:v>171.80995790795563</c:v>
                </c:pt>
                <c:pt idx="6">
                  <c:v>245.39132927190607</c:v>
                </c:pt>
                <c:pt idx="7">
                  <c:v>226.73020254728877</c:v>
                </c:pt>
                <c:pt idx="8">
                  <c:v>212.2103021992987</c:v>
                </c:pt>
                <c:pt idx="9">
                  <c:v>199.51994974051132</c:v>
                </c:pt>
                <c:pt idx="10">
                  <c:v>200.6959876017699</c:v>
                </c:pt>
                <c:pt idx="11">
                  <c:v>205.43975918505234</c:v>
                </c:pt>
                <c:pt idx="12">
                  <c:v>218.11837509675397</c:v>
                </c:pt>
                <c:pt idx="13">
                  <c:v>213.5328060052265</c:v>
                </c:pt>
                <c:pt idx="14">
                  <c:v>230.84530082401267</c:v>
                </c:pt>
                <c:pt idx="15">
                  <c:v>246.1330953817357</c:v>
                </c:pt>
                <c:pt idx="16">
                  <c:v>226.0048760455282</c:v>
                </c:pt>
              </c:numCache>
            </c:numRef>
          </c:yVal>
          <c:smooth val="0"/>
        </c:ser>
        <c:axId val="37016534"/>
        <c:axId val="64713351"/>
      </c:scatterChart>
      <c:val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713351"/>
        <c:crosses val="autoZero"/>
        <c:crossBetween val="midCat"/>
        <c:dispUnits/>
        <c:majorUnit val="1"/>
      </c:valAx>
      <c:valAx>
        <c:axId val="6471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016534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NV_Data2!$K$25:$K$41</c:f>
              <c:numCache>
                <c:ptCount val="17"/>
                <c:pt idx="3">
                  <c:v>915</c:v>
                </c:pt>
                <c:pt idx="4">
                  <c:v>755</c:v>
                </c:pt>
                <c:pt idx="5">
                  <c:v>929</c:v>
                </c:pt>
                <c:pt idx="6">
                  <c:v>1036</c:v>
                </c:pt>
                <c:pt idx="7">
                  <c:v>1026</c:v>
                </c:pt>
                <c:pt idx="8">
                  <c:v>985</c:v>
                </c:pt>
                <c:pt idx="9">
                  <c:v>1005</c:v>
                </c:pt>
                <c:pt idx="10">
                  <c:v>987</c:v>
                </c:pt>
                <c:pt idx="11">
                  <c:v>1115</c:v>
                </c:pt>
                <c:pt idx="12">
                  <c:v>1303</c:v>
                </c:pt>
                <c:pt idx="13">
                  <c:v>1201</c:v>
                </c:pt>
                <c:pt idx="14">
                  <c:v>1328</c:v>
                </c:pt>
                <c:pt idx="15">
                  <c:v>1361</c:v>
                </c:pt>
                <c:pt idx="16">
                  <c:v>1333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NV_Data2!$L$25:$L$41</c:f>
              <c:numCache>
                <c:ptCount val="17"/>
                <c:pt idx="3">
                  <c:v>313</c:v>
                </c:pt>
                <c:pt idx="4">
                  <c:v>318</c:v>
                </c:pt>
                <c:pt idx="5">
                  <c:v>455</c:v>
                </c:pt>
                <c:pt idx="6">
                  <c:v>517</c:v>
                </c:pt>
                <c:pt idx="7">
                  <c:v>514</c:v>
                </c:pt>
                <c:pt idx="8">
                  <c:v>458</c:v>
                </c:pt>
                <c:pt idx="9">
                  <c:v>513</c:v>
                </c:pt>
                <c:pt idx="10">
                  <c:v>482</c:v>
                </c:pt>
                <c:pt idx="11">
                  <c:v>511</c:v>
                </c:pt>
                <c:pt idx="12">
                  <c:v>524</c:v>
                </c:pt>
                <c:pt idx="13">
                  <c:v>521</c:v>
                </c:pt>
                <c:pt idx="14">
                  <c:v>512</c:v>
                </c:pt>
                <c:pt idx="15">
                  <c:v>599</c:v>
                </c:pt>
                <c:pt idx="16">
                  <c:v>622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NV_Data2!$M$25:$M$41</c:f>
              <c:numCache>
                <c:ptCount val="17"/>
                <c:pt idx="3">
                  <c:v>157</c:v>
                </c:pt>
                <c:pt idx="4">
                  <c:v>96</c:v>
                </c:pt>
                <c:pt idx="5">
                  <c:v>196</c:v>
                </c:pt>
                <c:pt idx="6">
                  <c:v>194</c:v>
                </c:pt>
                <c:pt idx="7">
                  <c:v>196</c:v>
                </c:pt>
                <c:pt idx="8">
                  <c:v>208</c:v>
                </c:pt>
                <c:pt idx="9">
                  <c:v>234</c:v>
                </c:pt>
                <c:pt idx="10">
                  <c:v>284</c:v>
                </c:pt>
                <c:pt idx="11">
                  <c:v>345</c:v>
                </c:pt>
                <c:pt idx="12">
                  <c:v>371</c:v>
                </c:pt>
                <c:pt idx="13">
                  <c:v>438</c:v>
                </c:pt>
                <c:pt idx="14">
                  <c:v>469</c:v>
                </c:pt>
                <c:pt idx="15">
                  <c:v>486</c:v>
                </c:pt>
                <c:pt idx="16">
                  <c:v>455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NV_Data2!$N$25:$N$41</c:f>
              <c:numCache>
                <c:ptCount val="17"/>
                <c:pt idx="3">
                  <c:v>1385</c:v>
                </c:pt>
                <c:pt idx="4">
                  <c:v>1169</c:v>
                </c:pt>
                <c:pt idx="5">
                  <c:v>1580</c:v>
                </c:pt>
                <c:pt idx="6">
                  <c:v>1747</c:v>
                </c:pt>
                <c:pt idx="7">
                  <c:v>1736</c:v>
                </c:pt>
                <c:pt idx="8">
                  <c:v>1651</c:v>
                </c:pt>
                <c:pt idx="9">
                  <c:v>1752</c:v>
                </c:pt>
                <c:pt idx="10">
                  <c:v>1753</c:v>
                </c:pt>
                <c:pt idx="11">
                  <c:v>1971</c:v>
                </c:pt>
                <c:pt idx="12">
                  <c:v>2198</c:v>
                </c:pt>
                <c:pt idx="13">
                  <c:v>2160</c:v>
                </c:pt>
                <c:pt idx="14">
                  <c:v>2309</c:v>
                </c:pt>
                <c:pt idx="15">
                  <c:v>2446</c:v>
                </c:pt>
                <c:pt idx="16">
                  <c:v>2410</c:v>
                </c:pt>
              </c:numCache>
            </c:numRef>
          </c:yVal>
          <c:smooth val="0"/>
        </c:ser>
        <c:axId val="45549248"/>
        <c:axId val="7290049"/>
      </c:scatterChart>
      <c:val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290049"/>
        <c:crosses val="autoZero"/>
        <c:crossBetween val="midCat"/>
        <c:dispUnits/>
        <c:majorUnit val="1"/>
      </c:valAx>
      <c:valAx>
        <c:axId val="7290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549248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NEVADA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NV_Data2!$B$25:$B$41</c:f>
              <c:numCache>
                <c:ptCount val="17"/>
                <c:pt idx="3">
                  <c:v>915</c:v>
                </c:pt>
                <c:pt idx="4">
                  <c:v>755</c:v>
                </c:pt>
                <c:pt idx="5">
                  <c:v>929</c:v>
                </c:pt>
                <c:pt idx="6">
                  <c:v>1036</c:v>
                </c:pt>
                <c:pt idx="7">
                  <c:v>1026</c:v>
                </c:pt>
                <c:pt idx="8">
                  <c:v>985</c:v>
                </c:pt>
                <c:pt idx="9">
                  <c:v>1005</c:v>
                </c:pt>
                <c:pt idx="10">
                  <c:v>987</c:v>
                </c:pt>
                <c:pt idx="11">
                  <c:v>1115</c:v>
                </c:pt>
                <c:pt idx="12">
                  <c:v>1303</c:v>
                </c:pt>
                <c:pt idx="13">
                  <c:v>1201</c:v>
                </c:pt>
                <c:pt idx="14">
                  <c:v>1328</c:v>
                </c:pt>
                <c:pt idx="15">
                  <c:v>1361</c:v>
                </c:pt>
                <c:pt idx="16">
                  <c:v>1333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NV_Data2!$C$25:$C$41</c:f>
              <c:numCache>
                <c:ptCount val="17"/>
                <c:pt idx="3">
                  <c:v>313</c:v>
                </c:pt>
                <c:pt idx="4">
                  <c:v>318</c:v>
                </c:pt>
                <c:pt idx="5">
                  <c:v>455</c:v>
                </c:pt>
                <c:pt idx="6">
                  <c:v>517</c:v>
                </c:pt>
                <c:pt idx="7">
                  <c:v>514</c:v>
                </c:pt>
                <c:pt idx="8">
                  <c:v>458</c:v>
                </c:pt>
                <c:pt idx="9">
                  <c:v>513</c:v>
                </c:pt>
                <c:pt idx="10">
                  <c:v>482</c:v>
                </c:pt>
                <c:pt idx="11">
                  <c:v>511</c:v>
                </c:pt>
                <c:pt idx="12">
                  <c:v>524</c:v>
                </c:pt>
                <c:pt idx="13">
                  <c:v>521</c:v>
                </c:pt>
                <c:pt idx="14">
                  <c:v>512</c:v>
                </c:pt>
                <c:pt idx="15">
                  <c:v>599</c:v>
                </c:pt>
                <c:pt idx="16">
                  <c:v>622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NV_Data2!$D$25:$D$41</c:f>
              <c:numCache>
                <c:ptCount val="17"/>
                <c:pt idx="3">
                  <c:v>28</c:v>
                </c:pt>
                <c:pt idx="4">
                  <c:v>19</c:v>
                </c:pt>
                <c:pt idx="5">
                  <c:v>28</c:v>
                </c:pt>
                <c:pt idx="6">
                  <c:v>17</c:v>
                </c:pt>
                <c:pt idx="7">
                  <c:v>29</c:v>
                </c:pt>
                <c:pt idx="8">
                  <c:v>31</c:v>
                </c:pt>
                <c:pt idx="9">
                  <c:v>34</c:v>
                </c:pt>
                <c:pt idx="10">
                  <c:v>30</c:v>
                </c:pt>
                <c:pt idx="11">
                  <c:v>45</c:v>
                </c:pt>
                <c:pt idx="12">
                  <c:v>43</c:v>
                </c:pt>
                <c:pt idx="13">
                  <c:v>52</c:v>
                </c:pt>
                <c:pt idx="14">
                  <c:v>56</c:v>
                </c:pt>
                <c:pt idx="15">
                  <c:v>48</c:v>
                </c:pt>
                <c:pt idx="16">
                  <c:v>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NV_Data2!$E$24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NV_Data2!$E$25:$E$41</c:f>
              <c:numCache>
                <c:ptCount val="17"/>
                <c:pt idx="3">
                  <c:v>9</c:v>
                </c:pt>
                <c:pt idx="4">
                  <c:v>10</c:v>
                </c:pt>
                <c:pt idx="5">
                  <c:v>18</c:v>
                </c:pt>
                <c:pt idx="6">
                  <c:v>16</c:v>
                </c:pt>
                <c:pt idx="7">
                  <c:v>13</c:v>
                </c:pt>
                <c:pt idx="8">
                  <c:v>18</c:v>
                </c:pt>
                <c:pt idx="9">
                  <c:v>19</c:v>
                </c:pt>
                <c:pt idx="10">
                  <c:v>18</c:v>
                </c:pt>
                <c:pt idx="11">
                  <c:v>23</c:v>
                </c:pt>
                <c:pt idx="12">
                  <c:v>33</c:v>
                </c:pt>
                <c:pt idx="13">
                  <c:v>30</c:v>
                </c:pt>
                <c:pt idx="14">
                  <c:v>29</c:v>
                </c:pt>
                <c:pt idx="15">
                  <c:v>25</c:v>
                </c:pt>
                <c:pt idx="16">
                  <c:v>33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NV_Data2!$F$24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NV_Data2!$F$25:$F$41</c:f>
              <c:numCache>
                <c:ptCount val="17"/>
                <c:pt idx="3">
                  <c:v>120</c:v>
                </c:pt>
                <c:pt idx="4">
                  <c:v>67</c:v>
                </c:pt>
                <c:pt idx="5">
                  <c:v>150</c:v>
                </c:pt>
                <c:pt idx="6">
                  <c:v>161</c:v>
                </c:pt>
                <c:pt idx="7">
                  <c:v>154</c:v>
                </c:pt>
                <c:pt idx="8">
                  <c:v>159</c:v>
                </c:pt>
                <c:pt idx="9">
                  <c:v>181</c:v>
                </c:pt>
                <c:pt idx="10">
                  <c:v>236</c:v>
                </c:pt>
                <c:pt idx="11">
                  <c:v>277</c:v>
                </c:pt>
                <c:pt idx="12">
                  <c:v>295</c:v>
                </c:pt>
                <c:pt idx="13">
                  <c:v>356</c:v>
                </c:pt>
                <c:pt idx="14">
                  <c:v>384</c:v>
                </c:pt>
                <c:pt idx="15">
                  <c:v>413</c:v>
                </c:pt>
                <c:pt idx="16">
                  <c:v>383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NV_Data2!$G$24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NV_Data2!$N$3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NV_Data2!$H$25:$H$41</c:f>
              <c:numCache>
                <c:ptCount val="17"/>
                <c:pt idx="3">
                  <c:v>1385</c:v>
                </c:pt>
                <c:pt idx="4">
                  <c:v>1169</c:v>
                </c:pt>
                <c:pt idx="5">
                  <c:v>1580</c:v>
                </c:pt>
                <c:pt idx="6">
                  <c:v>1747</c:v>
                </c:pt>
                <c:pt idx="7">
                  <c:v>1736</c:v>
                </c:pt>
                <c:pt idx="8">
                  <c:v>1651</c:v>
                </c:pt>
                <c:pt idx="9">
                  <c:v>1752</c:v>
                </c:pt>
                <c:pt idx="10">
                  <c:v>1753</c:v>
                </c:pt>
                <c:pt idx="11">
                  <c:v>1971</c:v>
                </c:pt>
                <c:pt idx="12">
                  <c:v>2198</c:v>
                </c:pt>
                <c:pt idx="13">
                  <c:v>2160</c:v>
                </c:pt>
                <c:pt idx="14">
                  <c:v>2309</c:v>
                </c:pt>
                <c:pt idx="15">
                  <c:v>2446</c:v>
                </c:pt>
                <c:pt idx="16">
                  <c:v>2410</c:v>
                </c:pt>
              </c:numCache>
            </c:numRef>
          </c:yVal>
          <c:smooth val="0"/>
        </c:ser>
        <c:axId val="65610442"/>
        <c:axId val="53623067"/>
      </c:scatterChart>
      <c:val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3623067"/>
        <c:crosses val="autoZero"/>
        <c:crossBetween val="midCat"/>
        <c:dispUnits/>
        <c:majorUnit val="1"/>
      </c:valAx>
      <c:valAx>
        <c:axId val="5362306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610442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NV_Data2!$AK$25:$AK$41</c:f>
              <c:numCache>
                <c:ptCount val="17"/>
                <c:pt idx="3">
                  <c:v>115.51250943667769</c:v>
                </c:pt>
                <c:pt idx="4">
                  <c:v>91.8838004600275</c:v>
                </c:pt>
                <c:pt idx="5">
                  <c:v>108.33490762962288</c:v>
                </c:pt>
                <c:pt idx="6">
                  <c:v>114.90797933874671</c:v>
                </c:pt>
                <c:pt idx="7">
                  <c:v>107.04526888081355</c:v>
                </c:pt>
                <c:pt idx="8">
                  <c:v>98.28671782232556</c:v>
                </c:pt>
                <c:pt idx="9">
                  <c:v>97.68026382418718</c:v>
                </c:pt>
                <c:pt idx="10">
                  <c:v>93.34436694644756</c:v>
                </c:pt>
                <c:pt idx="11">
                  <c:v>101.14314430904264</c:v>
                </c:pt>
                <c:pt idx="12">
                  <c:v>114.39929832755776</c:v>
                </c:pt>
                <c:pt idx="13">
                  <c:v>101.94605771793623</c:v>
                </c:pt>
                <c:pt idx="14">
                  <c:v>109.22813216603991</c:v>
                </c:pt>
                <c:pt idx="15">
                  <c:v>109.31920082121933</c:v>
                </c:pt>
                <c:pt idx="16">
                  <c:v>104.83903315288646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NV_Data2!$AL$25:$AL$41</c:f>
              <c:numCache>
                <c:ptCount val="17"/>
                <c:pt idx="3">
                  <c:v>511.9565572966077</c:v>
                </c:pt>
                <c:pt idx="4">
                  <c:v>496.572401193023</c:v>
                </c:pt>
                <c:pt idx="5">
                  <c:v>673.7446877822695</c:v>
                </c:pt>
                <c:pt idx="6">
                  <c:v>720.5574912891987</c:v>
                </c:pt>
                <c:pt idx="7">
                  <c:v>657.7600327600327</c:v>
                </c:pt>
                <c:pt idx="8">
                  <c:v>550.3617005936215</c:v>
                </c:pt>
                <c:pt idx="9">
                  <c:v>586.3996433592813</c:v>
                </c:pt>
                <c:pt idx="10">
                  <c:v>529.6470484813855</c:v>
                </c:pt>
                <c:pt idx="11">
                  <c:v>523.442221607613</c:v>
                </c:pt>
                <c:pt idx="12">
                  <c:v>508.7971414145337</c:v>
                </c:pt>
                <c:pt idx="13">
                  <c:v>482.0057359607734</c:v>
                </c:pt>
                <c:pt idx="14">
                  <c:v>451.2563788438318</c:v>
                </c:pt>
                <c:pt idx="15">
                  <c:v>499.8122574992699</c:v>
                </c:pt>
                <c:pt idx="16">
                  <c:v>493.79579717853653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NV_Data2!$AR$25:$AR$41</c:f>
              <c:numCache>
                <c:ptCount val="17"/>
                <c:pt idx="3">
                  <c:v>123.24068041415148</c:v>
                </c:pt>
                <c:pt idx="4">
                  <c:v>69.72285166463308</c:v>
                </c:pt>
                <c:pt idx="5">
                  <c:v>130.69629115932943</c:v>
                </c:pt>
                <c:pt idx="6">
                  <c:v>118.27393218148343</c:v>
                </c:pt>
                <c:pt idx="7">
                  <c:v>107.68520756873174</c:v>
                </c:pt>
                <c:pt idx="8">
                  <c:v>104.1781446273127</c:v>
                </c:pt>
                <c:pt idx="9">
                  <c:v>109.17030567685589</c:v>
                </c:pt>
                <c:pt idx="10">
                  <c:v>122.50990000776471</c:v>
                </c:pt>
                <c:pt idx="11">
                  <c:v>134.5727024148974</c:v>
                </c:pt>
                <c:pt idx="12">
                  <c:v>130.72770581685438</c:v>
                </c:pt>
                <c:pt idx="13">
                  <c:v>141.1482636830029</c:v>
                </c:pt>
                <c:pt idx="14">
                  <c:v>135.42544958939234</c:v>
                </c:pt>
                <c:pt idx="15">
                  <c:v>128.24944781487747</c:v>
                </c:pt>
                <c:pt idx="16">
                  <c:v>110.48596828202818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NV_Data2!$AQ$25:$AQ$41</c:f>
              <c:numCache>
                <c:ptCount val="17"/>
                <c:pt idx="3">
                  <c:v>141.23242370135</c:v>
                </c:pt>
                <c:pt idx="4">
                  <c:v>114.22518875492591</c:v>
                </c:pt>
                <c:pt idx="5">
                  <c:v>146.97332620171622</c:v>
                </c:pt>
                <c:pt idx="6">
                  <c:v>153.60037701111426</c:v>
                </c:pt>
                <c:pt idx="7">
                  <c:v>142.45516888240803</c:v>
                </c:pt>
                <c:pt idx="8">
                  <c:v>128.47789106382183</c:v>
                </c:pt>
                <c:pt idx="9">
                  <c:v>131.66062220164818</c:v>
                </c:pt>
                <c:pt idx="10">
                  <c:v>127.01085424761827</c:v>
                </c:pt>
                <c:pt idx="11">
                  <c:v>135.33481462357557</c:v>
                </c:pt>
                <c:pt idx="12">
                  <c:v>144.05774893709895</c:v>
                </c:pt>
                <c:pt idx="13">
                  <c:v>135.2979938314137</c:v>
                </c:pt>
                <c:pt idx="14">
                  <c:v>137.80294715683695</c:v>
                </c:pt>
                <c:pt idx="15">
                  <c:v>140.27063171102643</c:v>
                </c:pt>
                <c:pt idx="16">
                  <c:v>133.20414557831324</c:v>
                </c:pt>
              </c:numCache>
            </c:numRef>
          </c:yVal>
          <c:smooth val="0"/>
        </c:ser>
        <c:axId val="12845556"/>
        <c:axId val="48501141"/>
      </c:scatterChart>
      <c:val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501141"/>
        <c:crosses val="autoZero"/>
        <c:crossBetween val="midCat"/>
        <c:dispUnits/>
        <c:majorUnit val="1"/>
      </c:valAx>
      <c:valAx>
        <c:axId val="4850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845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NV_Data2!$AK$25:$AK$41</c:f>
              <c:numCache>
                <c:ptCount val="17"/>
                <c:pt idx="3">
                  <c:v>115.51250943667769</c:v>
                </c:pt>
                <c:pt idx="4">
                  <c:v>91.8838004600275</c:v>
                </c:pt>
                <c:pt idx="5">
                  <c:v>108.33490762962288</c:v>
                </c:pt>
                <c:pt idx="6">
                  <c:v>114.90797933874671</c:v>
                </c:pt>
                <c:pt idx="7">
                  <c:v>107.04526888081355</c:v>
                </c:pt>
                <c:pt idx="8">
                  <c:v>98.28671782232556</c:v>
                </c:pt>
                <c:pt idx="9">
                  <c:v>97.68026382418718</c:v>
                </c:pt>
                <c:pt idx="10">
                  <c:v>93.34436694644756</c:v>
                </c:pt>
                <c:pt idx="11">
                  <c:v>101.14314430904264</c:v>
                </c:pt>
                <c:pt idx="12">
                  <c:v>114.39929832755776</c:v>
                </c:pt>
                <c:pt idx="13">
                  <c:v>101.94605771793623</c:v>
                </c:pt>
                <c:pt idx="14">
                  <c:v>109.22813216603991</c:v>
                </c:pt>
                <c:pt idx="15">
                  <c:v>109.31920082121933</c:v>
                </c:pt>
                <c:pt idx="16">
                  <c:v>104.83903315288646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NV_Data2!$AL$25:$AL$41</c:f>
              <c:numCache>
                <c:ptCount val="17"/>
                <c:pt idx="3">
                  <c:v>511.9565572966077</c:v>
                </c:pt>
                <c:pt idx="4">
                  <c:v>496.572401193023</c:v>
                </c:pt>
                <c:pt idx="5">
                  <c:v>673.7446877822695</c:v>
                </c:pt>
                <c:pt idx="6">
                  <c:v>720.5574912891987</c:v>
                </c:pt>
                <c:pt idx="7">
                  <c:v>657.7600327600327</c:v>
                </c:pt>
                <c:pt idx="8">
                  <c:v>550.3617005936215</c:v>
                </c:pt>
                <c:pt idx="9">
                  <c:v>586.3996433592813</c:v>
                </c:pt>
                <c:pt idx="10">
                  <c:v>529.6470484813855</c:v>
                </c:pt>
                <c:pt idx="11">
                  <c:v>523.442221607613</c:v>
                </c:pt>
                <c:pt idx="12">
                  <c:v>508.7971414145337</c:v>
                </c:pt>
                <c:pt idx="13">
                  <c:v>482.0057359607734</c:v>
                </c:pt>
                <c:pt idx="14">
                  <c:v>451.2563788438318</c:v>
                </c:pt>
                <c:pt idx="15">
                  <c:v>499.8122574992699</c:v>
                </c:pt>
                <c:pt idx="16">
                  <c:v>493.79579717853653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NV_Data2!$AM$25:$AM$41</c:f>
              <c:numCache>
                <c:ptCount val="17"/>
                <c:pt idx="3">
                  <c:v>191.67579408543264</c:v>
                </c:pt>
                <c:pt idx="4">
                  <c:v>125.35462162697104</c:v>
                </c:pt>
                <c:pt idx="5">
                  <c:v>176.5781673708772</c:v>
                </c:pt>
                <c:pt idx="6">
                  <c:v>102.14504596527068</c:v>
                </c:pt>
                <c:pt idx="7">
                  <c:v>162.83901398169465</c:v>
                </c:pt>
                <c:pt idx="8">
                  <c:v>163.6315650567432</c:v>
                </c:pt>
                <c:pt idx="9">
                  <c:v>171.396884609568</c:v>
                </c:pt>
                <c:pt idx="10">
                  <c:v>144.2169022209403</c:v>
                </c:pt>
                <c:pt idx="11">
                  <c:v>206.44095788604457</c:v>
                </c:pt>
                <c:pt idx="12">
                  <c:v>190.85663559698182</c:v>
                </c:pt>
                <c:pt idx="13">
                  <c:v>225.62589491040046</c:v>
                </c:pt>
                <c:pt idx="14">
                  <c:v>229.95113538373096</c:v>
                </c:pt>
                <c:pt idx="15">
                  <c:v>187.76404318572995</c:v>
                </c:pt>
                <c:pt idx="16">
                  <c:v>144.8736998514116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NV_Data2!$AN$24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NV_Data2!$AN$25:$AN$41</c:f>
              <c:numCache>
                <c:ptCount val="17"/>
                <c:pt idx="3">
                  <c:v>35.31211990426492</c:v>
                </c:pt>
                <c:pt idx="4">
                  <c:v>36.23713581678504</c:v>
                </c:pt>
                <c:pt idx="5">
                  <c:v>59.78278919924275</c:v>
                </c:pt>
                <c:pt idx="6">
                  <c:v>48.3851457602516</c:v>
                </c:pt>
                <c:pt idx="7">
                  <c:v>35.271454540521475</c:v>
                </c:pt>
                <c:pt idx="8">
                  <c:v>44.252138853377915</c:v>
                </c:pt>
                <c:pt idx="9">
                  <c:v>43.4394933583301</c:v>
                </c:pt>
                <c:pt idx="10">
                  <c:v>37.61048078731273</c:v>
                </c:pt>
                <c:pt idx="11">
                  <c:v>43.779503578498556</c:v>
                </c:pt>
                <c:pt idx="12">
                  <c:v>57.47426720309316</c:v>
                </c:pt>
                <c:pt idx="13">
                  <c:v>47.98925040790863</c:v>
                </c:pt>
                <c:pt idx="14">
                  <c:v>42.4348844015218</c:v>
                </c:pt>
                <c:pt idx="15">
                  <c:v>33.87855216619462</c:v>
                </c:pt>
                <c:pt idx="16">
                  <c:v>40.97699079880297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NV_Data2!$AO$24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NV_Data2!$AO$25:$AO$41</c:f>
              <c:numCache>
                <c:ptCount val="17"/>
                <c:pt idx="3">
                  <c:v>137.46019381887328</c:v>
                </c:pt>
                <c:pt idx="4">
                  <c:v>70.5746036761995</c:v>
                </c:pt>
                <c:pt idx="5">
                  <c:v>144.23076923076923</c:v>
                </c:pt>
                <c:pt idx="6">
                  <c:v>140.83891002930497</c:v>
                </c:pt>
                <c:pt idx="7">
                  <c:v>120.93037865343238</c:v>
                </c:pt>
                <c:pt idx="8">
                  <c:v>113.54142119582681</c:v>
                </c:pt>
                <c:pt idx="9">
                  <c:v>120.05200042449326</c:v>
                </c:pt>
                <c:pt idx="10">
                  <c:v>144.64595451007312</c:v>
                </c:pt>
                <c:pt idx="11">
                  <c:v>152.17021089582659</c:v>
                </c:pt>
                <c:pt idx="12">
                  <c:v>144.71496058356922</c:v>
                </c:pt>
                <c:pt idx="13">
                  <c:v>158.39751547267866</c:v>
                </c:pt>
                <c:pt idx="14">
                  <c:v>151.40582675861415</c:v>
                </c:pt>
                <c:pt idx="15">
                  <c:v>147.71524221007755</c:v>
                </c:pt>
                <c:pt idx="16">
                  <c:v>125.83616984925945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NV_Data2!$AQ$24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NV_Data2!$AQ$25:$AQ$41</c:f>
              <c:numCache>
                <c:ptCount val="17"/>
                <c:pt idx="3">
                  <c:v>141.23242370135</c:v>
                </c:pt>
                <c:pt idx="4">
                  <c:v>114.22518875492591</c:v>
                </c:pt>
                <c:pt idx="5">
                  <c:v>146.97332620171622</c:v>
                </c:pt>
                <c:pt idx="6">
                  <c:v>153.60037701111426</c:v>
                </c:pt>
                <c:pt idx="7">
                  <c:v>142.45516888240803</c:v>
                </c:pt>
                <c:pt idx="8">
                  <c:v>128.47789106382183</c:v>
                </c:pt>
                <c:pt idx="9">
                  <c:v>131.66062220164818</c:v>
                </c:pt>
                <c:pt idx="10">
                  <c:v>127.01085424761827</c:v>
                </c:pt>
                <c:pt idx="11">
                  <c:v>135.33481462357557</c:v>
                </c:pt>
                <c:pt idx="12">
                  <c:v>144.05774893709895</c:v>
                </c:pt>
                <c:pt idx="13">
                  <c:v>135.2979938314137</c:v>
                </c:pt>
                <c:pt idx="14">
                  <c:v>137.80294715683695</c:v>
                </c:pt>
                <c:pt idx="15">
                  <c:v>140.27063171102643</c:v>
                </c:pt>
                <c:pt idx="16">
                  <c:v>133.20414557831324</c:v>
                </c:pt>
              </c:numCache>
            </c:numRef>
          </c:yVal>
          <c:smooth val="0"/>
        </c:ser>
        <c:axId val="33857086"/>
        <c:axId val="36278319"/>
      </c:scatterChart>
      <c:val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278319"/>
        <c:crosses val="autoZero"/>
        <c:crossBetween val="midCat"/>
        <c:dispUnits/>
        <c:majorUnit val="1"/>
      </c:valAx>
      <c:valAx>
        <c:axId val="36278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8570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NEVADA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NV_Data2!$K$69:$K$85</c:f>
              <c:numCache>
                <c:ptCount val="17"/>
                <c:pt idx="3">
                  <c:v>357</c:v>
                </c:pt>
                <c:pt idx="4">
                  <c:v>347</c:v>
                </c:pt>
                <c:pt idx="5">
                  <c:v>98</c:v>
                </c:pt>
                <c:pt idx="6">
                  <c:v>569</c:v>
                </c:pt>
                <c:pt idx="7">
                  <c:v>538</c:v>
                </c:pt>
                <c:pt idx="8">
                  <c:v>564</c:v>
                </c:pt>
                <c:pt idx="9">
                  <c:v>477</c:v>
                </c:pt>
                <c:pt idx="10">
                  <c:v>530</c:v>
                </c:pt>
                <c:pt idx="11">
                  <c:v>591</c:v>
                </c:pt>
                <c:pt idx="12">
                  <c:v>651</c:v>
                </c:pt>
                <c:pt idx="13">
                  <c:v>729</c:v>
                </c:pt>
                <c:pt idx="14">
                  <c:v>898</c:v>
                </c:pt>
                <c:pt idx="15">
                  <c:v>1074</c:v>
                </c:pt>
                <c:pt idx="16">
                  <c:v>982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NV_Data2!$L$69:$L$85</c:f>
              <c:numCache>
                <c:ptCount val="17"/>
                <c:pt idx="3">
                  <c:v>185</c:v>
                </c:pt>
                <c:pt idx="4">
                  <c:v>189</c:v>
                </c:pt>
                <c:pt idx="5">
                  <c:v>87</c:v>
                </c:pt>
                <c:pt idx="6">
                  <c:v>413</c:v>
                </c:pt>
                <c:pt idx="7">
                  <c:v>432</c:v>
                </c:pt>
                <c:pt idx="8">
                  <c:v>441</c:v>
                </c:pt>
                <c:pt idx="9">
                  <c:v>363</c:v>
                </c:pt>
                <c:pt idx="10">
                  <c:v>400</c:v>
                </c:pt>
                <c:pt idx="11">
                  <c:v>347</c:v>
                </c:pt>
                <c:pt idx="12">
                  <c:v>378</c:v>
                </c:pt>
                <c:pt idx="13">
                  <c:v>396</c:v>
                </c:pt>
                <c:pt idx="14">
                  <c:v>490</c:v>
                </c:pt>
                <c:pt idx="15">
                  <c:v>582</c:v>
                </c:pt>
                <c:pt idx="16">
                  <c:v>511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NV_Data2!$M$69:$M$85</c:f>
              <c:numCache>
                <c:ptCount val="17"/>
                <c:pt idx="3">
                  <c:v>32</c:v>
                </c:pt>
                <c:pt idx="4">
                  <c:v>36</c:v>
                </c:pt>
                <c:pt idx="5">
                  <c:v>20</c:v>
                </c:pt>
                <c:pt idx="6">
                  <c:v>61</c:v>
                </c:pt>
                <c:pt idx="7">
                  <c:v>51</c:v>
                </c:pt>
                <c:pt idx="8">
                  <c:v>66</c:v>
                </c:pt>
                <c:pt idx="9">
                  <c:v>62</c:v>
                </c:pt>
                <c:pt idx="10">
                  <c:v>84</c:v>
                </c:pt>
                <c:pt idx="11">
                  <c:v>82</c:v>
                </c:pt>
                <c:pt idx="12">
                  <c:v>100</c:v>
                </c:pt>
                <c:pt idx="13">
                  <c:v>124</c:v>
                </c:pt>
                <c:pt idx="14">
                  <c:v>171</c:v>
                </c:pt>
                <c:pt idx="15">
                  <c:v>190</c:v>
                </c:pt>
                <c:pt idx="16">
                  <c:v>186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NV_Data2!$N$69:$N$85</c:f>
              <c:numCache>
                <c:ptCount val="17"/>
                <c:pt idx="3">
                  <c:v>574</c:v>
                </c:pt>
                <c:pt idx="4">
                  <c:v>572</c:v>
                </c:pt>
                <c:pt idx="5">
                  <c:v>205</c:v>
                </c:pt>
                <c:pt idx="6">
                  <c:v>1043</c:v>
                </c:pt>
                <c:pt idx="7">
                  <c:v>1021</c:v>
                </c:pt>
                <c:pt idx="8">
                  <c:v>1071</c:v>
                </c:pt>
                <c:pt idx="9">
                  <c:v>902</c:v>
                </c:pt>
                <c:pt idx="10">
                  <c:v>1014</c:v>
                </c:pt>
                <c:pt idx="11">
                  <c:v>1020</c:v>
                </c:pt>
                <c:pt idx="12">
                  <c:v>1129</c:v>
                </c:pt>
                <c:pt idx="13">
                  <c:v>1249</c:v>
                </c:pt>
                <c:pt idx="14">
                  <c:v>1559</c:v>
                </c:pt>
                <c:pt idx="15">
                  <c:v>1846</c:v>
                </c:pt>
                <c:pt idx="16">
                  <c:v>1679</c:v>
                </c:pt>
              </c:numCache>
            </c:numRef>
          </c:yVal>
          <c:smooth val="0"/>
        </c:ser>
        <c:axId val="58069416"/>
        <c:axId val="52862697"/>
      </c:scatterChart>
      <c:val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862697"/>
        <c:crosses val="autoZero"/>
        <c:crossBetween val="midCat"/>
        <c:dispUnits/>
        <c:majorUnit val="1"/>
      </c:valAx>
      <c:valAx>
        <c:axId val="52862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069416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NEVADA</a:t>
            </a:r>
          </a:p>
        </c:rich>
      </c:tx>
      <c:layout>
        <c:manualLayout>
          <c:xMode val="factor"/>
          <c:yMode val="factor"/>
          <c:x val="-0.00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NV_Data2!$B$69:$B$85</c:f>
              <c:numCache>
                <c:ptCount val="17"/>
                <c:pt idx="3">
                  <c:v>357</c:v>
                </c:pt>
                <c:pt idx="4">
                  <c:v>347</c:v>
                </c:pt>
                <c:pt idx="5">
                  <c:v>98</c:v>
                </c:pt>
                <c:pt idx="6">
                  <c:v>569</c:v>
                </c:pt>
                <c:pt idx="7">
                  <c:v>538</c:v>
                </c:pt>
                <c:pt idx="8">
                  <c:v>564</c:v>
                </c:pt>
                <c:pt idx="9">
                  <c:v>477</c:v>
                </c:pt>
                <c:pt idx="10">
                  <c:v>530</c:v>
                </c:pt>
                <c:pt idx="11">
                  <c:v>591</c:v>
                </c:pt>
                <c:pt idx="12">
                  <c:v>651</c:v>
                </c:pt>
                <c:pt idx="13">
                  <c:v>729</c:v>
                </c:pt>
                <c:pt idx="14">
                  <c:v>898</c:v>
                </c:pt>
                <c:pt idx="15">
                  <c:v>1074</c:v>
                </c:pt>
                <c:pt idx="16">
                  <c:v>982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NV_Data2!$C$69:$C$85</c:f>
              <c:numCache>
                <c:ptCount val="17"/>
                <c:pt idx="3">
                  <c:v>185</c:v>
                </c:pt>
                <c:pt idx="4">
                  <c:v>189</c:v>
                </c:pt>
                <c:pt idx="5">
                  <c:v>87</c:v>
                </c:pt>
                <c:pt idx="6">
                  <c:v>413</c:v>
                </c:pt>
                <c:pt idx="7">
                  <c:v>432</c:v>
                </c:pt>
                <c:pt idx="8">
                  <c:v>441</c:v>
                </c:pt>
                <c:pt idx="9">
                  <c:v>363</c:v>
                </c:pt>
                <c:pt idx="10">
                  <c:v>400</c:v>
                </c:pt>
                <c:pt idx="11">
                  <c:v>347</c:v>
                </c:pt>
                <c:pt idx="12">
                  <c:v>378</c:v>
                </c:pt>
                <c:pt idx="13">
                  <c:v>396</c:v>
                </c:pt>
                <c:pt idx="14">
                  <c:v>490</c:v>
                </c:pt>
                <c:pt idx="15">
                  <c:v>582</c:v>
                </c:pt>
                <c:pt idx="16">
                  <c:v>511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NV_Data2!$D$69:$D$85</c:f>
              <c:numCache>
                <c:ptCount val="17"/>
                <c:pt idx="3">
                  <c:v>9</c:v>
                </c:pt>
                <c:pt idx="4">
                  <c:v>11</c:v>
                </c:pt>
                <c:pt idx="5">
                  <c:v>3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6</c:v>
                </c:pt>
                <c:pt idx="10">
                  <c:v>10</c:v>
                </c:pt>
                <c:pt idx="11">
                  <c:v>8</c:v>
                </c:pt>
                <c:pt idx="12">
                  <c:v>20</c:v>
                </c:pt>
                <c:pt idx="13">
                  <c:v>16</c:v>
                </c:pt>
                <c:pt idx="14">
                  <c:v>23</c:v>
                </c:pt>
                <c:pt idx="15">
                  <c:v>33</c:v>
                </c:pt>
                <c:pt idx="16">
                  <c:v>18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NV_Data2!$E$68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NV_Data2!$E$69:$E$85</c:f>
              <c:numCache>
                <c:ptCount val="17"/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8</c:v>
                </c:pt>
                <c:pt idx="11">
                  <c:v>12</c:v>
                </c:pt>
                <c:pt idx="12">
                  <c:v>5</c:v>
                </c:pt>
                <c:pt idx="13">
                  <c:v>12</c:v>
                </c:pt>
                <c:pt idx="14">
                  <c:v>18</c:v>
                </c:pt>
                <c:pt idx="15">
                  <c:v>11</c:v>
                </c:pt>
                <c:pt idx="16">
                  <c:v>21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NV_Data2!$F$68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NV_Data2!$F$69:$F$85</c:f>
              <c:numCache>
                <c:ptCount val="17"/>
                <c:pt idx="3">
                  <c:v>18</c:v>
                </c:pt>
                <c:pt idx="4">
                  <c:v>23</c:v>
                </c:pt>
                <c:pt idx="5">
                  <c:v>17</c:v>
                </c:pt>
                <c:pt idx="6">
                  <c:v>46</c:v>
                </c:pt>
                <c:pt idx="7">
                  <c:v>41</c:v>
                </c:pt>
                <c:pt idx="8">
                  <c:v>53</c:v>
                </c:pt>
                <c:pt idx="9">
                  <c:v>52</c:v>
                </c:pt>
                <c:pt idx="10">
                  <c:v>66</c:v>
                </c:pt>
                <c:pt idx="11">
                  <c:v>62</c:v>
                </c:pt>
                <c:pt idx="12">
                  <c:v>75</c:v>
                </c:pt>
                <c:pt idx="13">
                  <c:v>96</c:v>
                </c:pt>
                <c:pt idx="14">
                  <c:v>130</c:v>
                </c:pt>
                <c:pt idx="15">
                  <c:v>146</c:v>
                </c:pt>
                <c:pt idx="16">
                  <c:v>147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NV_Data2!$G$68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NV_Data2!$H$68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NV_Data2!$H$69:$H$85</c:f>
              <c:numCache>
                <c:ptCount val="17"/>
                <c:pt idx="3">
                  <c:v>574</c:v>
                </c:pt>
                <c:pt idx="4">
                  <c:v>572</c:v>
                </c:pt>
                <c:pt idx="5">
                  <c:v>205</c:v>
                </c:pt>
                <c:pt idx="6">
                  <c:v>1043</c:v>
                </c:pt>
                <c:pt idx="7">
                  <c:v>1021</c:v>
                </c:pt>
                <c:pt idx="8">
                  <c:v>1071</c:v>
                </c:pt>
                <c:pt idx="9">
                  <c:v>902</c:v>
                </c:pt>
                <c:pt idx="10">
                  <c:v>1014</c:v>
                </c:pt>
                <c:pt idx="11">
                  <c:v>1020</c:v>
                </c:pt>
                <c:pt idx="12">
                  <c:v>1129</c:v>
                </c:pt>
                <c:pt idx="13">
                  <c:v>1249</c:v>
                </c:pt>
                <c:pt idx="14">
                  <c:v>1559</c:v>
                </c:pt>
                <c:pt idx="15">
                  <c:v>1846</c:v>
                </c:pt>
                <c:pt idx="16">
                  <c:v>1679</c:v>
                </c:pt>
              </c:numCache>
            </c:numRef>
          </c:yVal>
          <c:smooth val="0"/>
        </c:ser>
        <c:axId val="6002226"/>
        <c:axId val="54020035"/>
      </c:scatterChart>
      <c:val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4020035"/>
        <c:crosses val="autoZero"/>
        <c:crossBetween val="midCat"/>
        <c:dispUnits/>
        <c:majorUnit val="1"/>
      </c:valAx>
      <c:valAx>
        <c:axId val="5402003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02226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NV_Data1!$B$4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NV_Data1!$B$5:$B$21</c:f>
              <c:numCache>
                <c:ptCount val="17"/>
                <c:pt idx="3">
                  <c:v>169</c:v>
                </c:pt>
                <c:pt idx="4">
                  <c:v>157</c:v>
                </c:pt>
                <c:pt idx="5">
                  <c:v>169</c:v>
                </c:pt>
                <c:pt idx="6">
                  <c:v>167</c:v>
                </c:pt>
                <c:pt idx="7">
                  <c:v>197</c:v>
                </c:pt>
                <c:pt idx="8">
                  <c:v>161</c:v>
                </c:pt>
                <c:pt idx="9">
                  <c:v>146</c:v>
                </c:pt>
                <c:pt idx="10">
                  <c:v>159</c:v>
                </c:pt>
                <c:pt idx="11">
                  <c:v>197</c:v>
                </c:pt>
                <c:pt idx="12">
                  <c:v>230</c:v>
                </c:pt>
                <c:pt idx="13">
                  <c:v>225</c:v>
                </c:pt>
                <c:pt idx="14">
                  <c:v>223</c:v>
                </c:pt>
                <c:pt idx="15">
                  <c:v>235</c:v>
                </c:pt>
                <c:pt idx="16">
                  <c:v>218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NV_Data1!$C$4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NV_Data1!$C$5:$C$21</c:f>
              <c:numCache>
                <c:ptCount val="17"/>
                <c:pt idx="3">
                  <c:v>67</c:v>
                </c:pt>
                <c:pt idx="4">
                  <c:v>62</c:v>
                </c:pt>
                <c:pt idx="5">
                  <c:v>64</c:v>
                </c:pt>
                <c:pt idx="6">
                  <c:v>71</c:v>
                </c:pt>
                <c:pt idx="7">
                  <c:v>75</c:v>
                </c:pt>
                <c:pt idx="8">
                  <c:v>63</c:v>
                </c:pt>
                <c:pt idx="9">
                  <c:v>57</c:v>
                </c:pt>
                <c:pt idx="10">
                  <c:v>71</c:v>
                </c:pt>
                <c:pt idx="11">
                  <c:v>91</c:v>
                </c:pt>
                <c:pt idx="12">
                  <c:v>121</c:v>
                </c:pt>
                <c:pt idx="13">
                  <c:v>92</c:v>
                </c:pt>
                <c:pt idx="14">
                  <c:v>95</c:v>
                </c:pt>
                <c:pt idx="15">
                  <c:v>121</c:v>
                </c:pt>
                <c:pt idx="16">
                  <c:v>122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NV_Data1!$D$4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NV_Data1!$D$5:$D$21</c:f>
              <c:numCache>
                <c:ptCount val="17"/>
                <c:pt idx="3">
                  <c:v>236</c:v>
                </c:pt>
                <c:pt idx="4">
                  <c:v>219</c:v>
                </c:pt>
                <c:pt idx="5">
                  <c:v>233</c:v>
                </c:pt>
                <c:pt idx="6">
                  <c:v>238</c:v>
                </c:pt>
                <c:pt idx="7">
                  <c:v>272</c:v>
                </c:pt>
                <c:pt idx="8">
                  <c:v>224</c:v>
                </c:pt>
                <c:pt idx="9">
                  <c:v>203</c:v>
                </c:pt>
                <c:pt idx="10">
                  <c:v>230</c:v>
                </c:pt>
                <c:pt idx="11">
                  <c:v>288</c:v>
                </c:pt>
                <c:pt idx="12">
                  <c:v>351</c:v>
                </c:pt>
                <c:pt idx="13">
                  <c:v>317</c:v>
                </c:pt>
                <c:pt idx="14">
                  <c:v>318</c:v>
                </c:pt>
                <c:pt idx="15">
                  <c:v>356</c:v>
                </c:pt>
                <c:pt idx="16">
                  <c:v>340</c:v>
                </c:pt>
              </c:numCache>
            </c:numRef>
          </c:yVal>
          <c:smooth val="1"/>
        </c:ser>
        <c:axId val="60257010"/>
        <c:axId val="5442179"/>
      </c:scatterChart>
      <c:scatterChart>
        <c:scatterStyle val="lineMarker"/>
        <c:varyColors val="0"/>
        <c:ser>
          <c:idx val="5"/>
          <c:order val="3"/>
          <c:tx>
            <c:strRef>
              <c:f>NV_Data1!$A$23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NV_Data1!$C$28:$C$44</c:f>
              <c:numCache>
                <c:ptCount val="17"/>
                <c:pt idx="3">
                  <c:v>28.389830508474578</c:v>
                </c:pt>
                <c:pt idx="4">
                  <c:v>28.31050228310502</c:v>
                </c:pt>
                <c:pt idx="5">
                  <c:v>27.467811158798284</c:v>
                </c:pt>
                <c:pt idx="6">
                  <c:v>29.831932773109244</c:v>
                </c:pt>
                <c:pt idx="7">
                  <c:v>27.573529411764707</c:v>
                </c:pt>
                <c:pt idx="8">
                  <c:v>28.125</c:v>
                </c:pt>
                <c:pt idx="9">
                  <c:v>28.078817733990146</c:v>
                </c:pt>
                <c:pt idx="10">
                  <c:v>30.869565217391305</c:v>
                </c:pt>
                <c:pt idx="11">
                  <c:v>31.59722222222222</c:v>
                </c:pt>
                <c:pt idx="12">
                  <c:v>34.472934472934476</c:v>
                </c:pt>
                <c:pt idx="13">
                  <c:v>29.02208201892745</c:v>
                </c:pt>
                <c:pt idx="14">
                  <c:v>29.874213836477985</c:v>
                </c:pt>
                <c:pt idx="15">
                  <c:v>33.98876404494382</c:v>
                </c:pt>
                <c:pt idx="16">
                  <c:v>35.88235294117647</c:v>
                </c:pt>
              </c:numCache>
            </c:numRef>
          </c:yVal>
          <c:smooth val="0"/>
        </c:ser>
        <c:axId val="48979612"/>
        <c:axId val="38163325"/>
      </c:scatterChart>
      <c:valAx>
        <c:axId val="6025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42179"/>
        <c:crossesAt val="0"/>
        <c:crossBetween val="midCat"/>
        <c:dispUnits/>
        <c:majorUnit val="1"/>
      </c:valAx>
      <c:valAx>
        <c:axId val="544217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257010"/>
        <c:crosses val="autoZero"/>
        <c:crossBetween val="midCat"/>
        <c:dispUnits/>
        <c:majorUnit val="40"/>
      </c:valAx>
      <c:valAx>
        <c:axId val="48979612"/>
        <c:scaling>
          <c:orientation val="minMax"/>
        </c:scaling>
        <c:axPos val="b"/>
        <c:delete val="1"/>
        <c:majorTickMark val="in"/>
        <c:minorTickMark val="none"/>
        <c:tickLblPos val="nextTo"/>
        <c:crossAx val="38163325"/>
        <c:crosses val="max"/>
        <c:crossBetween val="midCat"/>
        <c:dispUnits/>
      </c:valAx>
      <c:valAx>
        <c:axId val="38163325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979612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NEVADA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NV_Data2!$AK$69:$AK$85</c:f>
              <c:numCache>
                <c:ptCount val="17"/>
                <c:pt idx="3">
                  <c:v>45.06881515726113</c:v>
                </c:pt>
                <c:pt idx="4">
                  <c:v>42.23003809222456</c:v>
                </c:pt>
                <c:pt idx="5">
                  <c:v>11.428224916795525</c:v>
                </c:pt>
                <c:pt idx="6">
                  <c:v>63.110656605933286</c:v>
                </c:pt>
                <c:pt idx="7">
                  <c:v>56.130949958945116</c:v>
                </c:pt>
                <c:pt idx="8">
                  <c:v>56.27787700689503</c:v>
                </c:pt>
                <c:pt idx="9">
                  <c:v>46.36167745685302</c:v>
                </c:pt>
                <c:pt idx="10">
                  <c:v>50.124128147535174</c:v>
                </c:pt>
                <c:pt idx="11">
                  <c:v>53.61040205080198</c:v>
                </c:pt>
                <c:pt idx="12">
                  <c:v>57.155750737713056</c:v>
                </c:pt>
                <c:pt idx="13">
                  <c:v>61.88066284460908</c:v>
                </c:pt>
                <c:pt idx="14">
                  <c:v>73.86058937131314</c:v>
                </c:pt>
                <c:pt idx="15">
                  <c:v>86.26658463041115</c:v>
                </c:pt>
                <c:pt idx="16">
                  <c:v>77.23325623115866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NV_Data2!$AL$69:$AL$85</c:f>
              <c:numCache>
                <c:ptCount val="17"/>
                <c:pt idx="3">
                  <c:v>302.59413130949656</c:v>
                </c:pt>
                <c:pt idx="4">
                  <c:v>295.13265353924953</c:v>
                </c:pt>
                <c:pt idx="5">
                  <c:v>128.82590733419215</c:v>
                </c:pt>
                <c:pt idx="6">
                  <c:v>575.609756097561</c:v>
                </c:pt>
                <c:pt idx="7">
                  <c:v>552.8255528255528</c:v>
                </c:pt>
                <c:pt idx="8">
                  <c:v>529.9334278641641</c:v>
                </c:pt>
                <c:pt idx="9">
                  <c:v>414.9377593360996</c:v>
                </c:pt>
                <c:pt idx="10">
                  <c:v>439.54111907168914</c:v>
                </c:pt>
                <c:pt idx="11">
                  <c:v>355.44902328344756</c:v>
                </c:pt>
                <c:pt idx="12">
                  <c:v>367.03305239445376</c:v>
                </c:pt>
                <c:pt idx="13">
                  <c:v>366.3613655287261</c:v>
                </c:pt>
                <c:pt idx="14">
                  <c:v>431.8664563153859</c:v>
                </c:pt>
                <c:pt idx="15">
                  <c:v>485.62726855521714</c:v>
                </c:pt>
                <c:pt idx="16">
                  <c:v>405.67468224796175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NV_Data2!$AR$69:$AR$86</c:f>
              <c:numCache>
                <c:ptCount val="18"/>
                <c:pt idx="3">
                  <c:v>25.1191195748589</c:v>
                </c:pt>
                <c:pt idx="4">
                  <c:v>26.146069374237406</c:v>
                </c:pt>
                <c:pt idx="5">
                  <c:v>13.336356240747902</c:v>
                </c:pt>
                <c:pt idx="6">
                  <c:v>37.18922609830149</c:v>
                </c:pt>
                <c:pt idx="7">
                  <c:v>28.02013054084346</c:v>
                </c:pt>
                <c:pt idx="8">
                  <c:v>33.05652666058961</c:v>
                </c:pt>
                <c:pt idx="9">
                  <c:v>28.925465606688313</c:v>
                </c:pt>
                <c:pt idx="10">
                  <c:v>36.23532253750787</c:v>
                </c:pt>
                <c:pt idx="11">
                  <c:v>31.985395936294456</c:v>
                </c:pt>
                <c:pt idx="12">
                  <c:v>35.236578387292276</c:v>
                </c:pt>
                <c:pt idx="13">
                  <c:v>39.95978241253964</c:v>
                </c:pt>
                <c:pt idx="14">
                  <c:v>49.37686967971448</c:v>
                </c:pt>
                <c:pt idx="15">
                  <c:v>50.138673014046745</c:v>
                </c:pt>
                <c:pt idx="16">
                  <c:v>45.16569252847746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NV_Data2!$AQ$69:$AQ$85</c:f>
              <c:numCache>
                <c:ptCount val="17"/>
                <c:pt idx="3">
                  <c:v>58.53242686250896</c:v>
                </c:pt>
                <c:pt idx="4">
                  <c:v>55.89119586639659</c:v>
                </c:pt>
                <c:pt idx="5">
                  <c:v>19.069323969210018</c:v>
                </c:pt>
                <c:pt idx="6">
                  <c:v>91.70302989272592</c:v>
                </c:pt>
                <c:pt idx="7">
                  <c:v>83.7826770904024</c:v>
                </c:pt>
                <c:pt idx="8">
                  <c:v>83.34332000566516</c:v>
                </c:pt>
                <c:pt idx="9">
                  <c:v>67.78417878189876</c:v>
                </c:pt>
                <c:pt idx="10">
                  <c:v>73.46777307877063</c:v>
                </c:pt>
                <c:pt idx="11">
                  <c:v>70.03628154035874</c:v>
                </c:pt>
                <c:pt idx="12">
                  <c:v>73.99508578252261</c:v>
                </c:pt>
                <c:pt idx="13">
                  <c:v>78.23481217381283</c:v>
                </c:pt>
                <c:pt idx="14">
                  <c:v>93.04235366717575</c:v>
                </c:pt>
                <c:pt idx="15">
                  <c:v>105.86246367070925</c:v>
                </c:pt>
                <c:pt idx="16">
                  <c:v>92.80073046721492</c:v>
                </c:pt>
              </c:numCache>
            </c:numRef>
          </c:yVal>
          <c:smooth val="0"/>
        </c:ser>
        <c:axId val="16418268"/>
        <c:axId val="13546685"/>
      </c:scatterChart>
      <c:val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546685"/>
        <c:crosses val="autoZero"/>
        <c:crossBetween val="midCat"/>
        <c:dispUnits/>
        <c:majorUnit val="1"/>
      </c:valAx>
      <c:valAx>
        <c:axId val="13546685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418268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NV_Data2!$AK$69:$AK$85</c:f>
              <c:numCache>
                <c:ptCount val="17"/>
                <c:pt idx="3">
                  <c:v>45.06881515726113</c:v>
                </c:pt>
                <c:pt idx="4">
                  <c:v>42.23003809222456</c:v>
                </c:pt>
                <c:pt idx="5">
                  <c:v>11.428224916795525</c:v>
                </c:pt>
                <c:pt idx="6">
                  <c:v>63.110656605933286</c:v>
                </c:pt>
                <c:pt idx="7">
                  <c:v>56.130949958945116</c:v>
                </c:pt>
                <c:pt idx="8">
                  <c:v>56.27787700689503</c:v>
                </c:pt>
                <c:pt idx="9">
                  <c:v>46.36167745685302</c:v>
                </c:pt>
                <c:pt idx="10">
                  <c:v>50.124128147535174</c:v>
                </c:pt>
                <c:pt idx="11">
                  <c:v>53.61040205080198</c:v>
                </c:pt>
                <c:pt idx="12">
                  <c:v>57.155750737713056</c:v>
                </c:pt>
                <c:pt idx="13">
                  <c:v>61.88066284460908</c:v>
                </c:pt>
                <c:pt idx="14">
                  <c:v>73.86058937131314</c:v>
                </c:pt>
                <c:pt idx="15">
                  <c:v>86.26658463041115</c:v>
                </c:pt>
                <c:pt idx="16">
                  <c:v>77.23325623115866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NV_Data2!$AL$69:$AL$85</c:f>
              <c:numCache>
                <c:ptCount val="17"/>
                <c:pt idx="3">
                  <c:v>302.59413130949656</c:v>
                </c:pt>
                <c:pt idx="4">
                  <c:v>295.13265353924953</c:v>
                </c:pt>
                <c:pt idx="5">
                  <c:v>128.82590733419215</c:v>
                </c:pt>
                <c:pt idx="6">
                  <c:v>575.609756097561</c:v>
                </c:pt>
                <c:pt idx="7">
                  <c:v>552.8255528255528</c:v>
                </c:pt>
                <c:pt idx="8">
                  <c:v>529.9334278641641</c:v>
                </c:pt>
                <c:pt idx="9">
                  <c:v>414.9377593360996</c:v>
                </c:pt>
                <c:pt idx="10">
                  <c:v>439.54111907168914</c:v>
                </c:pt>
                <c:pt idx="11">
                  <c:v>355.44902328344756</c:v>
                </c:pt>
                <c:pt idx="12">
                  <c:v>367.03305239445376</c:v>
                </c:pt>
                <c:pt idx="13">
                  <c:v>366.3613655287261</c:v>
                </c:pt>
                <c:pt idx="14">
                  <c:v>431.8664563153859</c:v>
                </c:pt>
                <c:pt idx="15">
                  <c:v>485.62726855521714</c:v>
                </c:pt>
                <c:pt idx="16">
                  <c:v>405.67468224796175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NV_Data2!$AM$69:$AM$85</c:f>
              <c:numCache>
                <c:ptCount val="17"/>
                <c:pt idx="3">
                  <c:v>61.61007667031764</c:v>
                </c:pt>
                <c:pt idx="4">
                  <c:v>72.57372831035165</c:v>
                </c:pt>
                <c:pt idx="5">
                  <c:v>18.919089361165415</c:v>
                </c:pt>
                <c:pt idx="6">
                  <c:v>54.07678904043742</c:v>
                </c:pt>
                <c:pt idx="7">
                  <c:v>39.30596889213319</c:v>
                </c:pt>
                <c:pt idx="8">
                  <c:v>42.2275006598047</c:v>
                </c:pt>
                <c:pt idx="9">
                  <c:v>30.24650904874729</c:v>
                </c:pt>
                <c:pt idx="10">
                  <c:v>48.07230074031343</c:v>
                </c:pt>
                <c:pt idx="11">
                  <c:v>36.70061473529682</c:v>
                </c:pt>
                <c:pt idx="12">
                  <c:v>88.7705281846427</c:v>
                </c:pt>
                <c:pt idx="13">
                  <c:v>69.42335228012323</c:v>
                </c:pt>
                <c:pt idx="14">
                  <c:v>94.44421631831807</c:v>
                </c:pt>
                <c:pt idx="15">
                  <c:v>129.08777969018934</c:v>
                </c:pt>
                <c:pt idx="16">
                  <c:v>66.86478454680535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NV_Data2!$AN$68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NV_Data2!$AN$69:$AN$85</c:f>
              <c:numCache>
                <c:ptCount val="17"/>
                <c:pt idx="3">
                  <c:v>19.617844391258288</c:v>
                </c:pt>
                <c:pt idx="4">
                  <c:v>7.247427163357009</c:v>
                </c:pt>
                <c:pt idx="5">
                  <c:v>0</c:v>
                </c:pt>
                <c:pt idx="6">
                  <c:v>18.144429660094353</c:v>
                </c:pt>
                <c:pt idx="7">
                  <c:v>8.139566432428031</c:v>
                </c:pt>
                <c:pt idx="8">
                  <c:v>12.292260792604974</c:v>
                </c:pt>
                <c:pt idx="9">
                  <c:v>9.145156496490547</c:v>
                </c:pt>
                <c:pt idx="10">
                  <c:v>16.71576923880566</c:v>
                </c:pt>
                <c:pt idx="11">
                  <c:v>22.841480127912288</c:v>
                </c:pt>
                <c:pt idx="12">
                  <c:v>8.708222303498964</c:v>
                </c:pt>
                <c:pt idx="13">
                  <c:v>19.19570016316345</c:v>
                </c:pt>
                <c:pt idx="14">
                  <c:v>26.33889376646181</c:v>
                </c:pt>
                <c:pt idx="15">
                  <c:v>14.906562953125635</c:v>
                </c:pt>
                <c:pt idx="16">
                  <c:v>26.076266871965526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NV_Data2!$AO$68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NV_Data2!$AO$69:$AO$85</c:f>
              <c:numCache>
                <c:ptCount val="17"/>
                <c:pt idx="3">
                  <c:v>20.61902907283099</c:v>
                </c:pt>
                <c:pt idx="4">
                  <c:v>24.22710275451625</c:v>
                </c:pt>
                <c:pt idx="5">
                  <c:v>16.346153846153847</c:v>
                </c:pt>
                <c:pt idx="6">
                  <c:v>40.239688579801424</c:v>
                </c:pt>
                <c:pt idx="7">
                  <c:v>32.19575016097875</c:v>
                </c:pt>
                <c:pt idx="8">
                  <c:v>37.847140398608936</c:v>
                </c:pt>
                <c:pt idx="9">
                  <c:v>34.49007747002017</c:v>
                </c:pt>
                <c:pt idx="10">
                  <c:v>40.451834735867905</c:v>
                </c:pt>
                <c:pt idx="11">
                  <c:v>34.05975839545577</c:v>
                </c:pt>
                <c:pt idx="12">
                  <c:v>36.7919391314159</c:v>
                </c:pt>
                <c:pt idx="13">
                  <c:v>42.71393675667739</c:v>
                </c:pt>
                <c:pt idx="14">
                  <c:v>51.25718093390584</c:v>
                </c:pt>
                <c:pt idx="15">
                  <c:v>52.21894760937365</c:v>
                </c:pt>
                <c:pt idx="16">
                  <c:v>48.297433336399834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NV_Data2!$AQ$24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NV_Data2!$AQ$69:$AQ$85</c:f>
              <c:numCache>
                <c:ptCount val="17"/>
                <c:pt idx="3">
                  <c:v>58.53242686250896</c:v>
                </c:pt>
                <c:pt idx="4">
                  <c:v>55.89119586639659</c:v>
                </c:pt>
                <c:pt idx="5">
                  <c:v>19.069323969210018</c:v>
                </c:pt>
                <c:pt idx="6">
                  <c:v>91.70302989272592</c:v>
                </c:pt>
                <c:pt idx="7">
                  <c:v>83.7826770904024</c:v>
                </c:pt>
                <c:pt idx="8">
                  <c:v>83.34332000566516</c:v>
                </c:pt>
                <c:pt idx="9">
                  <c:v>67.78417878189876</c:v>
                </c:pt>
                <c:pt idx="10">
                  <c:v>73.46777307877063</c:v>
                </c:pt>
                <c:pt idx="11">
                  <c:v>70.03628154035874</c:v>
                </c:pt>
                <c:pt idx="12">
                  <c:v>73.99508578252261</c:v>
                </c:pt>
                <c:pt idx="13">
                  <c:v>78.23481217381283</c:v>
                </c:pt>
                <c:pt idx="14">
                  <c:v>93.04235366717575</c:v>
                </c:pt>
                <c:pt idx="15">
                  <c:v>105.86246367070925</c:v>
                </c:pt>
                <c:pt idx="16">
                  <c:v>92.80073046721492</c:v>
                </c:pt>
              </c:numCache>
            </c:numRef>
          </c:yVal>
          <c:smooth val="0"/>
        </c:ser>
        <c:axId val="54811302"/>
        <c:axId val="23539671"/>
      </c:scatterChart>
      <c:val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539671"/>
        <c:crosses val="autoZero"/>
        <c:crossBetween val="midCat"/>
        <c:dispUnits/>
        <c:majorUnit val="1"/>
      </c:valAx>
      <c:valAx>
        <c:axId val="2353967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811302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NEVADA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NV_Data2!$K$90:$K$106</c:f>
              <c:numCache>
                <c:ptCount val="17"/>
                <c:pt idx="3">
                  <c:v>12</c:v>
                </c:pt>
                <c:pt idx="4">
                  <c:v>8</c:v>
                </c:pt>
                <c:pt idx="5">
                  <c:v>8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NV_Data2!$L$90:$L$106</c:f>
              <c:numCache>
                <c:ptCount val="17"/>
                <c:pt idx="3">
                  <c:v>0</c:v>
                </c:pt>
                <c:pt idx="4">
                  <c:v>0</c:v>
                </c:pt>
                <c:pt idx="5">
                  <c:v>51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NV_Data2!$M$90:$M$106</c:f>
              <c:numCache>
                <c:ptCount val="17"/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NV_Data2!$N$90:$N$106</c:f>
              <c:numCache>
                <c:ptCount val="17"/>
                <c:pt idx="3">
                  <c:v>15</c:v>
                </c:pt>
                <c:pt idx="4">
                  <c:v>11</c:v>
                </c:pt>
                <c:pt idx="5">
                  <c:v>62</c:v>
                </c:pt>
                <c:pt idx="6">
                  <c:v>1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0530448"/>
        <c:axId val="27665169"/>
      </c:scatterChart>
      <c:val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665169"/>
        <c:crosses val="autoZero"/>
        <c:crossBetween val="midCat"/>
        <c:dispUnits/>
        <c:majorUnit val="1"/>
      </c:valAx>
      <c:valAx>
        <c:axId val="276651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530448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NEVADA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NV_Data2!$B$90:$B$106</c:f>
              <c:numCache>
                <c:ptCount val="17"/>
                <c:pt idx="3">
                  <c:v>12</c:v>
                </c:pt>
                <c:pt idx="4">
                  <c:v>8</c:v>
                </c:pt>
                <c:pt idx="5">
                  <c:v>8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NV_Data2!$C$90:$C$106</c:f>
              <c:numCache>
                <c:ptCount val="17"/>
                <c:pt idx="3">
                  <c:v>0</c:v>
                </c:pt>
                <c:pt idx="4">
                  <c:v>0</c:v>
                </c:pt>
                <c:pt idx="5">
                  <c:v>51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NV_Data2!$D$90:$D$106</c:f>
              <c:numCache>
                <c:ptCount val="17"/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NV_Data2!$E$24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NV_Data2!$E$90:$E$106</c:f>
              <c:numCache>
                <c:ptCount val="1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NV_Data2!$F$24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NV_Data2!$F$90:$F$106</c:f>
              <c:numCache>
                <c:ptCount val="17"/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NV_Data2!$G$68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NV_Data2!$N$3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NV_Data2!$H$90:$H$106</c:f>
              <c:numCache>
                <c:ptCount val="17"/>
                <c:pt idx="3">
                  <c:v>15</c:v>
                </c:pt>
                <c:pt idx="4">
                  <c:v>11</c:v>
                </c:pt>
                <c:pt idx="5">
                  <c:v>62</c:v>
                </c:pt>
                <c:pt idx="6">
                  <c:v>1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7659930"/>
        <c:axId val="26286187"/>
      </c:scatterChart>
      <c:val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6286187"/>
        <c:crosses val="autoZero"/>
        <c:crossBetween val="midCat"/>
        <c:dispUnits/>
        <c:majorUnit val="1"/>
      </c:valAx>
      <c:valAx>
        <c:axId val="262861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65993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9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NEVADA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NV_Data2!$AK$90:$AK$106</c:f>
              <c:numCache>
                <c:ptCount val="17"/>
                <c:pt idx="3">
                  <c:v>1.5149181565465926</c:v>
                </c:pt>
                <c:pt idx="4">
                  <c:v>0.9736031836824106</c:v>
                </c:pt>
                <c:pt idx="5">
                  <c:v>0.9329163197384102</c:v>
                </c:pt>
                <c:pt idx="6">
                  <c:v>0.11091503797176326</c:v>
                </c:pt>
                <c:pt idx="7">
                  <c:v>0.5216631037076683</c:v>
                </c:pt>
                <c:pt idx="8">
                  <c:v>0.49891734935190635</c:v>
                </c:pt>
                <c:pt idx="9">
                  <c:v>0.09719429236237531</c:v>
                </c:pt>
                <c:pt idx="10">
                  <c:v>0.18914765338692516</c:v>
                </c:pt>
                <c:pt idx="11">
                  <c:v>0.0907113401874822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NV_Data2!$AL$90:$AL$106</c:f>
              <c:numCache>
                <c:ptCount val="17"/>
                <c:pt idx="3">
                  <c:v>0</c:v>
                </c:pt>
                <c:pt idx="4">
                  <c:v>0</c:v>
                </c:pt>
                <c:pt idx="5">
                  <c:v>75.5186353338368</c:v>
                </c:pt>
                <c:pt idx="6">
                  <c:v>0</c:v>
                </c:pt>
                <c:pt idx="7">
                  <c:v>1.2796887796887797</c:v>
                </c:pt>
                <c:pt idx="8">
                  <c:v>0</c:v>
                </c:pt>
                <c:pt idx="9">
                  <c:v>0</c:v>
                </c:pt>
                <c:pt idx="10">
                  <c:v>1.0988527976792228</c:v>
                </c:pt>
                <c:pt idx="11">
                  <c:v>0</c:v>
                </c:pt>
                <c:pt idx="12">
                  <c:v>0.9709869110964384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NV_Data2!$AR$90:$AR$106</c:f>
              <c:numCache>
                <c:ptCount val="17"/>
                <c:pt idx="3">
                  <c:v>2.354917460143022</c:v>
                </c:pt>
                <c:pt idx="4">
                  <c:v>2.178839114519784</c:v>
                </c:pt>
                <c:pt idx="5">
                  <c:v>2.0004534361121857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NV_Data2!$AQ$90:$AQ$106</c:f>
              <c:numCache>
                <c:ptCount val="17"/>
                <c:pt idx="3">
                  <c:v>1.5295930364767147</c:v>
                </c:pt>
                <c:pt idx="4">
                  <c:v>1.074830689738396</c:v>
                </c:pt>
                <c:pt idx="5">
                  <c:v>5.7673077370293715</c:v>
                </c:pt>
                <c:pt idx="6">
                  <c:v>0.08792236806589254</c:v>
                </c:pt>
                <c:pt idx="7">
                  <c:v>0.4923565744783688</c:v>
                </c:pt>
                <c:pt idx="8">
                  <c:v>0.38909112981169547</c:v>
                </c:pt>
                <c:pt idx="9">
                  <c:v>0.07514875696441105</c:v>
                </c:pt>
                <c:pt idx="10">
                  <c:v>0.2173602753809782</c:v>
                </c:pt>
                <c:pt idx="11">
                  <c:v>0.06866302111799877</c:v>
                </c:pt>
                <c:pt idx="12">
                  <c:v>0.0655403771324381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5249092"/>
        <c:axId val="48806373"/>
      </c:scatterChart>
      <c:val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806373"/>
        <c:crosses val="autoZero"/>
        <c:crossBetween val="midCat"/>
        <c:dispUnits/>
        <c:majorUnit val="1"/>
      </c:valAx>
      <c:valAx>
        <c:axId val="4880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2490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NV_Data2!$AK$90:$AK$106</c:f>
              <c:numCache>
                <c:ptCount val="17"/>
                <c:pt idx="3">
                  <c:v>1.5149181565465926</c:v>
                </c:pt>
                <c:pt idx="4">
                  <c:v>0.9736031836824106</c:v>
                </c:pt>
                <c:pt idx="5">
                  <c:v>0.9329163197384102</c:v>
                </c:pt>
                <c:pt idx="6">
                  <c:v>0.11091503797176326</c:v>
                </c:pt>
                <c:pt idx="7">
                  <c:v>0.5216631037076683</c:v>
                </c:pt>
                <c:pt idx="8">
                  <c:v>0.49891734935190635</c:v>
                </c:pt>
                <c:pt idx="9">
                  <c:v>0.09719429236237531</c:v>
                </c:pt>
                <c:pt idx="10">
                  <c:v>0.18914765338692516</c:v>
                </c:pt>
                <c:pt idx="11">
                  <c:v>0.0907113401874822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NV_Data2!$AL$90:$AL$106</c:f>
              <c:numCache>
                <c:ptCount val="17"/>
                <c:pt idx="3">
                  <c:v>0</c:v>
                </c:pt>
                <c:pt idx="4">
                  <c:v>0</c:v>
                </c:pt>
                <c:pt idx="5">
                  <c:v>75.5186353338368</c:v>
                </c:pt>
                <c:pt idx="6">
                  <c:v>0</c:v>
                </c:pt>
                <c:pt idx="7">
                  <c:v>1.2796887796887797</c:v>
                </c:pt>
                <c:pt idx="8">
                  <c:v>0</c:v>
                </c:pt>
                <c:pt idx="9">
                  <c:v>0</c:v>
                </c:pt>
                <c:pt idx="10">
                  <c:v>1.0988527976792228</c:v>
                </c:pt>
                <c:pt idx="11">
                  <c:v>0</c:v>
                </c:pt>
                <c:pt idx="12">
                  <c:v>0.9709869110964384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NV_Data2!$AM$90:$AM$106</c:f>
              <c:numCache>
                <c:ptCount val="17"/>
                <c:pt idx="3">
                  <c:v>6.845564074479737</c:v>
                </c:pt>
                <c:pt idx="4">
                  <c:v>6.597611664577422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NV_Data2!$AN$89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NV_Data2!$AN$90:$AN$106</c:f>
              <c:numCache>
                <c:ptCount val="1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NV_Data2!$AO$68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NV_Data2!$AO$90:$AO$106</c:f>
              <c:numCache>
                <c:ptCount val="17"/>
                <c:pt idx="3">
                  <c:v>2.2910032303145544</c:v>
                </c:pt>
                <c:pt idx="4">
                  <c:v>2.106704587349239</c:v>
                </c:pt>
                <c:pt idx="5">
                  <c:v>2.8846153846153846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NV_Data2!$AQ$24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NV_Data2!$AQ$90:$AQ$105</c:f>
              <c:numCache>
                <c:ptCount val="16"/>
                <c:pt idx="3">
                  <c:v>1.5295930364767147</c:v>
                </c:pt>
                <c:pt idx="4">
                  <c:v>1.074830689738396</c:v>
                </c:pt>
                <c:pt idx="5">
                  <c:v>5.7673077370293715</c:v>
                </c:pt>
                <c:pt idx="6">
                  <c:v>0.08792236806589254</c:v>
                </c:pt>
                <c:pt idx="7">
                  <c:v>0.4923565744783688</c:v>
                </c:pt>
                <c:pt idx="8">
                  <c:v>0.38909112981169547</c:v>
                </c:pt>
                <c:pt idx="9">
                  <c:v>0.07514875696441105</c:v>
                </c:pt>
                <c:pt idx="10">
                  <c:v>0.2173602753809782</c:v>
                </c:pt>
                <c:pt idx="11">
                  <c:v>0.06866302111799877</c:v>
                </c:pt>
                <c:pt idx="12">
                  <c:v>0.0655403771324381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36604174"/>
        <c:axId val="61002111"/>
      </c:scatterChart>
      <c:val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002111"/>
        <c:crosses val="autoZero"/>
        <c:crossBetween val="midCat"/>
        <c:dispUnits/>
        <c:majorUnit val="1"/>
      </c:valAx>
      <c:valAx>
        <c:axId val="6100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604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NEVADA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NV_Data2!$K$47:$K$63</c:f>
              <c:numCache>
                <c:ptCount val="17"/>
                <c:pt idx="3">
                  <c:v>369</c:v>
                </c:pt>
                <c:pt idx="4">
                  <c:v>355</c:v>
                </c:pt>
                <c:pt idx="5">
                  <c:v>106</c:v>
                </c:pt>
                <c:pt idx="6">
                  <c:v>570</c:v>
                </c:pt>
                <c:pt idx="7">
                  <c:v>543</c:v>
                </c:pt>
                <c:pt idx="8">
                  <c:v>569</c:v>
                </c:pt>
                <c:pt idx="9">
                  <c:v>478</c:v>
                </c:pt>
                <c:pt idx="10">
                  <c:v>532</c:v>
                </c:pt>
                <c:pt idx="11">
                  <c:v>592</c:v>
                </c:pt>
                <c:pt idx="12">
                  <c:v>651</c:v>
                </c:pt>
                <c:pt idx="13">
                  <c:v>729</c:v>
                </c:pt>
                <c:pt idx="14">
                  <c:v>898</c:v>
                </c:pt>
                <c:pt idx="15">
                  <c:v>1074</c:v>
                </c:pt>
                <c:pt idx="16">
                  <c:v>982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NV_Data2!$L$47:$L$63</c:f>
              <c:numCache>
                <c:ptCount val="17"/>
                <c:pt idx="3">
                  <c:v>185</c:v>
                </c:pt>
                <c:pt idx="4">
                  <c:v>189</c:v>
                </c:pt>
                <c:pt idx="5">
                  <c:v>138</c:v>
                </c:pt>
                <c:pt idx="6">
                  <c:v>413</c:v>
                </c:pt>
                <c:pt idx="7">
                  <c:v>433</c:v>
                </c:pt>
                <c:pt idx="8">
                  <c:v>441</c:v>
                </c:pt>
                <c:pt idx="9">
                  <c:v>363</c:v>
                </c:pt>
                <c:pt idx="10">
                  <c:v>401</c:v>
                </c:pt>
                <c:pt idx="11">
                  <c:v>347</c:v>
                </c:pt>
                <c:pt idx="12">
                  <c:v>379</c:v>
                </c:pt>
                <c:pt idx="13">
                  <c:v>396</c:v>
                </c:pt>
                <c:pt idx="14">
                  <c:v>490</c:v>
                </c:pt>
                <c:pt idx="15">
                  <c:v>582</c:v>
                </c:pt>
                <c:pt idx="16">
                  <c:v>511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NV_Data2!$M$47:$M$63</c:f>
              <c:numCache>
                <c:ptCount val="17"/>
                <c:pt idx="3">
                  <c:v>35</c:v>
                </c:pt>
                <c:pt idx="4">
                  <c:v>39</c:v>
                </c:pt>
                <c:pt idx="5">
                  <c:v>23</c:v>
                </c:pt>
                <c:pt idx="6">
                  <c:v>61</c:v>
                </c:pt>
                <c:pt idx="7">
                  <c:v>51</c:v>
                </c:pt>
                <c:pt idx="8">
                  <c:v>66</c:v>
                </c:pt>
                <c:pt idx="9">
                  <c:v>62</c:v>
                </c:pt>
                <c:pt idx="10">
                  <c:v>84</c:v>
                </c:pt>
                <c:pt idx="11">
                  <c:v>82</c:v>
                </c:pt>
                <c:pt idx="12">
                  <c:v>100</c:v>
                </c:pt>
                <c:pt idx="13">
                  <c:v>124</c:v>
                </c:pt>
                <c:pt idx="14">
                  <c:v>171</c:v>
                </c:pt>
                <c:pt idx="15">
                  <c:v>190</c:v>
                </c:pt>
                <c:pt idx="16">
                  <c:v>186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NV_Data2!$N$47:$N$63</c:f>
              <c:numCache>
                <c:ptCount val="17"/>
                <c:pt idx="3">
                  <c:v>589</c:v>
                </c:pt>
                <c:pt idx="4">
                  <c:v>583</c:v>
                </c:pt>
                <c:pt idx="5">
                  <c:v>267</c:v>
                </c:pt>
                <c:pt idx="6">
                  <c:v>1044</c:v>
                </c:pt>
                <c:pt idx="7">
                  <c:v>1027</c:v>
                </c:pt>
                <c:pt idx="8">
                  <c:v>1076</c:v>
                </c:pt>
                <c:pt idx="9">
                  <c:v>903</c:v>
                </c:pt>
                <c:pt idx="10">
                  <c:v>1017</c:v>
                </c:pt>
                <c:pt idx="11">
                  <c:v>1021</c:v>
                </c:pt>
                <c:pt idx="12">
                  <c:v>1130</c:v>
                </c:pt>
                <c:pt idx="13">
                  <c:v>1249</c:v>
                </c:pt>
                <c:pt idx="14">
                  <c:v>1559</c:v>
                </c:pt>
                <c:pt idx="15">
                  <c:v>1846</c:v>
                </c:pt>
                <c:pt idx="16">
                  <c:v>1679</c:v>
                </c:pt>
              </c:numCache>
            </c:numRef>
          </c:yVal>
          <c:smooth val="0"/>
        </c:ser>
        <c:axId val="12148088"/>
        <c:axId val="42223929"/>
      </c:scatterChart>
      <c:val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223929"/>
        <c:crosses val="autoZero"/>
        <c:crossBetween val="midCat"/>
        <c:dispUnits/>
        <c:majorUnit val="1"/>
      </c:valAx>
      <c:valAx>
        <c:axId val="4222392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148088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NV_Data2!$B$47:$B$63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369</c:v>
                </c:pt>
                <c:pt idx="4">
                  <c:v>355</c:v>
                </c:pt>
                <c:pt idx="5">
                  <c:v>106</c:v>
                </c:pt>
                <c:pt idx="6">
                  <c:v>570</c:v>
                </c:pt>
                <c:pt idx="7">
                  <c:v>543</c:v>
                </c:pt>
                <c:pt idx="8">
                  <c:v>569</c:v>
                </c:pt>
                <c:pt idx="9">
                  <c:v>478</c:v>
                </c:pt>
                <c:pt idx="10">
                  <c:v>532</c:v>
                </c:pt>
                <c:pt idx="11">
                  <c:v>592</c:v>
                </c:pt>
                <c:pt idx="12">
                  <c:v>651</c:v>
                </c:pt>
                <c:pt idx="13">
                  <c:v>729</c:v>
                </c:pt>
                <c:pt idx="14">
                  <c:v>898</c:v>
                </c:pt>
                <c:pt idx="15">
                  <c:v>1074</c:v>
                </c:pt>
                <c:pt idx="16">
                  <c:v>982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NV_Data2!$C$47:$C$63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185</c:v>
                </c:pt>
                <c:pt idx="4">
                  <c:v>189</c:v>
                </c:pt>
                <c:pt idx="5">
                  <c:v>138</c:v>
                </c:pt>
                <c:pt idx="6">
                  <c:v>413</c:v>
                </c:pt>
                <c:pt idx="7">
                  <c:v>433</c:v>
                </c:pt>
                <c:pt idx="8">
                  <c:v>441</c:v>
                </c:pt>
                <c:pt idx="9">
                  <c:v>363</c:v>
                </c:pt>
                <c:pt idx="10">
                  <c:v>401</c:v>
                </c:pt>
                <c:pt idx="11">
                  <c:v>347</c:v>
                </c:pt>
                <c:pt idx="12">
                  <c:v>379</c:v>
                </c:pt>
                <c:pt idx="13">
                  <c:v>396</c:v>
                </c:pt>
                <c:pt idx="14">
                  <c:v>490</c:v>
                </c:pt>
                <c:pt idx="15">
                  <c:v>582</c:v>
                </c:pt>
                <c:pt idx="16">
                  <c:v>511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NV_Data2!$D$47:$D$63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12</c:v>
                </c:pt>
                <c:pt idx="5">
                  <c:v>3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6</c:v>
                </c:pt>
                <c:pt idx="10">
                  <c:v>10</c:v>
                </c:pt>
                <c:pt idx="11">
                  <c:v>8</c:v>
                </c:pt>
                <c:pt idx="12">
                  <c:v>20</c:v>
                </c:pt>
                <c:pt idx="13">
                  <c:v>16</c:v>
                </c:pt>
                <c:pt idx="14">
                  <c:v>23</c:v>
                </c:pt>
                <c:pt idx="15">
                  <c:v>33</c:v>
                </c:pt>
                <c:pt idx="16">
                  <c:v>18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NV_Data2!$E$46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8</c:v>
                </c:pt>
                <c:pt idx="11">
                  <c:v>12</c:v>
                </c:pt>
                <c:pt idx="12">
                  <c:v>5</c:v>
                </c:pt>
                <c:pt idx="13">
                  <c:v>12</c:v>
                </c:pt>
                <c:pt idx="14">
                  <c:v>18</c:v>
                </c:pt>
                <c:pt idx="15">
                  <c:v>11</c:v>
                </c:pt>
                <c:pt idx="16">
                  <c:v>21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NV_Data2!$F$46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NV_Data2!$F$47:$F$63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46</c:v>
                </c:pt>
                <c:pt idx="7">
                  <c:v>41</c:v>
                </c:pt>
                <c:pt idx="8">
                  <c:v>53</c:v>
                </c:pt>
                <c:pt idx="9">
                  <c:v>52</c:v>
                </c:pt>
                <c:pt idx="10">
                  <c:v>66</c:v>
                </c:pt>
                <c:pt idx="11">
                  <c:v>62</c:v>
                </c:pt>
                <c:pt idx="12">
                  <c:v>75</c:v>
                </c:pt>
                <c:pt idx="13">
                  <c:v>96</c:v>
                </c:pt>
                <c:pt idx="14">
                  <c:v>130</c:v>
                </c:pt>
                <c:pt idx="15">
                  <c:v>146</c:v>
                </c:pt>
                <c:pt idx="16">
                  <c:v>147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NV_Data2!$G$46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NV_Data2!$H$46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NV_Data2!$H$47:$H$63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589</c:v>
                </c:pt>
                <c:pt idx="4">
                  <c:v>583</c:v>
                </c:pt>
                <c:pt idx="5">
                  <c:v>267</c:v>
                </c:pt>
                <c:pt idx="6">
                  <c:v>1044</c:v>
                </c:pt>
                <c:pt idx="7">
                  <c:v>1027</c:v>
                </c:pt>
                <c:pt idx="8">
                  <c:v>1076</c:v>
                </c:pt>
                <c:pt idx="9">
                  <c:v>903</c:v>
                </c:pt>
                <c:pt idx="10">
                  <c:v>1017</c:v>
                </c:pt>
                <c:pt idx="11">
                  <c:v>1021</c:v>
                </c:pt>
                <c:pt idx="12">
                  <c:v>1130</c:v>
                </c:pt>
                <c:pt idx="13">
                  <c:v>1249</c:v>
                </c:pt>
                <c:pt idx="14">
                  <c:v>1559</c:v>
                </c:pt>
                <c:pt idx="15">
                  <c:v>1846</c:v>
                </c:pt>
                <c:pt idx="16">
                  <c:v>1679</c:v>
                </c:pt>
              </c:numCache>
            </c:numRef>
          </c:yVal>
          <c:smooth val="0"/>
        </c:ser>
        <c:axId val="44471042"/>
        <c:axId val="64695059"/>
      </c:scatterChart>
      <c:val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4695059"/>
        <c:crosses val="autoZero"/>
        <c:crossBetween val="midCat"/>
        <c:dispUnits/>
        <c:majorUnit val="1"/>
      </c:valAx>
      <c:valAx>
        <c:axId val="6469505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471042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NEVADA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NV_Data2!$AK$47:$AK$63</c:f>
              <c:numCache>
                <c:ptCount val="17"/>
                <c:pt idx="3">
                  <c:v>46.58373331380772</c:v>
                </c:pt>
                <c:pt idx="4">
                  <c:v>43.203641275906975</c:v>
                </c:pt>
                <c:pt idx="5">
                  <c:v>12.361141236533937</c:v>
                </c:pt>
                <c:pt idx="6">
                  <c:v>63.22157164390505</c:v>
                </c:pt>
                <c:pt idx="7">
                  <c:v>56.65261306265278</c:v>
                </c:pt>
                <c:pt idx="8">
                  <c:v>56.776794356246945</c:v>
                </c:pt>
                <c:pt idx="9">
                  <c:v>46.4588717492154</c:v>
                </c:pt>
                <c:pt idx="10">
                  <c:v>50.31327580092209</c:v>
                </c:pt>
                <c:pt idx="11">
                  <c:v>53.701113390989455</c:v>
                </c:pt>
                <c:pt idx="12">
                  <c:v>57.155750737713056</c:v>
                </c:pt>
                <c:pt idx="13">
                  <c:v>61.88066284460908</c:v>
                </c:pt>
                <c:pt idx="14">
                  <c:v>73.86058937131314</c:v>
                </c:pt>
                <c:pt idx="15">
                  <c:v>86.26658463041115</c:v>
                </c:pt>
                <c:pt idx="16">
                  <c:v>77.23325623115866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NV_Data2!$AL$47:$AL$63</c:f>
              <c:numCache>
                <c:ptCount val="17"/>
                <c:pt idx="3">
                  <c:v>302.59413130949656</c:v>
                </c:pt>
                <c:pt idx="4">
                  <c:v>295.13265353924953</c:v>
                </c:pt>
                <c:pt idx="5">
                  <c:v>204.34454266802896</c:v>
                </c:pt>
                <c:pt idx="6">
                  <c:v>575.609756097561</c:v>
                </c:pt>
                <c:pt idx="7">
                  <c:v>554.1052416052416</c:v>
                </c:pt>
                <c:pt idx="8">
                  <c:v>529.9334278641641</c:v>
                </c:pt>
                <c:pt idx="9">
                  <c:v>414.9377593360996</c:v>
                </c:pt>
                <c:pt idx="10">
                  <c:v>440.63997186936837</c:v>
                </c:pt>
                <c:pt idx="11">
                  <c:v>355.44902328344756</c:v>
                </c:pt>
                <c:pt idx="12">
                  <c:v>368.0040393055502</c:v>
                </c:pt>
                <c:pt idx="13">
                  <c:v>366.3613655287261</c:v>
                </c:pt>
                <c:pt idx="14">
                  <c:v>431.8664563153859</c:v>
                </c:pt>
                <c:pt idx="15">
                  <c:v>485.62726855521714</c:v>
                </c:pt>
                <c:pt idx="16">
                  <c:v>405.67468224796175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NV_Data2!$AR$47:$AR$63</c:f>
              <c:numCache>
                <c:ptCount val="17"/>
                <c:pt idx="3">
                  <c:v>27.474037035001924</c:v>
                </c:pt>
                <c:pt idx="4">
                  <c:v>28.324908488757192</c:v>
                </c:pt>
                <c:pt idx="5">
                  <c:v>15.336809676860089</c:v>
                </c:pt>
                <c:pt idx="6">
                  <c:v>37.18922609830149</c:v>
                </c:pt>
                <c:pt idx="7">
                  <c:v>28.02013054084346</c:v>
                </c:pt>
                <c:pt idx="8">
                  <c:v>33.05652666058961</c:v>
                </c:pt>
                <c:pt idx="9">
                  <c:v>28.925465606688313</c:v>
                </c:pt>
                <c:pt idx="10">
                  <c:v>36.23532253750787</c:v>
                </c:pt>
                <c:pt idx="11">
                  <c:v>31.985395936294456</c:v>
                </c:pt>
                <c:pt idx="12">
                  <c:v>35.236578387292276</c:v>
                </c:pt>
                <c:pt idx="13">
                  <c:v>39.95978241253964</c:v>
                </c:pt>
                <c:pt idx="14">
                  <c:v>49.37686967971448</c:v>
                </c:pt>
                <c:pt idx="15">
                  <c:v>50.138673014046745</c:v>
                </c:pt>
                <c:pt idx="16">
                  <c:v>45.16569252847746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NV_Data2!$AQ$47:$AQ$63</c:f>
              <c:numCache>
                <c:ptCount val="17"/>
                <c:pt idx="3">
                  <c:v>60.062019898985675</c:v>
                </c:pt>
                <c:pt idx="4">
                  <c:v>56.966026556134985</c:v>
                </c:pt>
                <c:pt idx="5">
                  <c:v>24.836631706239388</c:v>
                </c:pt>
                <c:pt idx="6">
                  <c:v>91.79095226079181</c:v>
                </c:pt>
                <c:pt idx="7">
                  <c:v>84.27503366488078</c:v>
                </c:pt>
                <c:pt idx="8">
                  <c:v>83.73241113547685</c:v>
                </c:pt>
                <c:pt idx="9">
                  <c:v>67.85932753886318</c:v>
                </c:pt>
                <c:pt idx="10">
                  <c:v>73.68513335415162</c:v>
                </c:pt>
                <c:pt idx="11">
                  <c:v>70.10494456147674</c:v>
                </c:pt>
                <c:pt idx="12">
                  <c:v>74.06062615965504</c:v>
                </c:pt>
                <c:pt idx="13">
                  <c:v>78.23481217381283</c:v>
                </c:pt>
                <c:pt idx="14">
                  <c:v>93.04235366717575</c:v>
                </c:pt>
                <c:pt idx="15">
                  <c:v>105.86246367070925</c:v>
                </c:pt>
                <c:pt idx="16">
                  <c:v>92.80073046721492</c:v>
                </c:pt>
              </c:numCache>
            </c:numRef>
          </c:yVal>
          <c:smooth val="0"/>
        </c:ser>
        <c:axId val="45384620"/>
        <c:axId val="5808397"/>
      </c:scatterChart>
      <c:val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808397"/>
        <c:crosses val="autoZero"/>
        <c:crossBetween val="midCat"/>
        <c:dispUnits/>
        <c:majorUnit val="1"/>
      </c:valAx>
      <c:valAx>
        <c:axId val="580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3846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NV_Data2!$AK$47:$AK$63</c:f>
              <c:numCache>
                <c:ptCount val="17"/>
                <c:pt idx="3">
                  <c:v>46.58373331380772</c:v>
                </c:pt>
                <c:pt idx="4">
                  <c:v>43.203641275906975</c:v>
                </c:pt>
                <c:pt idx="5">
                  <c:v>12.361141236533937</c:v>
                </c:pt>
                <c:pt idx="6">
                  <c:v>63.22157164390505</c:v>
                </c:pt>
                <c:pt idx="7">
                  <c:v>56.65261306265278</c:v>
                </c:pt>
                <c:pt idx="8">
                  <c:v>56.776794356246945</c:v>
                </c:pt>
                <c:pt idx="9">
                  <c:v>46.4588717492154</c:v>
                </c:pt>
                <c:pt idx="10">
                  <c:v>50.31327580092209</c:v>
                </c:pt>
                <c:pt idx="11">
                  <c:v>53.701113390989455</c:v>
                </c:pt>
                <c:pt idx="12">
                  <c:v>57.155750737713056</c:v>
                </c:pt>
                <c:pt idx="13">
                  <c:v>61.88066284460908</c:v>
                </c:pt>
                <c:pt idx="14">
                  <c:v>73.86058937131314</c:v>
                </c:pt>
                <c:pt idx="15">
                  <c:v>86.26658463041115</c:v>
                </c:pt>
                <c:pt idx="16">
                  <c:v>77.23325623115866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NV_Data2!$AL$47:$AL$63</c:f>
              <c:numCache>
                <c:ptCount val="17"/>
                <c:pt idx="3">
                  <c:v>302.59413130949656</c:v>
                </c:pt>
                <c:pt idx="4">
                  <c:v>295.13265353924953</c:v>
                </c:pt>
                <c:pt idx="5">
                  <c:v>204.34454266802896</c:v>
                </c:pt>
                <c:pt idx="6">
                  <c:v>575.609756097561</c:v>
                </c:pt>
                <c:pt idx="7">
                  <c:v>554.1052416052416</c:v>
                </c:pt>
                <c:pt idx="8">
                  <c:v>529.9334278641641</c:v>
                </c:pt>
                <c:pt idx="9">
                  <c:v>414.9377593360996</c:v>
                </c:pt>
                <c:pt idx="10">
                  <c:v>440.63997186936837</c:v>
                </c:pt>
                <c:pt idx="11">
                  <c:v>355.44902328344756</c:v>
                </c:pt>
                <c:pt idx="12">
                  <c:v>368.0040393055502</c:v>
                </c:pt>
                <c:pt idx="13">
                  <c:v>366.3613655287261</c:v>
                </c:pt>
                <c:pt idx="14">
                  <c:v>431.8664563153859</c:v>
                </c:pt>
                <c:pt idx="15">
                  <c:v>485.62726855521714</c:v>
                </c:pt>
                <c:pt idx="16">
                  <c:v>405.67468224796175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NV_Data2!$AM$47:$AM$63</c:f>
              <c:numCache>
                <c:ptCount val="17"/>
                <c:pt idx="3">
                  <c:v>68.45564074479736</c:v>
                </c:pt>
                <c:pt idx="4">
                  <c:v>79.17133997492907</c:v>
                </c:pt>
                <c:pt idx="5">
                  <c:v>18.919089361165415</c:v>
                </c:pt>
                <c:pt idx="6">
                  <c:v>54.07678904043742</c:v>
                </c:pt>
                <c:pt idx="7">
                  <c:v>39.30596889213319</c:v>
                </c:pt>
                <c:pt idx="8">
                  <c:v>42.2275006598047</c:v>
                </c:pt>
                <c:pt idx="9">
                  <c:v>30.24650904874729</c:v>
                </c:pt>
                <c:pt idx="10">
                  <c:v>48.07230074031343</c:v>
                </c:pt>
                <c:pt idx="11">
                  <c:v>36.70061473529682</c:v>
                </c:pt>
                <c:pt idx="12">
                  <c:v>88.7705281846427</c:v>
                </c:pt>
                <c:pt idx="13">
                  <c:v>69.42335228012323</c:v>
                </c:pt>
                <c:pt idx="14">
                  <c:v>94.44421631831807</c:v>
                </c:pt>
                <c:pt idx="15">
                  <c:v>129.08777969018934</c:v>
                </c:pt>
                <c:pt idx="16">
                  <c:v>66.86478454680535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NV_Data2!$AN$68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NV_Data2!$AN$47:$AN$63</c:f>
              <c:numCache>
                <c:ptCount val="17"/>
                <c:pt idx="3">
                  <c:v>19.617844391258288</c:v>
                </c:pt>
                <c:pt idx="4">
                  <c:v>7.247427163357009</c:v>
                </c:pt>
                <c:pt idx="5">
                  <c:v>0</c:v>
                </c:pt>
                <c:pt idx="6">
                  <c:v>18.144429660094353</c:v>
                </c:pt>
                <c:pt idx="7">
                  <c:v>8.139566432428031</c:v>
                </c:pt>
                <c:pt idx="8">
                  <c:v>12.292260792604974</c:v>
                </c:pt>
                <c:pt idx="9">
                  <c:v>9.145156496490547</c:v>
                </c:pt>
                <c:pt idx="10">
                  <c:v>16.71576923880566</c:v>
                </c:pt>
                <c:pt idx="11">
                  <c:v>22.841480127912288</c:v>
                </c:pt>
                <c:pt idx="12">
                  <c:v>8.708222303498964</c:v>
                </c:pt>
                <c:pt idx="13">
                  <c:v>19.19570016316345</c:v>
                </c:pt>
                <c:pt idx="14">
                  <c:v>26.33889376646181</c:v>
                </c:pt>
                <c:pt idx="15">
                  <c:v>14.906562953125635</c:v>
                </c:pt>
                <c:pt idx="16">
                  <c:v>26.076266871965526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NV_Data2!$AO$68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NV_Data2!$AO$47:$AO$63</c:f>
              <c:numCache>
                <c:ptCount val="17"/>
                <c:pt idx="3">
                  <c:v>22.910032303145545</c:v>
                </c:pt>
                <c:pt idx="4">
                  <c:v>26.33380734186549</c:v>
                </c:pt>
                <c:pt idx="5">
                  <c:v>19.23076923076923</c:v>
                </c:pt>
                <c:pt idx="6">
                  <c:v>40.239688579801424</c:v>
                </c:pt>
                <c:pt idx="7">
                  <c:v>32.19575016097875</c:v>
                </c:pt>
                <c:pt idx="8">
                  <c:v>37.847140398608936</c:v>
                </c:pt>
                <c:pt idx="9">
                  <c:v>34.49007747002017</c:v>
                </c:pt>
                <c:pt idx="10">
                  <c:v>40.451834735867905</c:v>
                </c:pt>
                <c:pt idx="11">
                  <c:v>34.05975839545577</c:v>
                </c:pt>
                <c:pt idx="12">
                  <c:v>36.7919391314159</c:v>
                </c:pt>
                <c:pt idx="13">
                  <c:v>42.71393675667739</c:v>
                </c:pt>
                <c:pt idx="14">
                  <c:v>51.25718093390584</c:v>
                </c:pt>
                <c:pt idx="15">
                  <c:v>52.21894760937365</c:v>
                </c:pt>
                <c:pt idx="16">
                  <c:v>48.297433336399834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NV_Data2!$AQ$24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NV_Data2!$AQ$47:$AQ$63</c:f>
              <c:numCache>
                <c:ptCount val="17"/>
                <c:pt idx="3">
                  <c:v>60.062019898985675</c:v>
                </c:pt>
                <c:pt idx="4">
                  <c:v>56.966026556134985</c:v>
                </c:pt>
                <c:pt idx="5">
                  <c:v>24.836631706239388</c:v>
                </c:pt>
                <c:pt idx="6">
                  <c:v>91.79095226079181</c:v>
                </c:pt>
                <c:pt idx="7">
                  <c:v>84.27503366488078</c:v>
                </c:pt>
                <c:pt idx="8">
                  <c:v>83.73241113547685</c:v>
                </c:pt>
                <c:pt idx="9">
                  <c:v>67.85932753886318</c:v>
                </c:pt>
                <c:pt idx="10">
                  <c:v>73.68513335415162</c:v>
                </c:pt>
                <c:pt idx="11">
                  <c:v>70.10494456147674</c:v>
                </c:pt>
                <c:pt idx="12">
                  <c:v>74.06062615965504</c:v>
                </c:pt>
                <c:pt idx="13">
                  <c:v>78.23481217381283</c:v>
                </c:pt>
                <c:pt idx="14">
                  <c:v>93.04235366717575</c:v>
                </c:pt>
                <c:pt idx="15">
                  <c:v>105.86246367070925</c:v>
                </c:pt>
                <c:pt idx="16">
                  <c:v>92.80073046721492</c:v>
                </c:pt>
              </c:numCache>
            </c:numRef>
          </c:yVal>
          <c:smooth val="0"/>
        </c:ser>
        <c:axId val="52275574"/>
        <c:axId val="718119"/>
      </c:scatterChart>
      <c:val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18119"/>
        <c:crosses val="autoZero"/>
        <c:crossBetween val="midCat"/>
        <c:dispUnits/>
        <c:majorUnit val="1"/>
      </c:valAx>
      <c:valAx>
        <c:axId val="718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275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NV_Data3!$L$3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NV_Data3!$L$4:$L$20</c:f>
              <c:numCache>
                <c:ptCount val="17"/>
                <c:pt idx="3">
                  <c:v>21.335097371364512</c:v>
                </c:pt>
                <c:pt idx="4">
                  <c:v>19.106962479767308</c:v>
                </c:pt>
                <c:pt idx="5">
                  <c:v>19.707857254473915</c:v>
                </c:pt>
                <c:pt idx="6">
                  <c:v>18.522811341284463</c:v>
                </c:pt>
                <c:pt idx="7">
                  <c:v>20.553526286082132</c:v>
                </c:pt>
                <c:pt idx="8">
                  <c:v>16.065138649131384</c:v>
                </c:pt>
                <c:pt idx="9">
                  <c:v>14.190366684906797</c:v>
                </c:pt>
                <c:pt idx="10">
                  <c:v>15.03723844426055</c:v>
                </c:pt>
                <c:pt idx="11">
                  <c:v>17.870134016933992</c:v>
                </c:pt>
                <c:pt idx="12">
                  <c:v>20.193275990282643</c:v>
                </c:pt>
                <c:pt idx="13">
                  <c:v>19.098970013768238</c:v>
                </c:pt>
                <c:pt idx="14">
                  <c:v>18.341772193544355</c:v>
                </c:pt>
                <c:pt idx="15">
                  <c:v>18.875835556933538</c:v>
                </c:pt>
                <c:pt idx="16">
                  <c:v>17.14546828756883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NV_Data3!$M$3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NV_Data3!$M$4:$M$20</c:f>
              <c:numCache>
                <c:ptCount val="17"/>
                <c:pt idx="3">
                  <c:v>109.58814485262849</c:v>
                </c:pt>
                <c:pt idx="4">
                  <c:v>96.81600274832523</c:v>
                </c:pt>
                <c:pt idx="5">
                  <c:v>94.76848355618735</c:v>
                </c:pt>
                <c:pt idx="6">
                  <c:v>98.95470383275261</c:v>
                </c:pt>
                <c:pt idx="7">
                  <c:v>95.97665847665849</c:v>
                </c:pt>
                <c:pt idx="8">
                  <c:v>75.70477540916629</c:v>
                </c:pt>
                <c:pt idx="9">
                  <c:v>65.15551592880902</c:v>
                </c:pt>
                <c:pt idx="10">
                  <c:v>78.01854863522483</c:v>
                </c:pt>
                <c:pt idx="11">
                  <c:v>93.21573809450642</c:v>
                </c:pt>
                <c:pt idx="12">
                  <c:v>117.48941624266905</c:v>
                </c:pt>
                <c:pt idx="13">
                  <c:v>85.11425663798686</c:v>
                </c:pt>
                <c:pt idx="14">
                  <c:v>83.7292109182891</c:v>
                </c:pt>
                <c:pt idx="15">
                  <c:v>100.96374483708124</c:v>
                </c:pt>
                <c:pt idx="16">
                  <c:v>96.853838031803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NV_Data3!$N$3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NV_Data3!$N$4:$N$20</c:f>
              <c:numCache>
                <c:ptCount val="17"/>
                <c:pt idx="3">
                  <c:v>27.658626913250355</c:v>
                </c:pt>
                <c:pt idx="4">
                  <c:v>24.725395691007066</c:v>
                </c:pt>
                <c:pt idx="5">
                  <c:v>25.18758262986469</c:v>
                </c:pt>
                <c:pt idx="6">
                  <c:v>24.451862194236142</c:v>
                </c:pt>
                <c:pt idx="7">
                  <c:v>26.239199241378444</c:v>
                </c:pt>
                <c:pt idx="8">
                  <c:v>20.637781143701606</c:v>
                </c:pt>
                <c:pt idx="9">
                  <c:v>18.184261208402383</c:v>
                </c:pt>
                <c:pt idx="10">
                  <c:v>20.028231097921505</c:v>
                </c:pt>
                <c:pt idx="11">
                  <c:v>23.999580007349874</c:v>
                </c:pt>
                <c:pt idx="12">
                  <c:v>28.261301903974378</c:v>
                </c:pt>
                <c:pt idx="13">
                  <c:v>24.646934605540196</c:v>
                </c:pt>
                <c:pt idx="14">
                  <c:v>23.922995038611564</c:v>
                </c:pt>
                <c:pt idx="15">
                  <c:v>26.08396839736728</c:v>
                </c:pt>
                <c:pt idx="16">
                  <c:v>24.330273443649656</c:v>
                </c:pt>
              </c:numCache>
            </c:numRef>
          </c:yVal>
          <c:smooth val="1"/>
        </c:ser>
        <c:axId val="7925606"/>
        <c:axId val="4221591"/>
      </c:scatterChart>
      <c:val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21591"/>
        <c:crossesAt val="0"/>
        <c:crossBetween val="midCat"/>
        <c:dispUnits/>
        <c:majorUnit val="1"/>
      </c:valAx>
      <c:valAx>
        <c:axId val="422159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925606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NV_Data2!$Q$4:$Q$20</c:f>
              <c:numCache>
                <c:ptCount val="17"/>
                <c:pt idx="3">
                  <c:v>65.04559270516718</c:v>
                </c:pt>
                <c:pt idx="4">
                  <c:v>63.35616438356164</c:v>
                </c:pt>
                <c:pt idx="5">
                  <c:v>56.0368164591229</c:v>
                </c:pt>
                <c:pt idx="6">
                  <c:v>57.54209960587603</c:v>
                </c:pt>
                <c:pt idx="7">
                  <c:v>56.78610206297503</c:v>
                </c:pt>
                <c:pt idx="8">
                  <c:v>56.98569856985699</c:v>
                </c:pt>
                <c:pt idx="9">
                  <c:v>55.856873822975516</c:v>
                </c:pt>
                <c:pt idx="10">
                  <c:v>54.837545126353795</c:v>
                </c:pt>
                <c:pt idx="11">
                  <c:v>57.05213903743316</c:v>
                </c:pt>
                <c:pt idx="12">
                  <c:v>58.713942307692314</c:v>
                </c:pt>
                <c:pt idx="13">
                  <c:v>56.61484306248167</c:v>
                </c:pt>
                <c:pt idx="14">
                  <c:v>57.54912099276112</c:v>
                </c:pt>
                <c:pt idx="15">
                  <c:v>56.73345759552656</c:v>
                </c:pt>
                <c:pt idx="16">
                  <c:v>56.6153093665933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NV_Data2!$R$4:$R$20</c:f>
              <c:numCache>
                <c:ptCount val="17"/>
                <c:pt idx="3">
                  <c:v>25.227963525835868</c:v>
                </c:pt>
                <c:pt idx="4">
                  <c:v>28.93835616438356</c:v>
                </c:pt>
                <c:pt idx="5">
                  <c:v>32.106118029236605</c:v>
                </c:pt>
                <c:pt idx="6">
                  <c:v>33.321390182730205</c:v>
                </c:pt>
                <c:pt idx="7">
                  <c:v>34.27433948606587</c:v>
                </c:pt>
                <c:pt idx="8">
                  <c:v>32.96662999633297</c:v>
                </c:pt>
                <c:pt idx="9">
                  <c:v>32.994350282485875</c:v>
                </c:pt>
                <c:pt idx="10">
                  <c:v>31.87725631768953</c:v>
                </c:pt>
                <c:pt idx="11">
                  <c:v>28.676470588235293</c:v>
                </c:pt>
                <c:pt idx="12">
                  <c:v>27.133413461538463</c:v>
                </c:pt>
                <c:pt idx="13">
                  <c:v>26.899383983572893</c:v>
                </c:pt>
                <c:pt idx="14">
                  <c:v>25.904860392967944</c:v>
                </c:pt>
                <c:pt idx="15">
                  <c:v>27.51630941286114</c:v>
                </c:pt>
                <c:pt idx="16">
                  <c:v>27.708486182440694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NV_Data2!$S$3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NV_Data2!$S$4:$S$20</c:f>
              <c:numCache>
                <c:ptCount val="17"/>
                <c:pt idx="3">
                  <c:v>1.9250253292806485</c:v>
                </c:pt>
                <c:pt idx="4">
                  <c:v>1.7694063926940637</c:v>
                </c:pt>
                <c:pt idx="5">
                  <c:v>1.678397401191121</c:v>
                </c:pt>
                <c:pt idx="6">
                  <c:v>0.9315657470440701</c:v>
                </c:pt>
                <c:pt idx="7">
                  <c:v>1.3029315960912053</c:v>
                </c:pt>
                <c:pt idx="8">
                  <c:v>1.4301430143014302</c:v>
                </c:pt>
                <c:pt idx="9">
                  <c:v>1.5065913370998116</c:v>
                </c:pt>
                <c:pt idx="10">
                  <c:v>1.444043321299639</c:v>
                </c:pt>
                <c:pt idx="11">
                  <c:v>1.7713903743315509</c:v>
                </c:pt>
                <c:pt idx="12">
                  <c:v>1.893028846153846</c:v>
                </c:pt>
                <c:pt idx="13">
                  <c:v>1.9947198591962452</c:v>
                </c:pt>
                <c:pt idx="14">
                  <c:v>2.0423991726990693</c:v>
                </c:pt>
                <c:pt idx="15">
                  <c:v>1.8872320596458527</c:v>
                </c:pt>
                <c:pt idx="16">
                  <c:v>1.3939838591342628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NV_Data2!$T$3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NV_Data2!$T$4:$T$20</c:f>
              <c:numCache>
                <c:ptCount val="17"/>
                <c:pt idx="3">
                  <c:v>0.7092198581560284</c:v>
                </c:pt>
                <c:pt idx="4">
                  <c:v>0.684931506849315</c:v>
                </c:pt>
                <c:pt idx="5">
                  <c:v>0.9745533297238765</c:v>
                </c:pt>
                <c:pt idx="6">
                  <c:v>0.7882479398065209</c:v>
                </c:pt>
                <c:pt idx="7">
                  <c:v>0.579080709373869</c:v>
                </c:pt>
                <c:pt idx="8">
                  <c:v>0.8434176751008434</c:v>
                </c:pt>
                <c:pt idx="9">
                  <c:v>0.8662900188323917</c:v>
                </c:pt>
                <c:pt idx="10">
                  <c:v>0.9386281588447654</c:v>
                </c:pt>
                <c:pt idx="11">
                  <c:v>1.1697860962566844</c:v>
                </c:pt>
                <c:pt idx="12">
                  <c:v>1.141826923076923</c:v>
                </c:pt>
                <c:pt idx="13">
                  <c:v>1.2320328542094456</c:v>
                </c:pt>
                <c:pt idx="14">
                  <c:v>1.2150982419855223</c:v>
                </c:pt>
                <c:pt idx="15">
                  <c:v>0.8387698042870456</c:v>
                </c:pt>
                <c:pt idx="16">
                  <c:v>1.3206162876008805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NV_Data2!$U$3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NV_Data2!$U$4:$U$20</c:f>
              <c:numCache>
                <c:ptCount val="17"/>
                <c:pt idx="3">
                  <c:v>7.092198581560284</c:v>
                </c:pt>
                <c:pt idx="4">
                  <c:v>5.251141552511415</c:v>
                </c:pt>
                <c:pt idx="5">
                  <c:v>9.2041147807255</c:v>
                </c:pt>
                <c:pt idx="6">
                  <c:v>7.416696524543174</c:v>
                </c:pt>
                <c:pt idx="7">
                  <c:v>7.057546145494029</c:v>
                </c:pt>
                <c:pt idx="8">
                  <c:v>7.774110744407774</c:v>
                </c:pt>
                <c:pt idx="9">
                  <c:v>8.775894538606403</c:v>
                </c:pt>
                <c:pt idx="10">
                  <c:v>10.902527075812273</c:v>
                </c:pt>
                <c:pt idx="11">
                  <c:v>11.330213903743315</c:v>
                </c:pt>
                <c:pt idx="12">
                  <c:v>11.117788461538462</c:v>
                </c:pt>
                <c:pt idx="13">
                  <c:v>13.259020240539748</c:v>
                </c:pt>
                <c:pt idx="14">
                  <c:v>13.28852119958635</c:v>
                </c:pt>
                <c:pt idx="15">
                  <c:v>13.024231127679403</c:v>
                </c:pt>
                <c:pt idx="16">
                  <c:v>12.961604304230864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NV_Data2!$V$3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NV_Data2!$V$4:$V$20</c:f>
              <c:numCache>
                <c:ptCount val="1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463072"/>
        <c:axId val="58167649"/>
      </c:scatterChart>
      <c:val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167649"/>
        <c:crosses val="autoZero"/>
        <c:crossBetween val="midCat"/>
        <c:dispUnits/>
        <c:majorUnit val="1"/>
      </c:valAx>
      <c:valAx>
        <c:axId val="581676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630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NV_Data2!$R$4:$R$20</c:f>
              <c:numCache>
                <c:ptCount val="17"/>
                <c:pt idx="3">
                  <c:v>25.227963525835868</c:v>
                </c:pt>
                <c:pt idx="4">
                  <c:v>28.93835616438356</c:v>
                </c:pt>
                <c:pt idx="5">
                  <c:v>32.106118029236605</c:v>
                </c:pt>
                <c:pt idx="6">
                  <c:v>33.321390182730205</c:v>
                </c:pt>
                <c:pt idx="7">
                  <c:v>34.27433948606587</c:v>
                </c:pt>
                <c:pt idx="8">
                  <c:v>32.96662999633297</c:v>
                </c:pt>
                <c:pt idx="9">
                  <c:v>32.994350282485875</c:v>
                </c:pt>
                <c:pt idx="10">
                  <c:v>31.87725631768953</c:v>
                </c:pt>
                <c:pt idx="11">
                  <c:v>28.676470588235293</c:v>
                </c:pt>
                <c:pt idx="12">
                  <c:v>27.133413461538463</c:v>
                </c:pt>
                <c:pt idx="13">
                  <c:v>26.899383983572893</c:v>
                </c:pt>
                <c:pt idx="14">
                  <c:v>25.904860392967944</c:v>
                </c:pt>
                <c:pt idx="15">
                  <c:v>27.51630941286114</c:v>
                </c:pt>
                <c:pt idx="16">
                  <c:v>27.708486182440694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NV_Data2!$S$3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NV_Data2!$S$4:$S$20</c:f>
              <c:numCache>
                <c:ptCount val="17"/>
                <c:pt idx="3">
                  <c:v>1.9250253292806485</c:v>
                </c:pt>
                <c:pt idx="4">
                  <c:v>1.7694063926940637</c:v>
                </c:pt>
                <c:pt idx="5">
                  <c:v>1.678397401191121</c:v>
                </c:pt>
                <c:pt idx="6">
                  <c:v>0.9315657470440701</c:v>
                </c:pt>
                <c:pt idx="7">
                  <c:v>1.3029315960912053</c:v>
                </c:pt>
                <c:pt idx="8">
                  <c:v>1.4301430143014302</c:v>
                </c:pt>
                <c:pt idx="9">
                  <c:v>1.5065913370998116</c:v>
                </c:pt>
                <c:pt idx="10">
                  <c:v>1.444043321299639</c:v>
                </c:pt>
                <c:pt idx="11">
                  <c:v>1.7713903743315509</c:v>
                </c:pt>
                <c:pt idx="12">
                  <c:v>1.893028846153846</c:v>
                </c:pt>
                <c:pt idx="13">
                  <c:v>1.9947198591962452</c:v>
                </c:pt>
                <c:pt idx="14">
                  <c:v>2.0423991726990693</c:v>
                </c:pt>
                <c:pt idx="15">
                  <c:v>1.8872320596458527</c:v>
                </c:pt>
                <c:pt idx="16">
                  <c:v>1.3939838591342628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NV_Data2!$T$3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NV_Data2!$T$4:$T$20</c:f>
              <c:numCache>
                <c:ptCount val="17"/>
                <c:pt idx="3">
                  <c:v>0.7092198581560284</c:v>
                </c:pt>
                <c:pt idx="4">
                  <c:v>0.684931506849315</c:v>
                </c:pt>
                <c:pt idx="5">
                  <c:v>0.9745533297238765</c:v>
                </c:pt>
                <c:pt idx="6">
                  <c:v>0.7882479398065209</c:v>
                </c:pt>
                <c:pt idx="7">
                  <c:v>0.579080709373869</c:v>
                </c:pt>
                <c:pt idx="8">
                  <c:v>0.8434176751008434</c:v>
                </c:pt>
                <c:pt idx="9">
                  <c:v>0.8662900188323917</c:v>
                </c:pt>
                <c:pt idx="10">
                  <c:v>0.9386281588447654</c:v>
                </c:pt>
                <c:pt idx="11">
                  <c:v>1.1697860962566844</c:v>
                </c:pt>
                <c:pt idx="12">
                  <c:v>1.141826923076923</c:v>
                </c:pt>
                <c:pt idx="13">
                  <c:v>1.2320328542094456</c:v>
                </c:pt>
                <c:pt idx="14">
                  <c:v>1.2150982419855223</c:v>
                </c:pt>
                <c:pt idx="15">
                  <c:v>0.8387698042870456</c:v>
                </c:pt>
                <c:pt idx="16">
                  <c:v>1.3206162876008805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NV_Data2!$U$3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NV_Data2!$U$4:$U$20</c:f>
              <c:numCache>
                <c:ptCount val="17"/>
                <c:pt idx="3">
                  <c:v>7.092198581560284</c:v>
                </c:pt>
                <c:pt idx="4">
                  <c:v>5.251141552511415</c:v>
                </c:pt>
                <c:pt idx="5">
                  <c:v>9.2041147807255</c:v>
                </c:pt>
                <c:pt idx="6">
                  <c:v>7.416696524543174</c:v>
                </c:pt>
                <c:pt idx="7">
                  <c:v>7.057546145494029</c:v>
                </c:pt>
                <c:pt idx="8">
                  <c:v>7.774110744407774</c:v>
                </c:pt>
                <c:pt idx="9">
                  <c:v>8.775894538606403</c:v>
                </c:pt>
                <c:pt idx="10">
                  <c:v>10.902527075812273</c:v>
                </c:pt>
                <c:pt idx="11">
                  <c:v>11.330213903743315</c:v>
                </c:pt>
                <c:pt idx="12">
                  <c:v>11.117788461538462</c:v>
                </c:pt>
                <c:pt idx="13">
                  <c:v>13.259020240539748</c:v>
                </c:pt>
                <c:pt idx="14">
                  <c:v>13.28852119958635</c:v>
                </c:pt>
                <c:pt idx="15">
                  <c:v>13.024231127679403</c:v>
                </c:pt>
                <c:pt idx="16">
                  <c:v>12.961604304230864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NV_Data2!$V$3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NV_Data2!$V$4:$V$20</c:f>
              <c:numCache>
                <c:ptCount val="1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3746794"/>
        <c:axId val="13959099"/>
      </c:scatterChart>
      <c:valAx>
        <c:axId val="537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3959099"/>
        <c:crosses val="autoZero"/>
        <c:crossBetween val="midCat"/>
        <c:dispUnits/>
        <c:majorUnit val="1"/>
      </c:valAx>
      <c:valAx>
        <c:axId val="1395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37467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NV_Data2!$D$4:$D$20</c:f>
              <c:numCache>
                <c:ptCount val="17"/>
                <c:pt idx="3">
                  <c:v>38</c:v>
                </c:pt>
                <c:pt idx="4">
                  <c:v>31</c:v>
                </c:pt>
                <c:pt idx="5">
                  <c:v>31</c:v>
                </c:pt>
                <c:pt idx="6">
                  <c:v>26</c:v>
                </c:pt>
                <c:pt idx="7">
                  <c:v>36</c:v>
                </c:pt>
                <c:pt idx="8">
                  <c:v>39</c:v>
                </c:pt>
                <c:pt idx="9">
                  <c:v>40</c:v>
                </c:pt>
                <c:pt idx="10">
                  <c:v>40</c:v>
                </c:pt>
                <c:pt idx="11">
                  <c:v>53</c:v>
                </c:pt>
                <c:pt idx="12">
                  <c:v>63</c:v>
                </c:pt>
                <c:pt idx="13">
                  <c:v>68</c:v>
                </c:pt>
                <c:pt idx="14">
                  <c:v>79</c:v>
                </c:pt>
                <c:pt idx="15">
                  <c:v>81</c:v>
                </c:pt>
                <c:pt idx="16">
                  <c:v>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NV_Data2!$E$4:$E$20</c:f>
              <c:numCache>
                <c:ptCount val="17"/>
                <c:pt idx="3">
                  <c:v>14</c:v>
                </c:pt>
                <c:pt idx="4">
                  <c:v>12</c:v>
                </c:pt>
                <c:pt idx="5">
                  <c:v>18</c:v>
                </c:pt>
                <c:pt idx="6">
                  <c:v>22</c:v>
                </c:pt>
                <c:pt idx="7">
                  <c:v>16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35</c:v>
                </c:pt>
                <c:pt idx="12">
                  <c:v>38</c:v>
                </c:pt>
                <c:pt idx="13">
                  <c:v>42</c:v>
                </c:pt>
                <c:pt idx="14">
                  <c:v>47</c:v>
                </c:pt>
                <c:pt idx="15">
                  <c:v>36</c:v>
                </c:pt>
                <c:pt idx="16">
                  <c:v>54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NV_Data2!$F$3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NV_Data2!$F$4:$F$20</c:f>
              <c:numCache>
                <c:ptCount val="17"/>
                <c:pt idx="3">
                  <c:v>140</c:v>
                </c:pt>
                <c:pt idx="4">
                  <c:v>92</c:v>
                </c:pt>
                <c:pt idx="5">
                  <c:v>170</c:v>
                </c:pt>
                <c:pt idx="6">
                  <c:v>207</c:v>
                </c:pt>
                <c:pt idx="7">
                  <c:v>195</c:v>
                </c:pt>
                <c:pt idx="8">
                  <c:v>212</c:v>
                </c:pt>
                <c:pt idx="9">
                  <c:v>233</c:v>
                </c:pt>
                <c:pt idx="10">
                  <c:v>302</c:v>
                </c:pt>
                <c:pt idx="11">
                  <c:v>339</c:v>
                </c:pt>
                <c:pt idx="12">
                  <c:v>370</c:v>
                </c:pt>
                <c:pt idx="13">
                  <c:v>452</c:v>
                </c:pt>
                <c:pt idx="14">
                  <c:v>514</c:v>
                </c:pt>
                <c:pt idx="15">
                  <c:v>559</c:v>
                </c:pt>
                <c:pt idx="16">
                  <c:v>530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NV_Data2!$G$3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NV_Data2!$G$4:$G$20</c:f>
              <c:numCache>
                <c:ptCount val="17"/>
              </c:numCache>
            </c:numRef>
          </c:yVal>
          <c:smooth val="0"/>
        </c:ser>
        <c:axId val="58523028"/>
        <c:axId val="56945205"/>
      </c:scatterChart>
      <c:val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945205"/>
        <c:crosses val="autoZero"/>
        <c:crossBetween val="midCat"/>
        <c:dispUnits/>
        <c:majorUnit val="1"/>
      </c:valAx>
      <c:valAx>
        <c:axId val="5694520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523028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NV_Data2!$AM$4:$AM$20</c:f>
              <c:numCache>
                <c:ptCount val="17"/>
                <c:pt idx="3">
                  <c:v>260.13143483023003</c:v>
                </c:pt>
                <c:pt idx="4">
                  <c:v>204.52596160190012</c:v>
                </c:pt>
                <c:pt idx="5">
                  <c:v>195.49725673204264</c:v>
                </c:pt>
                <c:pt idx="6">
                  <c:v>156.2218350057081</c:v>
                </c:pt>
                <c:pt idx="7">
                  <c:v>202.14498287382784</c:v>
                </c:pt>
                <c:pt idx="8">
                  <c:v>205.85906571654792</c:v>
                </c:pt>
                <c:pt idx="9">
                  <c:v>201.6433936583153</c:v>
                </c:pt>
                <c:pt idx="10">
                  <c:v>192.28920296125372</c:v>
                </c:pt>
                <c:pt idx="11">
                  <c:v>243.14157262134142</c:v>
                </c:pt>
                <c:pt idx="12">
                  <c:v>279.6271637816245</c:v>
                </c:pt>
                <c:pt idx="13">
                  <c:v>295.0492471905237</c:v>
                </c:pt>
                <c:pt idx="14">
                  <c:v>324.395351702049</c:v>
                </c:pt>
                <c:pt idx="15">
                  <c:v>316.85182287591925</c:v>
                </c:pt>
                <c:pt idx="16">
                  <c:v>211.7384843982169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NV_Data2!$AN$4:$AN$20</c:f>
              <c:numCache>
                <c:ptCount val="17"/>
                <c:pt idx="3">
                  <c:v>54.929964295523206</c:v>
                </c:pt>
                <c:pt idx="4">
                  <c:v>43.48456298014205</c:v>
                </c:pt>
                <c:pt idx="5">
                  <c:v>59.78278919924275</c:v>
                </c:pt>
                <c:pt idx="6">
                  <c:v>66.52957542034595</c:v>
                </c:pt>
                <c:pt idx="7">
                  <c:v>43.41102097294951</c:v>
                </c:pt>
                <c:pt idx="8">
                  <c:v>56.54439964598289</c:v>
                </c:pt>
                <c:pt idx="9">
                  <c:v>52.58464985482063</c:v>
                </c:pt>
                <c:pt idx="10">
                  <c:v>54.32625002611839</c:v>
                </c:pt>
                <c:pt idx="11">
                  <c:v>66.62098370641084</c:v>
                </c:pt>
                <c:pt idx="12">
                  <c:v>66.18248950659212</c:v>
                </c:pt>
                <c:pt idx="13">
                  <c:v>67.18495057107208</c:v>
                </c:pt>
                <c:pt idx="14">
                  <c:v>68.77377816798361</c:v>
                </c:pt>
                <c:pt idx="15">
                  <c:v>48.78511511932026</c:v>
                </c:pt>
                <c:pt idx="16">
                  <c:v>67.0532576707685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NV_Data2!$AO$3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NV_Data2!$AO$4:$AO$20</c:f>
              <c:numCache>
                <c:ptCount val="17"/>
                <c:pt idx="3">
                  <c:v>160.37022612201883</c:v>
                </c:pt>
                <c:pt idx="4">
                  <c:v>96.908411018065</c:v>
                </c:pt>
                <c:pt idx="5">
                  <c:v>163.46153846153845</c:v>
                </c:pt>
                <c:pt idx="6">
                  <c:v>181.07859860910642</c:v>
                </c:pt>
                <c:pt idx="7">
                  <c:v>153.12612881441115</c:v>
                </c:pt>
                <c:pt idx="8">
                  <c:v>151.38856159443574</c:v>
                </c:pt>
                <c:pt idx="9">
                  <c:v>154.54207789451343</c:v>
                </c:pt>
                <c:pt idx="10">
                  <c:v>185.09778924594102</c:v>
                </c:pt>
                <c:pt idx="11">
                  <c:v>186.22996929128234</c:v>
                </c:pt>
                <c:pt idx="12">
                  <c:v>181.5068997149851</c:v>
                </c:pt>
                <c:pt idx="13">
                  <c:v>201.11145222935605</c:v>
                </c:pt>
                <c:pt idx="14">
                  <c:v>202.66300769251998</c:v>
                </c:pt>
                <c:pt idx="15">
                  <c:v>199.93418981945118</c:v>
                </c:pt>
                <c:pt idx="16">
                  <c:v>174.13360318565927</c:v>
                </c:pt>
              </c:numCache>
            </c:numRef>
          </c:yVal>
          <c:smooth val="0"/>
        </c:ser>
        <c:axId val="42744798"/>
        <c:axId val="49158863"/>
      </c:scatterChart>
      <c:val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158863"/>
        <c:crosses val="autoZero"/>
        <c:crossBetween val="midCat"/>
        <c:dispUnits/>
        <c:majorUnit val="1"/>
      </c:valAx>
      <c:valAx>
        <c:axId val="4915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744798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NV_Data2!$R$25:$R$41</c:f>
              <c:numCache>
                <c:ptCount val="17"/>
                <c:pt idx="3">
                  <c:v>22.599277978339348</c:v>
                </c:pt>
                <c:pt idx="4">
                  <c:v>27.2027373823781</c:v>
                </c:pt>
                <c:pt idx="5">
                  <c:v>28.79746835443038</c:v>
                </c:pt>
                <c:pt idx="6">
                  <c:v>29.59358900973097</c:v>
                </c:pt>
                <c:pt idx="7">
                  <c:v>29.60829493087558</c:v>
                </c:pt>
                <c:pt idx="8">
                  <c:v>27.740763173834036</c:v>
                </c:pt>
                <c:pt idx="9">
                  <c:v>29.28082191780822</c:v>
                </c:pt>
                <c:pt idx="10">
                  <c:v>27.49572162007986</c:v>
                </c:pt>
                <c:pt idx="11">
                  <c:v>25.925925925925924</c:v>
                </c:pt>
                <c:pt idx="12">
                  <c:v>23.83985441310282</c:v>
                </c:pt>
                <c:pt idx="13">
                  <c:v>24.12037037037037</c:v>
                </c:pt>
                <c:pt idx="14">
                  <c:v>22.17410134257254</c:v>
                </c:pt>
                <c:pt idx="15">
                  <c:v>24.488961569910057</c:v>
                </c:pt>
                <c:pt idx="16">
                  <c:v>25.8091286307054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NV_Data2!$S$24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NV_Data2!$S$25:$S$41</c:f>
              <c:numCache>
                <c:ptCount val="17"/>
                <c:pt idx="3">
                  <c:v>2.0216606498194944</c:v>
                </c:pt>
                <c:pt idx="4">
                  <c:v>1.6253207869974338</c:v>
                </c:pt>
                <c:pt idx="5">
                  <c:v>1.7721518987341773</c:v>
                </c:pt>
                <c:pt idx="6">
                  <c:v>0.9730967372638809</c:v>
                </c:pt>
                <c:pt idx="7">
                  <c:v>1.6705069124423964</c:v>
                </c:pt>
                <c:pt idx="8">
                  <c:v>1.877649909145972</c:v>
                </c:pt>
                <c:pt idx="9">
                  <c:v>1.9406392694063925</c:v>
                </c:pt>
                <c:pt idx="10">
                  <c:v>1.7113519680547633</c:v>
                </c:pt>
                <c:pt idx="11">
                  <c:v>2.28310502283105</c:v>
                </c:pt>
                <c:pt idx="12">
                  <c:v>1.956323930846224</c:v>
                </c:pt>
                <c:pt idx="13">
                  <c:v>2.4074074074074074</c:v>
                </c:pt>
                <c:pt idx="14">
                  <c:v>2.425292334343872</c:v>
                </c:pt>
                <c:pt idx="15">
                  <c:v>1.9623875715453802</c:v>
                </c:pt>
                <c:pt idx="16">
                  <c:v>1.6182572614107886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NV_Data2!$T$24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NV_Data2!$T$25:$T$41</c:f>
              <c:numCache>
                <c:ptCount val="17"/>
                <c:pt idx="3">
                  <c:v>0.6498194945848376</c:v>
                </c:pt>
                <c:pt idx="4">
                  <c:v>0.8554319931565441</c:v>
                </c:pt>
                <c:pt idx="5">
                  <c:v>1.139240506329114</c:v>
                </c:pt>
                <c:pt idx="6">
                  <c:v>0.9158557527189467</c:v>
                </c:pt>
                <c:pt idx="7">
                  <c:v>0.748847926267281</c:v>
                </c:pt>
                <c:pt idx="8">
                  <c:v>1.0902483343428226</c:v>
                </c:pt>
                <c:pt idx="9">
                  <c:v>1.0844748858447488</c:v>
                </c:pt>
                <c:pt idx="10">
                  <c:v>1.026811180832858</c:v>
                </c:pt>
                <c:pt idx="11">
                  <c:v>1.1669203450025367</c:v>
                </c:pt>
                <c:pt idx="12">
                  <c:v>1.5013648771610555</c:v>
                </c:pt>
                <c:pt idx="13">
                  <c:v>1.3888888888888888</c:v>
                </c:pt>
                <c:pt idx="14">
                  <c:v>1.2559549588566479</c:v>
                </c:pt>
                <c:pt idx="15">
                  <c:v>1.0220768601798855</c:v>
                </c:pt>
                <c:pt idx="16">
                  <c:v>1.3692946058091287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NV_Data2!$U$24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NV_Data2!$U$25:$U$41</c:f>
              <c:numCache>
                <c:ptCount val="17"/>
                <c:pt idx="3">
                  <c:v>8.664259927797833</c:v>
                </c:pt>
                <c:pt idx="4">
                  <c:v>5.731394354148845</c:v>
                </c:pt>
                <c:pt idx="5">
                  <c:v>9.49367088607595</c:v>
                </c:pt>
                <c:pt idx="6">
                  <c:v>9.215798511734402</c:v>
                </c:pt>
                <c:pt idx="7">
                  <c:v>8.870967741935484</c:v>
                </c:pt>
                <c:pt idx="8">
                  <c:v>9.6305269533616</c:v>
                </c:pt>
                <c:pt idx="9">
                  <c:v>10.331050228310502</c:v>
                </c:pt>
                <c:pt idx="10">
                  <c:v>13.462635482030805</c:v>
                </c:pt>
                <c:pt idx="11">
                  <c:v>14.053779807204464</c:v>
                </c:pt>
                <c:pt idx="12">
                  <c:v>13.421292083712466</c:v>
                </c:pt>
                <c:pt idx="13">
                  <c:v>16.48148148148148</c:v>
                </c:pt>
                <c:pt idx="14">
                  <c:v>16.630576006929406</c:v>
                </c:pt>
                <c:pt idx="15">
                  <c:v>16.88470973017171</c:v>
                </c:pt>
                <c:pt idx="16">
                  <c:v>15.892116182572613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NV_Data2!$V$24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NV_Data2!$V$25:$V$41</c:f>
              <c:numCache>
                <c:ptCount val="1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9776584"/>
        <c:axId val="22444937"/>
      </c:scatterChart>
      <c:val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444937"/>
        <c:crosses val="autoZero"/>
        <c:crossBetween val="midCat"/>
        <c:dispUnits/>
        <c:majorUnit val="1"/>
      </c:valAx>
      <c:valAx>
        <c:axId val="2244493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776584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NEVADA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NV_Data2!$D$25:$D$41</c:f>
              <c:numCache>
                <c:ptCount val="17"/>
                <c:pt idx="3">
                  <c:v>28</c:v>
                </c:pt>
                <c:pt idx="4">
                  <c:v>19</c:v>
                </c:pt>
                <c:pt idx="5">
                  <c:v>28</c:v>
                </c:pt>
                <c:pt idx="6">
                  <c:v>17</c:v>
                </c:pt>
                <c:pt idx="7">
                  <c:v>29</c:v>
                </c:pt>
                <c:pt idx="8">
                  <c:v>31</c:v>
                </c:pt>
                <c:pt idx="9">
                  <c:v>34</c:v>
                </c:pt>
                <c:pt idx="10">
                  <c:v>30</c:v>
                </c:pt>
                <c:pt idx="11">
                  <c:v>45</c:v>
                </c:pt>
                <c:pt idx="12">
                  <c:v>43</c:v>
                </c:pt>
                <c:pt idx="13">
                  <c:v>52</c:v>
                </c:pt>
                <c:pt idx="14">
                  <c:v>56</c:v>
                </c:pt>
                <c:pt idx="15">
                  <c:v>48</c:v>
                </c:pt>
                <c:pt idx="16">
                  <c:v>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NV_Data2!$E$25:$E$41</c:f>
              <c:numCache>
                <c:ptCount val="17"/>
                <c:pt idx="3">
                  <c:v>9</c:v>
                </c:pt>
                <c:pt idx="4">
                  <c:v>10</c:v>
                </c:pt>
                <c:pt idx="5">
                  <c:v>18</c:v>
                </c:pt>
                <c:pt idx="6">
                  <c:v>16</c:v>
                </c:pt>
                <c:pt idx="7">
                  <c:v>13</c:v>
                </c:pt>
                <c:pt idx="8">
                  <c:v>18</c:v>
                </c:pt>
                <c:pt idx="9">
                  <c:v>19</c:v>
                </c:pt>
                <c:pt idx="10">
                  <c:v>18</c:v>
                </c:pt>
                <c:pt idx="11">
                  <c:v>23</c:v>
                </c:pt>
                <c:pt idx="12">
                  <c:v>33</c:v>
                </c:pt>
                <c:pt idx="13">
                  <c:v>30</c:v>
                </c:pt>
                <c:pt idx="14">
                  <c:v>29</c:v>
                </c:pt>
                <c:pt idx="15">
                  <c:v>25</c:v>
                </c:pt>
                <c:pt idx="16">
                  <c:v>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NV_Data2!$F$24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NV_Data2!$F$25:$F$41</c:f>
              <c:numCache>
                <c:ptCount val="17"/>
                <c:pt idx="3">
                  <c:v>120</c:v>
                </c:pt>
                <c:pt idx="4">
                  <c:v>67</c:v>
                </c:pt>
                <c:pt idx="5">
                  <c:v>150</c:v>
                </c:pt>
                <c:pt idx="6">
                  <c:v>161</c:v>
                </c:pt>
                <c:pt idx="7">
                  <c:v>154</c:v>
                </c:pt>
                <c:pt idx="8">
                  <c:v>159</c:v>
                </c:pt>
                <c:pt idx="9">
                  <c:v>181</c:v>
                </c:pt>
                <c:pt idx="10">
                  <c:v>236</c:v>
                </c:pt>
                <c:pt idx="11">
                  <c:v>277</c:v>
                </c:pt>
                <c:pt idx="12">
                  <c:v>295</c:v>
                </c:pt>
                <c:pt idx="13">
                  <c:v>356</c:v>
                </c:pt>
                <c:pt idx="14">
                  <c:v>384</c:v>
                </c:pt>
                <c:pt idx="15">
                  <c:v>413</c:v>
                </c:pt>
                <c:pt idx="16">
                  <c:v>383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NV_Data2!$G$24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NV_Data2!$G$25:$G$41</c:f>
              <c:numCache>
                <c:ptCount val="17"/>
              </c:numCache>
            </c:numRef>
          </c:yVal>
          <c:smooth val="0"/>
        </c:ser>
        <c:axId val="677842"/>
        <c:axId val="6100579"/>
      </c:scatterChart>
      <c:val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00579"/>
        <c:crosses val="autoZero"/>
        <c:crossBetween val="midCat"/>
        <c:dispUnits/>
        <c:majorUnit val="1"/>
      </c:valAx>
      <c:valAx>
        <c:axId val="6100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778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NV_Data2!$AM$24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NV_Data2!$AM$25:$AM$41</c:f>
              <c:numCache>
                <c:ptCount val="17"/>
                <c:pt idx="3">
                  <c:v>191.67579408543264</c:v>
                </c:pt>
                <c:pt idx="4">
                  <c:v>125.35462162697104</c:v>
                </c:pt>
                <c:pt idx="5">
                  <c:v>176.5781673708772</c:v>
                </c:pt>
                <c:pt idx="6">
                  <c:v>102.14504596527068</c:v>
                </c:pt>
                <c:pt idx="7">
                  <c:v>162.83901398169465</c:v>
                </c:pt>
                <c:pt idx="8">
                  <c:v>163.6315650567432</c:v>
                </c:pt>
                <c:pt idx="9">
                  <c:v>171.396884609568</c:v>
                </c:pt>
                <c:pt idx="10">
                  <c:v>144.2169022209403</c:v>
                </c:pt>
                <c:pt idx="11">
                  <c:v>206.44095788604457</c:v>
                </c:pt>
                <c:pt idx="12">
                  <c:v>190.85663559698182</c:v>
                </c:pt>
                <c:pt idx="13">
                  <c:v>225.62589491040046</c:v>
                </c:pt>
                <c:pt idx="14">
                  <c:v>229.95113538373096</c:v>
                </c:pt>
                <c:pt idx="15">
                  <c:v>187.76404318572995</c:v>
                </c:pt>
                <c:pt idx="16">
                  <c:v>144.8736998514116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NV_Data2!$AN$24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NV_Data2!$AN$25:$AN$41</c:f>
              <c:numCache>
                <c:ptCount val="17"/>
                <c:pt idx="3">
                  <c:v>35.31211990426492</c:v>
                </c:pt>
                <c:pt idx="4">
                  <c:v>36.23713581678504</c:v>
                </c:pt>
                <c:pt idx="5">
                  <c:v>59.78278919924275</c:v>
                </c:pt>
                <c:pt idx="6">
                  <c:v>48.3851457602516</c:v>
                </c:pt>
                <c:pt idx="7">
                  <c:v>35.271454540521475</c:v>
                </c:pt>
                <c:pt idx="8">
                  <c:v>44.252138853377915</c:v>
                </c:pt>
                <c:pt idx="9">
                  <c:v>43.4394933583301</c:v>
                </c:pt>
                <c:pt idx="10">
                  <c:v>37.61048078731273</c:v>
                </c:pt>
                <c:pt idx="11">
                  <c:v>43.779503578498556</c:v>
                </c:pt>
                <c:pt idx="12">
                  <c:v>57.47426720309316</c:v>
                </c:pt>
                <c:pt idx="13">
                  <c:v>47.98925040790863</c:v>
                </c:pt>
                <c:pt idx="14">
                  <c:v>42.4348844015218</c:v>
                </c:pt>
                <c:pt idx="15">
                  <c:v>33.87855216619462</c:v>
                </c:pt>
                <c:pt idx="16">
                  <c:v>40.97699079880297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NV_Data2!$AO$24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NV_Data2!$AO$25:$AO$41</c:f>
              <c:numCache>
                <c:ptCount val="17"/>
                <c:pt idx="3">
                  <c:v>137.46019381887328</c:v>
                </c:pt>
                <c:pt idx="4">
                  <c:v>70.5746036761995</c:v>
                </c:pt>
                <c:pt idx="5">
                  <c:v>144.23076923076923</c:v>
                </c:pt>
                <c:pt idx="6">
                  <c:v>140.83891002930497</c:v>
                </c:pt>
                <c:pt idx="7">
                  <c:v>120.93037865343238</c:v>
                </c:pt>
                <c:pt idx="8">
                  <c:v>113.54142119582681</c:v>
                </c:pt>
                <c:pt idx="9">
                  <c:v>120.05200042449326</c:v>
                </c:pt>
                <c:pt idx="10">
                  <c:v>144.64595451007312</c:v>
                </c:pt>
                <c:pt idx="11">
                  <c:v>152.17021089582659</c:v>
                </c:pt>
                <c:pt idx="12">
                  <c:v>144.71496058356922</c:v>
                </c:pt>
                <c:pt idx="13">
                  <c:v>158.39751547267866</c:v>
                </c:pt>
                <c:pt idx="14">
                  <c:v>151.40582675861415</c:v>
                </c:pt>
                <c:pt idx="15">
                  <c:v>147.71524221007755</c:v>
                </c:pt>
                <c:pt idx="16">
                  <c:v>125.83616984925945</c:v>
                </c:pt>
              </c:numCache>
            </c:numRef>
          </c:yVal>
          <c:smooth val="0"/>
        </c:ser>
        <c:axId val="54905212"/>
        <c:axId val="24384861"/>
      </c:scatterChart>
      <c:valAx>
        <c:axId val="5490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384861"/>
        <c:crosses val="autoZero"/>
        <c:crossBetween val="midCat"/>
        <c:dispUnits/>
        <c:majorUnit val="1"/>
      </c:valAx>
      <c:valAx>
        <c:axId val="24384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905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NV_Data1!$B$4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NV_Data1!$E$5:$E$21</c:f>
              <c:numCache>
                <c:ptCount val="17"/>
                <c:pt idx="3">
                  <c:v>212</c:v>
                </c:pt>
                <c:pt idx="4">
                  <c:v>162</c:v>
                </c:pt>
                <c:pt idx="5">
                  <c:v>193</c:v>
                </c:pt>
                <c:pt idx="6">
                  <c:v>171</c:v>
                </c:pt>
                <c:pt idx="7">
                  <c:v>169</c:v>
                </c:pt>
                <c:pt idx="8">
                  <c:v>188</c:v>
                </c:pt>
                <c:pt idx="9">
                  <c:v>193</c:v>
                </c:pt>
                <c:pt idx="10">
                  <c:v>199</c:v>
                </c:pt>
                <c:pt idx="11">
                  <c:v>187</c:v>
                </c:pt>
                <c:pt idx="12">
                  <c:v>215</c:v>
                </c:pt>
                <c:pt idx="13">
                  <c:v>218</c:v>
                </c:pt>
                <c:pt idx="14">
                  <c:v>203</c:v>
                </c:pt>
                <c:pt idx="15">
                  <c:v>239</c:v>
                </c:pt>
                <c:pt idx="16">
                  <c:v>232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NV_Data1!$C$4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NV_Data1!$F$5:$F$21</c:f>
              <c:numCache>
                <c:ptCount val="17"/>
                <c:pt idx="3">
                  <c:v>87</c:v>
                </c:pt>
                <c:pt idx="4">
                  <c:v>77</c:v>
                </c:pt>
                <c:pt idx="5">
                  <c:v>93</c:v>
                </c:pt>
                <c:pt idx="6">
                  <c:v>83</c:v>
                </c:pt>
                <c:pt idx="7">
                  <c:v>125</c:v>
                </c:pt>
                <c:pt idx="8">
                  <c:v>117</c:v>
                </c:pt>
                <c:pt idx="9">
                  <c:v>160</c:v>
                </c:pt>
                <c:pt idx="10">
                  <c:v>161</c:v>
                </c:pt>
                <c:pt idx="11">
                  <c:v>156</c:v>
                </c:pt>
                <c:pt idx="12">
                  <c:v>149</c:v>
                </c:pt>
                <c:pt idx="13">
                  <c:v>172</c:v>
                </c:pt>
                <c:pt idx="14">
                  <c:v>152</c:v>
                </c:pt>
                <c:pt idx="15">
                  <c:v>187</c:v>
                </c:pt>
                <c:pt idx="16">
                  <c:v>170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NV_Data1!$D$4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NV_Data1!$G$5:$G$21</c:f>
              <c:numCache>
                <c:ptCount val="17"/>
                <c:pt idx="3">
                  <c:v>299</c:v>
                </c:pt>
                <c:pt idx="4">
                  <c:v>239</c:v>
                </c:pt>
                <c:pt idx="5">
                  <c:v>286</c:v>
                </c:pt>
                <c:pt idx="6">
                  <c:v>254</c:v>
                </c:pt>
                <c:pt idx="7">
                  <c:v>294</c:v>
                </c:pt>
                <c:pt idx="8">
                  <c:v>305</c:v>
                </c:pt>
                <c:pt idx="9">
                  <c:v>353</c:v>
                </c:pt>
                <c:pt idx="10">
                  <c:v>360</c:v>
                </c:pt>
                <c:pt idx="11">
                  <c:v>343</c:v>
                </c:pt>
                <c:pt idx="12">
                  <c:v>364</c:v>
                </c:pt>
                <c:pt idx="13">
                  <c:v>390</c:v>
                </c:pt>
                <c:pt idx="14">
                  <c:v>355</c:v>
                </c:pt>
                <c:pt idx="15">
                  <c:v>426</c:v>
                </c:pt>
                <c:pt idx="16">
                  <c:v>402</c:v>
                </c:pt>
              </c:numCache>
            </c:numRef>
          </c:yVal>
          <c:smooth val="1"/>
        </c:ser>
        <c:axId val="37994320"/>
        <c:axId val="6404561"/>
      </c:scatterChart>
      <c:scatterChart>
        <c:scatterStyle val="lineMarker"/>
        <c:varyColors val="0"/>
        <c:ser>
          <c:idx val="5"/>
          <c:order val="3"/>
          <c:tx>
            <c:strRef>
              <c:f>NV_Data1!$A$23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NV_Data1!$F$28:$F$44</c:f>
              <c:numCache>
                <c:ptCount val="17"/>
                <c:pt idx="3">
                  <c:v>29.09698996655518</c:v>
                </c:pt>
                <c:pt idx="4">
                  <c:v>32.21757322175732</c:v>
                </c:pt>
                <c:pt idx="5">
                  <c:v>32.51748251748251</c:v>
                </c:pt>
                <c:pt idx="6">
                  <c:v>32.677165354330704</c:v>
                </c:pt>
                <c:pt idx="7">
                  <c:v>42.517006802721085</c:v>
                </c:pt>
                <c:pt idx="8">
                  <c:v>38.36065573770492</c:v>
                </c:pt>
                <c:pt idx="9">
                  <c:v>45.3257790368272</c:v>
                </c:pt>
                <c:pt idx="10">
                  <c:v>44.72222222222222</c:v>
                </c:pt>
                <c:pt idx="11">
                  <c:v>45.481049562682216</c:v>
                </c:pt>
                <c:pt idx="12">
                  <c:v>40.934065934065934</c:v>
                </c:pt>
                <c:pt idx="13">
                  <c:v>44.1025641025641</c:v>
                </c:pt>
                <c:pt idx="14">
                  <c:v>42.816901408450704</c:v>
                </c:pt>
                <c:pt idx="15">
                  <c:v>43.89671361502347</c:v>
                </c:pt>
                <c:pt idx="16">
                  <c:v>42.28855721393035</c:v>
                </c:pt>
              </c:numCache>
            </c:numRef>
          </c:yVal>
          <c:smooth val="0"/>
        </c:ser>
        <c:axId val="57641050"/>
        <c:axId val="49007403"/>
      </c:scatterChart>
      <c:val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04561"/>
        <c:crossesAt val="0"/>
        <c:crossBetween val="midCat"/>
        <c:dispUnits/>
        <c:majorUnit val="1"/>
      </c:valAx>
      <c:valAx>
        <c:axId val="640456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994320"/>
        <c:crosses val="autoZero"/>
        <c:crossBetween val="midCat"/>
        <c:dispUnits/>
        <c:majorUnit val="50"/>
      </c:valAx>
      <c:valAx>
        <c:axId val="57641050"/>
        <c:scaling>
          <c:orientation val="minMax"/>
        </c:scaling>
        <c:axPos val="b"/>
        <c:delete val="1"/>
        <c:majorTickMark val="in"/>
        <c:minorTickMark val="none"/>
        <c:tickLblPos val="nextTo"/>
        <c:crossAx val="49007403"/>
        <c:crosses val="max"/>
        <c:crossBetween val="midCat"/>
        <c:dispUnits/>
      </c:valAx>
      <c:valAx>
        <c:axId val="4900740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6410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NV_Data3!$L$23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NV_Data3!$L$24:$L$40</c:f>
              <c:numCache>
                <c:ptCount val="17"/>
                <c:pt idx="3">
                  <c:v>26.7635540989898</c:v>
                </c:pt>
                <c:pt idx="4">
                  <c:v>19.71546446956882</c:v>
                </c:pt>
                <c:pt idx="5">
                  <c:v>22.506606213689146</c:v>
                </c:pt>
                <c:pt idx="6">
                  <c:v>18.966471493171515</c:v>
                </c:pt>
                <c:pt idx="7">
                  <c:v>17.63221290531919</c:v>
                </c:pt>
                <c:pt idx="8">
                  <c:v>18.75929233563168</c:v>
                </c:pt>
                <c:pt idx="9">
                  <c:v>18.758498425938438</c:v>
                </c:pt>
                <c:pt idx="10">
                  <c:v>18.820191511999052</c:v>
                </c:pt>
                <c:pt idx="11">
                  <c:v>16.963020615059172</c:v>
                </c:pt>
                <c:pt idx="12">
                  <c:v>18.87632320830769</c:v>
                </c:pt>
                <c:pt idx="13">
                  <c:v>18.50477983556211</c:v>
                </c:pt>
                <c:pt idx="14">
                  <c:v>16.696770203091948</c:v>
                </c:pt>
                <c:pt idx="15">
                  <c:v>19.197126374923894</c:v>
                </c:pt>
                <c:pt idx="16">
                  <c:v>18.246553406953982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NV_Data1!$C$4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NV_Data3!$M$24:$M$40</c:f>
              <c:numCache>
                <c:ptCount val="17"/>
                <c:pt idx="3">
                  <c:v>142.3010239131146</c:v>
                </c:pt>
                <c:pt idx="4">
                  <c:v>120.23922921969425</c:v>
                </c:pt>
                <c:pt idx="5">
                  <c:v>137.71045266758475</c:v>
                </c:pt>
                <c:pt idx="6">
                  <c:v>115.67944250871079</c:v>
                </c:pt>
                <c:pt idx="7">
                  <c:v>159.96109746109747</c:v>
                </c:pt>
                <c:pt idx="8">
                  <c:v>140.5945829027374</c:v>
                </c:pt>
                <c:pt idx="9">
                  <c:v>182.89267629139377</c:v>
                </c:pt>
                <c:pt idx="10">
                  <c:v>176.9153004263549</c:v>
                </c:pt>
                <c:pt idx="11">
                  <c:v>159.798408162011</c:v>
                </c:pt>
                <c:pt idx="12">
                  <c:v>144.67704975336932</c:v>
                </c:pt>
                <c:pt idx="13">
                  <c:v>159.12665371449717</c:v>
                </c:pt>
                <c:pt idx="14">
                  <c:v>133.96673746926257</c:v>
                </c:pt>
                <c:pt idx="15">
                  <c:v>156.03487838458008</c:v>
                </c:pt>
                <c:pt idx="16">
                  <c:v>134.9602661098894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NV_Data1!$D$4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NV_Data3!$N$24:$N$40</c:f>
              <c:numCache>
                <c:ptCount val="17"/>
                <c:pt idx="3">
                  <c:v>35.042073928228206</c:v>
                </c:pt>
                <c:pt idx="4">
                  <c:v>26.983422694752008</c:v>
                </c:pt>
                <c:pt idx="5">
                  <c:v>30.91694691906138</c:v>
                </c:pt>
                <c:pt idx="6">
                  <c:v>26.095684862756215</c:v>
                </c:pt>
                <c:pt idx="7">
                  <c:v>28.361487415313466</c:v>
                </c:pt>
                <c:pt idx="8">
                  <c:v>28.100550217986566</c:v>
                </c:pt>
                <c:pt idx="9">
                  <c:v>31.62090742150759</c:v>
                </c:pt>
                <c:pt idx="10">
                  <c:v>31.348535631529316</c:v>
                </c:pt>
                <c:pt idx="11">
                  <c:v>28.582833133753496</c:v>
                </c:pt>
                <c:pt idx="12">
                  <c:v>29.30801678930676</c:v>
                </c:pt>
                <c:pt idx="13">
                  <c:v>30.32272711722611</c:v>
                </c:pt>
                <c:pt idx="14">
                  <c:v>26.70648817203492</c:v>
                </c:pt>
                <c:pt idx="15">
                  <c:v>31.21283858786084</c:v>
                </c:pt>
                <c:pt idx="16">
                  <c:v>28.766970365726944</c:v>
                </c:pt>
              </c:numCache>
            </c:numRef>
          </c:yVal>
          <c:smooth val="1"/>
        </c:ser>
        <c:axId val="38413444"/>
        <c:axId val="10176677"/>
      </c:scatterChart>
      <c:valAx>
        <c:axId val="38413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176677"/>
        <c:crossesAt val="0"/>
        <c:crossBetween val="midCat"/>
        <c:dispUnits/>
        <c:majorUnit val="1"/>
      </c:valAx>
      <c:valAx>
        <c:axId val="10176677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41344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NV_Data1!$B$4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NV_Data1!$H$5:$H$21</c:f>
              <c:numCache>
                <c:ptCount val="17"/>
                <c:pt idx="3">
                  <c:v>186</c:v>
                </c:pt>
                <c:pt idx="4">
                  <c:v>173</c:v>
                </c:pt>
                <c:pt idx="5">
                  <c:v>183</c:v>
                </c:pt>
                <c:pt idx="6">
                  <c:v>190</c:v>
                </c:pt>
                <c:pt idx="7">
                  <c:v>154</c:v>
                </c:pt>
                <c:pt idx="8">
                  <c:v>209</c:v>
                </c:pt>
                <c:pt idx="9">
                  <c:v>193</c:v>
                </c:pt>
                <c:pt idx="10">
                  <c:v>174</c:v>
                </c:pt>
                <c:pt idx="11">
                  <c:v>206</c:v>
                </c:pt>
                <c:pt idx="12">
                  <c:v>244</c:v>
                </c:pt>
                <c:pt idx="13">
                  <c:v>205</c:v>
                </c:pt>
                <c:pt idx="14">
                  <c:v>287</c:v>
                </c:pt>
                <c:pt idx="15">
                  <c:v>280</c:v>
                </c:pt>
                <c:pt idx="16">
                  <c:v>247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NV_Data1!$C$4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NV_Data1!$I$5:$I$21</c:f>
              <c:numCache>
                <c:ptCount val="17"/>
                <c:pt idx="3">
                  <c:v>80</c:v>
                </c:pt>
                <c:pt idx="4">
                  <c:v>79</c:v>
                </c:pt>
                <c:pt idx="5">
                  <c:v>98</c:v>
                </c:pt>
                <c:pt idx="6">
                  <c:v>106</c:v>
                </c:pt>
                <c:pt idx="7">
                  <c:v>70</c:v>
                </c:pt>
                <c:pt idx="8">
                  <c:v>68</c:v>
                </c:pt>
                <c:pt idx="9">
                  <c:v>69</c:v>
                </c:pt>
                <c:pt idx="10">
                  <c:v>78</c:v>
                </c:pt>
                <c:pt idx="11">
                  <c:v>93</c:v>
                </c:pt>
                <c:pt idx="12">
                  <c:v>66</c:v>
                </c:pt>
                <c:pt idx="13">
                  <c:v>88</c:v>
                </c:pt>
                <c:pt idx="14">
                  <c:v>95</c:v>
                </c:pt>
                <c:pt idx="15">
                  <c:v>97</c:v>
                </c:pt>
                <c:pt idx="16">
                  <c:v>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NV_Data1!$D$4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NV_Data1!$J$5:$J$21</c:f>
              <c:numCache>
                <c:ptCount val="17"/>
                <c:pt idx="3">
                  <c:v>266</c:v>
                </c:pt>
                <c:pt idx="4">
                  <c:v>252</c:v>
                </c:pt>
                <c:pt idx="5">
                  <c:v>281</c:v>
                </c:pt>
                <c:pt idx="6">
                  <c:v>296</c:v>
                </c:pt>
                <c:pt idx="7">
                  <c:v>224</c:v>
                </c:pt>
                <c:pt idx="8">
                  <c:v>277</c:v>
                </c:pt>
                <c:pt idx="9">
                  <c:v>262</c:v>
                </c:pt>
                <c:pt idx="10">
                  <c:v>252</c:v>
                </c:pt>
                <c:pt idx="11">
                  <c:v>299</c:v>
                </c:pt>
                <c:pt idx="12">
                  <c:v>310</c:v>
                </c:pt>
                <c:pt idx="13">
                  <c:v>293</c:v>
                </c:pt>
                <c:pt idx="14">
                  <c:v>382</c:v>
                </c:pt>
                <c:pt idx="15">
                  <c:v>377</c:v>
                </c:pt>
                <c:pt idx="16">
                  <c:v>339</c:v>
                </c:pt>
              </c:numCache>
            </c:numRef>
          </c:yVal>
          <c:smooth val="1"/>
        </c:ser>
        <c:axId val="24481230"/>
        <c:axId val="19004479"/>
      </c:scatterChart>
      <c:scatterChart>
        <c:scatterStyle val="lineMarker"/>
        <c:varyColors val="0"/>
        <c:ser>
          <c:idx val="5"/>
          <c:order val="3"/>
          <c:tx>
            <c:strRef>
              <c:f>NV_Data1!$A$23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NV_Data1!$I$28:$I$44</c:f>
              <c:numCache>
                <c:ptCount val="17"/>
                <c:pt idx="3">
                  <c:v>30.075187969924812</c:v>
                </c:pt>
                <c:pt idx="4">
                  <c:v>31.349206349206348</c:v>
                </c:pt>
                <c:pt idx="5">
                  <c:v>34.87544483985765</c:v>
                </c:pt>
                <c:pt idx="6">
                  <c:v>35.810810810810814</c:v>
                </c:pt>
                <c:pt idx="7">
                  <c:v>31.25</c:v>
                </c:pt>
                <c:pt idx="8">
                  <c:v>24.548736462093864</c:v>
                </c:pt>
                <c:pt idx="9">
                  <c:v>26.33587786259542</c:v>
                </c:pt>
                <c:pt idx="10">
                  <c:v>30.952380952380953</c:v>
                </c:pt>
                <c:pt idx="11">
                  <c:v>31.103678929765888</c:v>
                </c:pt>
                <c:pt idx="12">
                  <c:v>21.29032258064516</c:v>
                </c:pt>
                <c:pt idx="13">
                  <c:v>30.034129692832767</c:v>
                </c:pt>
                <c:pt idx="14">
                  <c:v>24.86910994764398</c:v>
                </c:pt>
                <c:pt idx="15">
                  <c:v>25.72944297082228</c:v>
                </c:pt>
                <c:pt idx="16">
                  <c:v>27.13864306784661</c:v>
                </c:pt>
              </c:numCache>
            </c:numRef>
          </c:yVal>
          <c:smooth val="0"/>
        </c:ser>
        <c:axId val="36822584"/>
        <c:axId val="62967801"/>
      </c:scatterChart>
      <c:valAx>
        <c:axId val="2448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004479"/>
        <c:crossesAt val="0"/>
        <c:crossBetween val="midCat"/>
        <c:dispUnits/>
        <c:majorUnit val="1"/>
      </c:valAx>
      <c:valAx>
        <c:axId val="1900447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481230"/>
        <c:crosses val="autoZero"/>
        <c:crossBetween val="midCat"/>
        <c:dispUnits/>
        <c:majorUnit val="40"/>
      </c:valAx>
      <c:valAx>
        <c:axId val="36822584"/>
        <c:scaling>
          <c:orientation val="minMax"/>
        </c:scaling>
        <c:axPos val="b"/>
        <c:delete val="1"/>
        <c:majorTickMark val="in"/>
        <c:minorTickMark val="none"/>
        <c:tickLblPos val="nextTo"/>
        <c:crossAx val="62967801"/>
        <c:crosses val="max"/>
        <c:crossBetween val="midCat"/>
        <c:dispUnits/>
      </c:valAx>
      <c:valAx>
        <c:axId val="62967801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822584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NV_Data3!$L$43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NV_Data3!$L$44:$L$60</c:f>
              <c:numCache>
                <c:ptCount val="17"/>
                <c:pt idx="3">
                  <c:v>23.481231426472185</c:v>
                </c:pt>
                <c:pt idx="4">
                  <c:v>21.054168847132132</c:v>
                </c:pt>
                <c:pt idx="5">
                  <c:v>21.340460814016136</c:v>
                </c:pt>
                <c:pt idx="6">
                  <c:v>21.07385721463502</c:v>
                </c:pt>
                <c:pt idx="7">
                  <c:v>16.067223594196186</c:v>
                </c:pt>
                <c:pt idx="8">
                  <c:v>20.854745202909687</c:v>
                </c:pt>
                <c:pt idx="9">
                  <c:v>18.758498425938438</c:v>
                </c:pt>
                <c:pt idx="10">
                  <c:v>16.45584584466249</c:v>
                </c:pt>
                <c:pt idx="11">
                  <c:v>18.686536078621334</c:v>
                </c:pt>
                <c:pt idx="12">
                  <c:v>21.422431920125938</c:v>
                </c:pt>
                <c:pt idx="13">
                  <c:v>17.401283790322168</c:v>
                </c:pt>
                <c:pt idx="14">
                  <c:v>23.60577856299206</c:v>
                </c:pt>
                <c:pt idx="15">
                  <c:v>22.490357259325062</c:v>
                </c:pt>
                <c:pt idx="16">
                  <c:v>19.426287463438076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NV_Data3!$M$43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NV_Data3!$M$44:$M$60</c:f>
              <c:numCache>
                <c:ptCount val="17"/>
                <c:pt idx="3">
                  <c:v>130.85151624194447</c:v>
                </c:pt>
                <c:pt idx="4">
                  <c:v>123.36232608254345</c:v>
                </c:pt>
                <c:pt idx="5">
                  <c:v>145.11424044541187</c:v>
                </c:pt>
                <c:pt idx="6">
                  <c:v>147.73519163763066</c:v>
                </c:pt>
                <c:pt idx="7">
                  <c:v>89.57821457821458</c:v>
                </c:pt>
                <c:pt idx="8">
                  <c:v>81.71309091783027</c:v>
                </c:pt>
                <c:pt idx="9">
                  <c:v>78.87246665066355</c:v>
                </c:pt>
                <c:pt idx="10">
                  <c:v>85.71051821897939</c:v>
                </c:pt>
                <c:pt idx="11">
                  <c:v>95.26443563504502</c:v>
                </c:pt>
                <c:pt idx="12">
                  <c:v>64.08513613236494</c:v>
                </c:pt>
                <c:pt idx="13">
                  <c:v>81.41363678416134</c:v>
                </c:pt>
                <c:pt idx="14">
                  <c:v>83.7292109182891</c:v>
                </c:pt>
                <c:pt idx="15">
                  <c:v>80.9378780925362</c:v>
                </c:pt>
                <c:pt idx="16">
                  <c:v>73.03732048299898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NV_Data3!$N$43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NV_Data3!$N$44:$N$60</c:f>
              <c:numCache>
                <c:ptCount val="17"/>
                <c:pt idx="3">
                  <c:v>31.17455406323981</c:v>
                </c:pt>
                <c:pt idx="4">
                  <c:v>28.451140247186213</c:v>
                </c:pt>
                <c:pt idx="5">
                  <c:v>30.376440854042826</c:v>
                </c:pt>
                <c:pt idx="6">
                  <c:v>30.410719367621418</c:v>
                </c:pt>
                <c:pt idx="7">
                  <c:v>21.60875231642931</c:v>
                </c:pt>
                <c:pt idx="8">
                  <c:v>25.52082757502386</c:v>
                </c:pt>
                <c:pt idx="9">
                  <c:v>23.469342052223766</c:v>
                </c:pt>
                <c:pt idx="10">
                  <c:v>21.94397494207052</c:v>
                </c:pt>
                <c:pt idx="11">
                  <c:v>24.916230632630594</c:v>
                </c:pt>
                <c:pt idx="12">
                  <c:v>24.960124188695318</c:v>
                </c:pt>
                <c:pt idx="13">
                  <c:v>22.78092062909551</c:v>
                </c:pt>
                <c:pt idx="14">
                  <c:v>28.737685863992507</c:v>
                </c:pt>
                <c:pt idx="15">
                  <c:v>27.622629454515348</c:v>
                </c:pt>
                <c:pt idx="16">
                  <c:v>24.258713815874216</c:v>
                </c:pt>
              </c:numCache>
            </c:numRef>
          </c:yVal>
          <c:smooth val="1"/>
        </c:ser>
        <c:axId val="29839298"/>
        <c:axId val="118227"/>
      </c:scatterChart>
      <c:val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8227"/>
        <c:crossesAt val="0"/>
        <c:crossBetween val="midCat"/>
        <c:dispUnits/>
        <c:majorUnit val="1"/>
      </c:valAx>
      <c:valAx>
        <c:axId val="118227"/>
        <c:scaling>
          <c:orientation val="minMax"/>
          <c:max val="1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839298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NEVADA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NV_Data1!$B$4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NV_Data1!$K$5:$K$21</c:f>
              <c:numCache>
                <c:ptCount val="17"/>
                <c:pt idx="3">
                  <c:v>110</c:v>
                </c:pt>
                <c:pt idx="4">
                  <c:v>97</c:v>
                </c:pt>
                <c:pt idx="5">
                  <c:v>164</c:v>
                </c:pt>
                <c:pt idx="6">
                  <c:v>225</c:v>
                </c:pt>
                <c:pt idx="7">
                  <c:v>237</c:v>
                </c:pt>
                <c:pt idx="8">
                  <c:v>198</c:v>
                </c:pt>
                <c:pt idx="9">
                  <c:v>192</c:v>
                </c:pt>
                <c:pt idx="10">
                  <c:v>197</c:v>
                </c:pt>
                <c:pt idx="11">
                  <c:v>215</c:v>
                </c:pt>
                <c:pt idx="12">
                  <c:v>313</c:v>
                </c:pt>
                <c:pt idx="13">
                  <c:v>183</c:v>
                </c:pt>
                <c:pt idx="14">
                  <c:v>182</c:v>
                </c:pt>
                <c:pt idx="15">
                  <c:v>219</c:v>
                </c:pt>
                <c:pt idx="16">
                  <c:v>259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NV_Data1!$C$4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NV_Data1!$L$5:$L$21</c:f>
              <c:numCache>
                <c:ptCount val="17"/>
                <c:pt idx="3">
                  <c:v>43</c:v>
                </c:pt>
                <c:pt idx="4">
                  <c:v>53</c:v>
                </c:pt>
                <c:pt idx="5">
                  <c:v>139</c:v>
                </c:pt>
                <c:pt idx="6">
                  <c:v>171</c:v>
                </c:pt>
                <c:pt idx="7">
                  <c:v>182</c:v>
                </c:pt>
                <c:pt idx="8">
                  <c:v>165</c:v>
                </c:pt>
                <c:pt idx="9">
                  <c:v>170</c:v>
                </c:pt>
                <c:pt idx="10">
                  <c:v>110</c:v>
                </c:pt>
                <c:pt idx="11">
                  <c:v>120</c:v>
                </c:pt>
                <c:pt idx="12">
                  <c:v>135</c:v>
                </c:pt>
                <c:pt idx="13">
                  <c:v>115</c:v>
                </c:pt>
                <c:pt idx="14">
                  <c:v>106</c:v>
                </c:pt>
                <c:pt idx="15">
                  <c:v>115</c:v>
                </c:pt>
                <c:pt idx="16">
                  <c:v>152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NV_Data1!$D$4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NV_Data1!$M$5:$M$21</c:f>
              <c:numCache>
                <c:ptCount val="17"/>
                <c:pt idx="3">
                  <c:v>153</c:v>
                </c:pt>
                <c:pt idx="4">
                  <c:v>150</c:v>
                </c:pt>
                <c:pt idx="5">
                  <c:v>303</c:v>
                </c:pt>
                <c:pt idx="6">
                  <c:v>396</c:v>
                </c:pt>
                <c:pt idx="7">
                  <c:v>419</c:v>
                </c:pt>
                <c:pt idx="8">
                  <c:v>363</c:v>
                </c:pt>
                <c:pt idx="9">
                  <c:v>362</c:v>
                </c:pt>
                <c:pt idx="10">
                  <c:v>307</c:v>
                </c:pt>
                <c:pt idx="11">
                  <c:v>335</c:v>
                </c:pt>
                <c:pt idx="12">
                  <c:v>448</c:v>
                </c:pt>
                <c:pt idx="13">
                  <c:v>298</c:v>
                </c:pt>
                <c:pt idx="14">
                  <c:v>288</c:v>
                </c:pt>
                <c:pt idx="15">
                  <c:v>334</c:v>
                </c:pt>
                <c:pt idx="16">
                  <c:v>411</c:v>
                </c:pt>
              </c:numCache>
            </c:numRef>
          </c:yVal>
          <c:smooth val="1"/>
        </c:ser>
        <c:axId val="1064044"/>
        <c:axId val="9576397"/>
      </c:scatterChart>
      <c:scatterChart>
        <c:scatterStyle val="lineMarker"/>
        <c:varyColors val="0"/>
        <c:ser>
          <c:idx val="5"/>
          <c:order val="3"/>
          <c:tx>
            <c:strRef>
              <c:f>NV_Data1!$A$23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NV_Data1!$L$28:$L$44</c:f>
              <c:numCache>
                <c:ptCount val="17"/>
                <c:pt idx="3">
                  <c:v>28.104575163398692</c:v>
                </c:pt>
                <c:pt idx="4">
                  <c:v>35.333333333333336</c:v>
                </c:pt>
                <c:pt idx="5">
                  <c:v>45.87458745874587</c:v>
                </c:pt>
                <c:pt idx="6">
                  <c:v>43.18181818181818</c:v>
                </c:pt>
                <c:pt idx="7">
                  <c:v>43.43675417661098</c:v>
                </c:pt>
                <c:pt idx="8">
                  <c:v>45.45454545454545</c:v>
                </c:pt>
                <c:pt idx="9">
                  <c:v>46.96132596685083</c:v>
                </c:pt>
                <c:pt idx="10">
                  <c:v>35.83061889250814</c:v>
                </c:pt>
                <c:pt idx="11">
                  <c:v>35.82089552238806</c:v>
                </c:pt>
                <c:pt idx="12">
                  <c:v>30.13392857142857</c:v>
                </c:pt>
                <c:pt idx="13">
                  <c:v>38.59060402684564</c:v>
                </c:pt>
                <c:pt idx="14">
                  <c:v>36.80555555555556</c:v>
                </c:pt>
                <c:pt idx="15">
                  <c:v>34.4311377245509</c:v>
                </c:pt>
                <c:pt idx="16">
                  <c:v>36.982968369829685</c:v>
                </c:pt>
              </c:numCache>
            </c:numRef>
          </c:yVal>
          <c:smooth val="0"/>
        </c:ser>
        <c:axId val="19078710"/>
        <c:axId val="37490663"/>
      </c:scatterChart>
      <c:val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576397"/>
        <c:crossesAt val="0"/>
        <c:crossBetween val="midCat"/>
        <c:dispUnits/>
        <c:majorUnit val="1"/>
      </c:valAx>
      <c:valAx>
        <c:axId val="9576397"/>
        <c:scaling>
          <c:orientation val="minMax"/>
          <c:max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64044"/>
        <c:crosses val="autoZero"/>
        <c:crossBetween val="midCat"/>
        <c:dispUnits/>
        <c:majorUnit val="55"/>
      </c:valAx>
      <c:valAx>
        <c:axId val="19078710"/>
        <c:scaling>
          <c:orientation val="minMax"/>
        </c:scaling>
        <c:axPos val="b"/>
        <c:delete val="1"/>
        <c:majorTickMark val="in"/>
        <c:minorTickMark val="none"/>
        <c:tickLblPos val="nextTo"/>
        <c:crossAx val="37490663"/>
        <c:crosses val="max"/>
        <c:crossBetween val="midCat"/>
        <c:dispUnits/>
      </c:valAx>
      <c:valAx>
        <c:axId val="3749066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07871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55" zoomScaleNormal="55" workbookViewId="0" topLeftCell="A81">
      <selection activeCell="N136" sqref="N13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65</v>
      </c>
    </row>
    <row r="2" ht="12.75">
      <c r="A2" s="4" t="str">
        <f>CONCATENATE("New Admissions by Race (BW Only) x Offense: ",$A$1)</f>
        <v>New Admissions by Race (BW Only) x Offense: NEVADA</v>
      </c>
    </row>
    <row r="3" spans="2:19" s="4" customFormat="1" ht="12.75">
      <c r="B3" s="30" t="s">
        <v>14</v>
      </c>
      <c r="C3" s="30"/>
      <c r="D3" s="30"/>
      <c r="E3" s="30" t="s">
        <v>15</v>
      </c>
      <c r="F3" s="30"/>
      <c r="G3" s="30"/>
      <c r="H3" s="30" t="s">
        <v>16</v>
      </c>
      <c r="I3" s="30"/>
      <c r="J3" s="30"/>
      <c r="K3" s="30" t="s">
        <v>17</v>
      </c>
      <c r="L3" s="30"/>
      <c r="M3" s="30"/>
      <c r="N3" s="30" t="s">
        <v>18</v>
      </c>
      <c r="O3" s="30"/>
      <c r="P3" s="30"/>
      <c r="Q3" s="30" t="s">
        <v>19</v>
      </c>
      <c r="R3" s="30"/>
      <c r="S3" s="30"/>
    </row>
    <row r="4" spans="1:19" s="12" customFormat="1" ht="12.75">
      <c r="A4" s="15" t="s">
        <v>25</v>
      </c>
      <c r="B4" s="16" t="s">
        <v>11</v>
      </c>
      <c r="C4" s="16" t="s">
        <v>12</v>
      </c>
      <c r="D4" s="17" t="s">
        <v>31</v>
      </c>
      <c r="E4" s="16" t="s">
        <v>11</v>
      </c>
      <c r="F4" s="16" t="s">
        <v>12</v>
      </c>
      <c r="G4" s="17" t="s">
        <v>31</v>
      </c>
      <c r="H4" s="16" t="s">
        <v>11</v>
      </c>
      <c r="I4" s="16" t="s">
        <v>12</v>
      </c>
      <c r="J4" s="17" t="s">
        <v>31</v>
      </c>
      <c r="K4" s="16" t="s">
        <v>11</v>
      </c>
      <c r="L4" s="16" t="s">
        <v>12</v>
      </c>
      <c r="M4" s="17" t="s">
        <v>31</v>
      </c>
      <c r="N4" s="16" t="s">
        <v>11</v>
      </c>
      <c r="O4" s="16" t="s">
        <v>12</v>
      </c>
      <c r="P4" s="17" t="s">
        <v>31</v>
      </c>
      <c r="Q4" s="16" t="s">
        <v>11</v>
      </c>
      <c r="R4" s="16" t="s">
        <v>12</v>
      </c>
      <c r="S4" s="17" t="s">
        <v>31</v>
      </c>
    </row>
    <row r="5" spans="1:19" ht="12.75">
      <c r="A5" s="9">
        <v>1983</v>
      </c>
      <c r="B5" s="8"/>
      <c r="C5" s="8"/>
      <c r="D5" s="10"/>
      <c r="G5" s="10"/>
      <c r="J5" s="10"/>
      <c r="M5" s="10"/>
      <c r="P5" s="10"/>
      <c r="S5" s="10"/>
    </row>
    <row r="6" spans="1:19" ht="12.75">
      <c r="A6" s="9">
        <v>1984</v>
      </c>
      <c r="B6" s="8"/>
      <c r="C6" s="8"/>
      <c r="D6" s="10"/>
      <c r="G6" s="10"/>
      <c r="J6" s="10"/>
      <c r="M6" s="10"/>
      <c r="P6" s="10"/>
      <c r="S6" s="10"/>
    </row>
    <row r="7" spans="1:19" ht="12.75">
      <c r="A7" s="9">
        <v>1985</v>
      </c>
      <c r="B7" s="8"/>
      <c r="C7" s="8"/>
      <c r="D7" s="10"/>
      <c r="G7" s="10"/>
      <c r="J7" s="10"/>
      <c r="M7" s="10"/>
      <c r="P7" s="10"/>
      <c r="S7" s="10"/>
    </row>
    <row r="8" spans="1:19" ht="12.75">
      <c r="A8" s="9">
        <v>1986</v>
      </c>
      <c r="B8" s="8">
        <v>169</v>
      </c>
      <c r="C8" s="8">
        <v>67</v>
      </c>
      <c r="D8" s="10">
        <v>236</v>
      </c>
      <c r="E8">
        <v>212</v>
      </c>
      <c r="F8">
        <v>87</v>
      </c>
      <c r="G8" s="10">
        <v>299</v>
      </c>
      <c r="H8">
        <v>186</v>
      </c>
      <c r="I8">
        <v>80</v>
      </c>
      <c r="J8" s="10">
        <v>266</v>
      </c>
      <c r="K8">
        <v>110</v>
      </c>
      <c r="L8">
        <v>43</v>
      </c>
      <c r="M8" s="10">
        <v>153</v>
      </c>
      <c r="N8">
        <v>238</v>
      </c>
      <c r="O8">
        <v>36</v>
      </c>
      <c r="P8" s="10">
        <v>274</v>
      </c>
      <c r="Q8">
        <v>915</v>
      </c>
      <c r="R8">
        <v>313</v>
      </c>
      <c r="S8" s="10">
        <v>1228</v>
      </c>
    </row>
    <row r="9" spans="1:19" ht="12.75">
      <c r="A9" s="9">
        <v>1987</v>
      </c>
      <c r="B9" s="8">
        <v>157</v>
      </c>
      <c r="C9" s="8">
        <v>62</v>
      </c>
      <c r="D9" s="10">
        <v>219</v>
      </c>
      <c r="E9">
        <v>162</v>
      </c>
      <c r="F9">
        <v>77</v>
      </c>
      <c r="G9" s="10">
        <v>239</v>
      </c>
      <c r="H9">
        <v>173</v>
      </c>
      <c r="I9">
        <v>79</v>
      </c>
      <c r="J9" s="10">
        <v>252</v>
      </c>
      <c r="K9">
        <v>97</v>
      </c>
      <c r="L9">
        <v>53</v>
      </c>
      <c r="M9" s="10">
        <v>150</v>
      </c>
      <c r="N9">
        <v>166</v>
      </c>
      <c r="O9">
        <v>47</v>
      </c>
      <c r="P9" s="10">
        <v>213</v>
      </c>
      <c r="Q9">
        <v>755</v>
      </c>
      <c r="R9">
        <v>318</v>
      </c>
      <c r="S9" s="10">
        <v>1073</v>
      </c>
    </row>
    <row r="10" spans="1:19" ht="12.75">
      <c r="A10" s="9">
        <v>1988</v>
      </c>
      <c r="B10" s="8">
        <v>169</v>
      </c>
      <c r="C10" s="8">
        <v>64</v>
      </c>
      <c r="D10" s="10">
        <v>233</v>
      </c>
      <c r="E10">
        <v>193</v>
      </c>
      <c r="F10">
        <v>93</v>
      </c>
      <c r="G10" s="10">
        <v>286</v>
      </c>
      <c r="H10">
        <v>183</v>
      </c>
      <c r="I10">
        <v>98</v>
      </c>
      <c r="J10" s="10">
        <v>281</v>
      </c>
      <c r="K10">
        <v>164</v>
      </c>
      <c r="L10">
        <v>139</v>
      </c>
      <c r="M10" s="10">
        <v>303</v>
      </c>
      <c r="N10">
        <v>220</v>
      </c>
      <c r="O10">
        <v>61</v>
      </c>
      <c r="P10" s="10">
        <v>281</v>
      </c>
      <c r="Q10">
        <v>929</v>
      </c>
      <c r="R10">
        <v>455</v>
      </c>
      <c r="S10" s="10">
        <v>1384</v>
      </c>
    </row>
    <row r="11" spans="1:19" ht="12.75">
      <c r="A11" s="9">
        <v>1989</v>
      </c>
      <c r="B11" s="8">
        <v>167</v>
      </c>
      <c r="C11" s="8">
        <v>71</v>
      </c>
      <c r="D11" s="10">
        <v>238</v>
      </c>
      <c r="E11">
        <v>171</v>
      </c>
      <c r="F11">
        <v>83</v>
      </c>
      <c r="G11" s="10">
        <v>254</v>
      </c>
      <c r="H11">
        <v>190</v>
      </c>
      <c r="I11">
        <v>106</v>
      </c>
      <c r="J11" s="10">
        <v>296</v>
      </c>
      <c r="K11">
        <v>225</v>
      </c>
      <c r="L11">
        <v>171</v>
      </c>
      <c r="M11" s="10">
        <v>396</v>
      </c>
      <c r="N11">
        <v>283</v>
      </c>
      <c r="O11">
        <v>86</v>
      </c>
      <c r="P11" s="10">
        <v>369</v>
      </c>
      <c r="Q11">
        <v>1036</v>
      </c>
      <c r="R11">
        <v>517</v>
      </c>
      <c r="S11" s="10">
        <v>1553</v>
      </c>
    </row>
    <row r="12" spans="1:19" ht="12.75">
      <c r="A12" s="9">
        <v>1990</v>
      </c>
      <c r="B12" s="8">
        <v>197</v>
      </c>
      <c r="C12" s="8">
        <v>75</v>
      </c>
      <c r="D12" s="10">
        <v>272</v>
      </c>
      <c r="E12">
        <v>169</v>
      </c>
      <c r="F12">
        <v>125</v>
      </c>
      <c r="G12" s="10">
        <v>294</v>
      </c>
      <c r="H12">
        <v>154</v>
      </c>
      <c r="I12">
        <v>70</v>
      </c>
      <c r="J12" s="10">
        <v>224</v>
      </c>
      <c r="K12">
        <v>237</v>
      </c>
      <c r="L12">
        <v>182</v>
      </c>
      <c r="M12" s="10">
        <v>419</v>
      </c>
      <c r="N12">
        <v>269</v>
      </c>
      <c r="O12">
        <v>62</v>
      </c>
      <c r="P12" s="10">
        <v>331</v>
      </c>
      <c r="Q12">
        <v>1026</v>
      </c>
      <c r="R12">
        <v>514</v>
      </c>
      <c r="S12" s="10">
        <v>1540</v>
      </c>
    </row>
    <row r="13" spans="1:19" ht="12.75">
      <c r="A13" s="9">
        <v>1991</v>
      </c>
      <c r="B13" s="8">
        <v>161</v>
      </c>
      <c r="C13" s="8">
        <v>63</v>
      </c>
      <c r="D13" s="10">
        <v>224</v>
      </c>
      <c r="E13">
        <v>188</v>
      </c>
      <c r="F13">
        <v>117</v>
      </c>
      <c r="G13" s="10">
        <v>305</v>
      </c>
      <c r="H13">
        <v>209</v>
      </c>
      <c r="I13">
        <v>68</v>
      </c>
      <c r="J13" s="10">
        <v>277</v>
      </c>
      <c r="K13">
        <v>198</v>
      </c>
      <c r="L13">
        <v>165</v>
      </c>
      <c r="M13" s="10">
        <v>363</v>
      </c>
      <c r="N13">
        <v>229</v>
      </c>
      <c r="O13">
        <v>45</v>
      </c>
      <c r="P13" s="10">
        <v>274</v>
      </c>
      <c r="Q13">
        <v>985</v>
      </c>
      <c r="R13">
        <v>458</v>
      </c>
      <c r="S13" s="10">
        <v>1443</v>
      </c>
    </row>
    <row r="14" spans="1:19" ht="12.75">
      <c r="A14" s="9">
        <v>1992</v>
      </c>
      <c r="B14" s="8">
        <v>146</v>
      </c>
      <c r="C14" s="8">
        <v>57</v>
      </c>
      <c r="D14" s="10">
        <v>203</v>
      </c>
      <c r="E14">
        <v>193</v>
      </c>
      <c r="F14">
        <v>160</v>
      </c>
      <c r="G14" s="10">
        <v>353</v>
      </c>
      <c r="H14">
        <v>193</v>
      </c>
      <c r="I14">
        <v>69</v>
      </c>
      <c r="J14" s="10">
        <v>262</v>
      </c>
      <c r="K14">
        <v>192</v>
      </c>
      <c r="L14">
        <v>170</v>
      </c>
      <c r="M14" s="10">
        <v>362</v>
      </c>
      <c r="N14">
        <v>281</v>
      </c>
      <c r="O14">
        <v>57</v>
      </c>
      <c r="P14" s="10">
        <v>338</v>
      </c>
      <c r="Q14">
        <v>1005</v>
      </c>
      <c r="R14">
        <v>513</v>
      </c>
      <c r="S14" s="10">
        <v>1518</v>
      </c>
    </row>
    <row r="15" spans="1:19" ht="12.75">
      <c r="A15" s="9">
        <v>1993</v>
      </c>
      <c r="B15" s="8">
        <v>159</v>
      </c>
      <c r="C15" s="8">
        <v>71</v>
      </c>
      <c r="D15" s="10">
        <v>230</v>
      </c>
      <c r="E15">
        <v>199</v>
      </c>
      <c r="F15">
        <v>161</v>
      </c>
      <c r="G15" s="10">
        <v>360</v>
      </c>
      <c r="H15">
        <v>174</v>
      </c>
      <c r="I15">
        <v>78</v>
      </c>
      <c r="J15" s="10">
        <v>252</v>
      </c>
      <c r="K15">
        <v>197</v>
      </c>
      <c r="L15">
        <v>110</v>
      </c>
      <c r="M15" s="10">
        <v>307</v>
      </c>
      <c r="N15">
        <v>258</v>
      </c>
      <c r="O15">
        <v>62</v>
      </c>
      <c r="P15" s="10">
        <v>320</v>
      </c>
      <c r="Q15">
        <v>987</v>
      </c>
      <c r="R15">
        <v>482</v>
      </c>
      <c r="S15" s="10">
        <v>1469</v>
      </c>
    </row>
    <row r="16" spans="1:19" ht="12.75">
      <c r="A16" s="9">
        <v>1994</v>
      </c>
      <c r="B16" s="8">
        <v>197</v>
      </c>
      <c r="C16" s="8">
        <v>91</v>
      </c>
      <c r="D16" s="10">
        <v>288</v>
      </c>
      <c r="E16">
        <v>187</v>
      </c>
      <c r="F16">
        <v>156</v>
      </c>
      <c r="G16" s="10">
        <v>343</v>
      </c>
      <c r="H16">
        <v>206</v>
      </c>
      <c r="I16">
        <v>93</v>
      </c>
      <c r="J16" s="10">
        <v>299</v>
      </c>
      <c r="K16">
        <v>215</v>
      </c>
      <c r="L16">
        <v>120</v>
      </c>
      <c r="M16" s="10">
        <v>335</v>
      </c>
      <c r="N16">
        <v>310</v>
      </c>
      <c r="O16">
        <v>51</v>
      </c>
      <c r="P16" s="10">
        <v>361</v>
      </c>
      <c r="Q16">
        <v>1115</v>
      </c>
      <c r="R16">
        <v>511</v>
      </c>
      <c r="S16" s="10">
        <v>1626</v>
      </c>
    </row>
    <row r="17" spans="1:19" ht="12.75">
      <c r="A17" s="9">
        <v>1995</v>
      </c>
      <c r="B17" s="8">
        <v>230</v>
      </c>
      <c r="C17" s="8">
        <v>121</v>
      </c>
      <c r="D17" s="10">
        <v>351</v>
      </c>
      <c r="E17">
        <v>215</v>
      </c>
      <c r="F17">
        <v>149</v>
      </c>
      <c r="G17" s="10">
        <v>364</v>
      </c>
      <c r="H17">
        <v>244</v>
      </c>
      <c r="I17">
        <v>66</v>
      </c>
      <c r="J17" s="10">
        <v>310</v>
      </c>
      <c r="K17">
        <v>313</v>
      </c>
      <c r="L17">
        <v>135</v>
      </c>
      <c r="M17" s="10">
        <v>448</v>
      </c>
      <c r="N17">
        <v>301</v>
      </c>
      <c r="O17">
        <v>53</v>
      </c>
      <c r="P17" s="10">
        <v>354</v>
      </c>
      <c r="Q17">
        <v>1303</v>
      </c>
      <c r="R17">
        <v>524</v>
      </c>
      <c r="S17" s="10">
        <v>1827</v>
      </c>
    </row>
    <row r="18" spans="1:19" ht="12.75">
      <c r="A18" s="9">
        <v>1996</v>
      </c>
      <c r="B18" s="8">
        <v>225</v>
      </c>
      <c r="C18" s="8">
        <v>92</v>
      </c>
      <c r="D18" s="10">
        <v>317</v>
      </c>
      <c r="E18">
        <v>218</v>
      </c>
      <c r="F18">
        <v>172</v>
      </c>
      <c r="G18" s="10">
        <v>390</v>
      </c>
      <c r="H18">
        <v>205</v>
      </c>
      <c r="I18">
        <v>88</v>
      </c>
      <c r="J18" s="10">
        <v>293</v>
      </c>
      <c r="K18">
        <v>183</v>
      </c>
      <c r="L18">
        <v>115</v>
      </c>
      <c r="M18" s="10">
        <v>298</v>
      </c>
      <c r="N18">
        <v>370</v>
      </c>
      <c r="O18">
        <v>54</v>
      </c>
      <c r="P18" s="10">
        <v>424</v>
      </c>
      <c r="Q18">
        <v>1201</v>
      </c>
      <c r="R18">
        <v>521</v>
      </c>
      <c r="S18" s="10">
        <v>1722</v>
      </c>
    </row>
    <row r="19" spans="1:19" ht="12.75">
      <c r="A19" s="9">
        <v>1997</v>
      </c>
      <c r="B19" s="8">
        <v>223</v>
      </c>
      <c r="C19" s="8">
        <v>95</v>
      </c>
      <c r="D19" s="10">
        <v>318</v>
      </c>
      <c r="E19">
        <v>203</v>
      </c>
      <c r="F19">
        <v>152</v>
      </c>
      <c r="G19" s="10">
        <v>355</v>
      </c>
      <c r="H19">
        <v>287</v>
      </c>
      <c r="I19">
        <v>95</v>
      </c>
      <c r="J19" s="10">
        <v>382</v>
      </c>
      <c r="K19">
        <v>182</v>
      </c>
      <c r="L19">
        <v>106</v>
      </c>
      <c r="M19" s="10">
        <v>288</v>
      </c>
      <c r="N19">
        <v>433</v>
      </c>
      <c r="O19">
        <v>64</v>
      </c>
      <c r="P19" s="10">
        <v>497</v>
      </c>
      <c r="Q19">
        <v>1328</v>
      </c>
      <c r="R19">
        <v>512</v>
      </c>
      <c r="S19" s="10">
        <v>1840</v>
      </c>
    </row>
    <row r="20" spans="1:19" ht="12.75">
      <c r="A20" s="9">
        <v>1998</v>
      </c>
      <c r="B20" s="8">
        <v>235</v>
      </c>
      <c r="C20" s="8">
        <v>121</v>
      </c>
      <c r="D20" s="10">
        <v>356</v>
      </c>
      <c r="E20">
        <v>239</v>
      </c>
      <c r="F20">
        <v>187</v>
      </c>
      <c r="G20" s="10">
        <v>426</v>
      </c>
      <c r="H20">
        <v>280</v>
      </c>
      <c r="I20">
        <v>97</v>
      </c>
      <c r="J20" s="10">
        <v>377</v>
      </c>
      <c r="K20">
        <v>219</v>
      </c>
      <c r="L20">
        <v>115</v>
      </c>
      <c r="M20" s="10">
        <v>334</v>
      </c>
      <c r="N20">
        <v>388</v>
      </c>
      <c r="O20">
        <v>79</v>
      </c>
      <c r="P20" s="10">
        <v>467</v>
      </c>
      <c r="Q20">
        <v>1361</v>
      </c>
      <c r="R20">
        <v>599</v>
      </c>
      <c r="S20" s="10">
        <v>1960</v>
      </c>
    </row>
    <row r="21" spans="1:19" ht="12.75">
      <c r="A21" s="9">
        <v>1999</v>
      </c>
      <c r="B21" s="8">
        <v>218</v>
      </c>
      <c r="C21" s="8">
        <v>122</v>
      </c>
      <c r="D21" s="10">
        <v>340</v>
      </c>
      <c r="E21">
        <v>232</v>
      </c>
      <c r="F21">
        <v>170</v>
      </c>
      <c r="G21" s="10">
        <v>402</v>
      </c>
      <c r="H21">
        <v>247</v>
      </c>
      <c r="I21">
        <v>92</v>
      </c>
      <c r="J21" s="10">
        <v>339</v>
      </c>
      <c r="K21">
        <v>259</v>
      </c>
      <c r="L21">
        <v>152</v>
      </c>
      <c r="M21" s="10">
        <v>411</v>
      </c>
      <c r="N21">
        <v>377</v>
      </c>
      <c r="O21">
        <v>86</v>
      </c>
      <c r="P21" s="10">
        <v>463</v>
      </c>
      <c r="Q21">
        <v>1333</v>
      </c>
      <c r="R21">
        <v>622</v>
      </c>
      <c r="S21" s="10">
        <v>1955</v>
      </c>
    </row>
    <row r="22" ht="12.75" hidden="1"/>
    <row r="23" ht="12.75" hidden="1">
      <c r="A23" t="s">
        <v>32</v>
      </c>
    </row>
    <row r="25" ht="12.75">
      <c r="A25" s="4" t="str">
        <f>CONCATENATE("Percent of Total New Admissions by Race (BW Only) x Offense: ",$A$1)</f>
        <v>Percent of Total New Admissions by Race (BW Only) x Offense: NEVADA</v>
      </c>
    </row>
    <row r="26" spans="2:19" s="4" customFormat="1" ht="12.75">
      <c r="B26" s="30" t="s">
        <v>14</v>
      </c>
      <c r="C26" s="30"/>
      <c r="D26" s="30"/>
      <c r="E26" s="30" t="s">
        <v>15</v>
      </c>
      <c r="F26" s="30"/>
      <c r="G26" s="30"/>
      <c r="H26" s="30" t="s">
        <v>16</v>
      </c>
      <c r="I26" s="30"/>
      <c r="J26" s="30"/>
      <c r="K26" s="30" t="s">
        <v>17</v>
      </c>
      <c r="L26" s="30"/>
      <c r="M26" s="30"/>
      <c r="N26" s="30" t="s">
        <v>18</v>
      </c>
      <c r="O26" s="30"/>
      <c r="P26" s="30"/>
      <c r="Q26" s="30" t="s">
        <v>19</v>
      </c>
      <c r="R26" s="30"/>
      <c r="S26" s="30"/>
    </row>
    <row r="27" spans="1:19" s="12" customFormat="1" ht="12.75">
      <c r="A27" s="15" t="s">
        <v>25</v>
      </c>
      <c r="B27" s="16" t="s">
        <v>11</v>
      </c>
      <c r="C27" s="16" t="s">
        <v>12</v>
      </c>
      <c r="D27" s="17" t="s">
        <v>31</v>
      </c>
      <c r="E27" s="16" t="s">
        <v>11</v>
      </c>
      <c r="F27" s="16" t="s">
        <v>12</v>
      </c>
      <c r="G27" s="17" t="s">
        <v>31</v>
      </c>
      <c r="H27" s="16" t="s">
        <v>11</v>
      </c>
      <c r="I27" s="16" t="s">
        <v>12</v>
      </c>
      <c r="J27" s="17" t="s">
        <v>31</v>
      </c>
      <c r="K27" s="16" t="s">
        <v>11</v>
      </c>
      <c r="L27" s="16" t="s">
        <v>12</v>
      </c>
      <c r="M27" s="17" t="s">
        <v>31</v>
      </c>
      <c r="N27" s="16" t="s">
        <v>11</v>
      </c>
      <c r="O27" s="16" t="s">
        <v>12</v>
      </c>
      <c r="P27" s="17" t="s">
        <v>31</v>
      </c>
      <c r="Q27" s="16" t="s">
        <v>11</v>
      </c>
      <c r="R27" s="16" t="s">
        <v>12</v>
      </c>
      <c r="S27" s="17" t="s">
        <v>31</v>
      </c>
    </row>
    <row r="28" spans="1:19" ht="12.75">
      <c r="A28" s="9">
        <v>1983</v>
      </c>
      <c r="B28" s="1"/>
      <c r="C28" s="1"/>
      <c r="D28" s="11"/>
      <c r="E28" s="1"/>
      <c r="F28" s="1"/>
      <c r="G28" s="11"/>
      <c r="H28" s="1"/>
      <c r="I28" s="1"/>
      <c r="J28" s="11"/>
      <c r="K28" s="1"/>
      <c r="L28" s="1"/>
      <c r="M28" s="11"/>
      <c r="N28" s="1"/>
      <c r="O28" s="1"/>
      <c r="P28" s="11"/>
      <c r="Q28" s="1"/>
      <c r="R28" s="1"/>
      <c r="S28" s="11"/>
    </row>
    <row r="29" spans="1:19" ht="12.75">
      <c r="A29" s="9">
        <v>1984</v>
      </c>
      <c r="B29" s="1"/>
      <c r="C29" s="1"/>
      <c r="D29" s="11"/>
      <c r="E29" s="1"/>
      <c r="F29" s="1"/>
      <c r="G29" s="11"/>
      <c r="H29" s="1"/>
      <c r="I29" s="1"/>
      <c r="J29" s="11"/>
      <c r="K29" s="1"/>
      <c r="L29" s="1"/>
      <c r="M29" s="11"/>
      <c r="N29" s="1"/>
      <c r="O29" s="1"/>
      <c r="P29" s="11"/>
      <c r="Q29" s="1"/>
      <c r="R29" s="1"/>
      <c r="S29" s="11"/>
    </row>
    <row r="30" spans="1:19" ht="12.75">
      <c r="A30" s="9">
        <v>1985</v>
      </c>
      <c r="B30" s="1"/>
      <c r="C30" s="1"/>
      <c r="D30" s="11"/>
      <c r="E30" s="1"/>
      <c r="F30" s="1"/>
      <c r="G30" s="11"/>
      <c r="H30" s="1"/>
      <c r="I30" s="1"/>
      <c r="J30" s="11"/>
      <c r="K30" s="1"/>
      <c r="L30" s="1"/>
      <c r="M30" s="11"/>
      <c r="N30" s="1"/>
      <c r="O30" s="1"/>
      <c r="P30" s="11"/>
      <c r="Q30" s="1"/>
      <c r="R30" s="1"/>
      <c r="S30" s="11"/>
    </row>
    <row r="31" spans="1:19" ht="12.75">
      <c r="A31" s="9">
        <v>1986</v>
      </c>
      <c r="B31" s="1">
        <f>(B8/$D8)*100</f>
        <v>71.61016949152543</v>
      </c>
      <c r="C31" s="1">
        <f>(C8/$D8)*100</f>
        <v>28.389830508474578</v>
      </c>
      <c r="D31" s="11">
        <f>(D8/$D8)*100</f>
        <v>100</v>
      </c>
      <c r="E31" s="1">
        <f>(E8/$G8)*100</f>
        <v>70.90301003344482</v>
      </c>
      <c r="F31" s="1">
        <f>(F8/$G8)*100</f>
        <v>29.09698996655518</v>
      </c>
      <c r="G31" s="11">
        <f>(G8/$G8)*100</f>
        <v>100</v>
      </c>
      <c r="H31" s="1">
        <f>(H8/$J8)*100</f>
        <v>69.92481203007519</v>
      </c>
      <c r="I31" s="1">
        <f>(I8/$J8)*100</f>
        <v>30.075187969924812</v>
      </c>
      <c r="J31" s="11">
        <f>(J8/$J8)*100</f>
        <v>100</v>
      </c>
      <c r="K31" s="1">
        <f>(K8/$M8)*100</f>
        <v>71.89542483660131</v>
      </c>
      <c r="L31" s="1">
        <f>(L8/$M8)*100</f>
        <v>28.104575163398692</v>
      </c>
      <c r="M31" s="11">
        <f>(M8/$M8)*100</f>
        <v>100</v>
      </c>
      <c r="N31" s="1">
        <f>(N8/$P8)*100</f>
        <v>86.86131386861314</v>
      </c>
      <c r="O31" s="1">
        <f>(O8/$P8)*100</f>
        <v>13.138686131386862</v>
      </c>
      <c r="P31" s="11">
        <f>(P8/$P8)*100</f>
        <v>100</v>
      </c>
      <c r="Q31" s="1">
        <f>(Q8/$S8)*100</f>
        <v>74.51140065146579</v>
      </c>
      <c r="R31" s="1">
        <f>(R8/$S8)*100</f>
        <v>25.4885993485342</v>
      </c>
      <c r="S31" s="11">
        <f>(S8/$S8)*100</f>
        <v>100</v>
      </c>
    </row>
    <row r="32" spans="1:19" ht="12.75">
      <c r="A32" s="9">
        <v>1987</v>
      </c>
      <c r="B32" s="1">
        <f aca="true" t="shared" si="0" ref="B32:C44">(B9/$D9)*100</f>
        <v>71.68949771689498</v>
      </c>
      <c r="C32" s="1">
        <f t="shared" si="0"/>
        <v>28.31050228310502</v>
      </c>
      <c r="D32" s="11">
        <f aca="true" t="shared" si="1" ref="D32:D44">(D9/$D9)*100</f>
        <v>100</v>
      </c>
      <c r="E32" s="1">
        <f aca="true" t="shared" si="2" ref="E32:G44">(E9/$G9)*100</f>
        <v>67.78242677824268</v>
      </c>
      <c r="F32" s="1">
        <f t="shared" si="2"/>
        <v>32.21757322175732</v>
      </c>
      <c r="G32" s="11">
        <f t="shared" si="2"/>
        <v>100</v>
      </c>
      <c r="H32" s="1">
        <f aca="true" t="shared" si="3" ref="H32:J44">(H9/$J9)*100</f>
        <v>68.65079365079364</v>
      </c>
      <c r="I32" s="1">
        <f t="shared" si="3"/>
        <v>31.349206349206348</v>
      </c>
      <c r="J32" s="11">
        <f t="shared" si="3"/>
        <v>100</v>
      </c>
      <c r="K32" s="1">
        <f aca="true" t="shared" si="4" ref="K32:M44">(K9/$M9)*100</f>
        <v>64.66666666666666</v>
      </c>
      <c r="L32" s="1">
        <f t="shared" si="4"/>
        <v>35.333333333333336</v>
      </c>
      <c r="M32" s="11">
        <f t="shared" si="4"/>
        <v>100</v>
      </c>
      <c r="N32" s="1">
        <f aca="true" t="shared" si="5" ref="N32:P44">(N9/$P9)*100</f>
        <v>77.93427230046949</v>
      </c>
      <c r="O32" s="1">
        <f t="shared" si="5"/>
        <v>22.065727699530516</v>
      </c>
      <c r="P32" s="11">
        <f t="shared" si="5"/>
        <v>100</v>
      </c>
      <c r="Q32" s="1">
        <f aca="true" t="shared" si="6" ref="Q32:S44">(Q9/$S9)*100</f>
        <v>70.36346691519105</v>
      </c>
      <c r="R32" s="1">
        <f t="shared" si="6"/>
        <v>29.636533084808946</v>
      </c>
      <c r="S32" s="11">
        <f t="shared" si="6"/>
        <v>100</v>
      </c>
    </row>
    <row r="33" spans="1:19" ht="12.75">
      <c r="A33" s="9">
        <v>1988</v>
      </c>
      <c r="B33" s="1">
        <f t="shared" si="0"/>
        <v>72.53218884120172</v>
      </c>
      <c r="C33" s="1">
        <f t="shared" si="0"/>
        <v>27.467811158798284</v>
      </c>
      <c r="D33" s="11">
        <f t="shared" si="1"/>
        <v>100</v>
      </c>
      <c r="E33" s="1">
        <f t="shared" si="2"/>
        <v>67.48251748251748</v>
      </c>
      <c r="F33" s="1">
        <f t="shared" si="2"/>
        <v>32.51748251748251</v>
      </c>
      <c r="G33" s="11">
        <f t="shared" si="2"/>
        <v>100</v>
      </c>
      <c r="H33" s="1">
        <f t="shared" si="3"/>
        <v>65.12455516014235</v>
      </c>
      <c r="I33" s="1">
        <f t="shared" si="3"/>
        <v>34.87544483985765</v>
      </c>
      <c r="J33" s="11">
        <f t="shared" si="3"/>
        <v>100</v>
      </c>
      <c r="K33" s="1">
        <f t="shared" si="4"/>
        <v>54.12541254125413</v>
      </c>
      <c r="L33" s="1">
        <f t="shared" si="4"/>
        <v>45.87458745874587</v>
      </c>
      <c r="M33" s="11">
        <f t="shared" si="4"/>
        <v>100</v>
      </c>
      <c r="N33" s="1">
        <f t="shared" si="5"/>
        <v>78.29181494661923</v>
      </c>
      <c r="O33" s="1">
        <f t="shared" si="5"/>
        <v>21.70818505338078</v>
      </c>
      <c r="P33" s="11">
        <f t="shared" si="5"/>
        <v>100</v>
      </c>
      <c r="Q33" s="1">
        <f t="shared" si="6"/>
        <v>67.12427745664739</v>
      </c>
      <c r="R33" s="1">
        <f t="shared" si="6"/>
        <v>32.8757225433526</v>
      </c>
      <c r="S33" s="11">
        <f t="shared" si="6"/>
        <v>100</v>
      </c>
    </row>
    <row r="34" spans="1:19" ht="12.75">
      <c r="A34" s="9">
        <v>1989</v>
      </c>
      <c r="B34" s="1">
        <f t="shared" si="0"/>
        <v>70.16806722689076</v>
      </c>
      <c r="C34" s="1">
        <f t="shared" si="0"/>
        <v>29.831932773109244</v>
      </c>
      <c r="D34" s="11">
        <f t="shared" si="1"/>
        <v>100</v>
      </c>
      <c r="E34" s="1">
        <f t="shared" si="2"/>
        <v>67.32283464566929</v>
      </c>
      <c r="F34" s="1">
        <f t="shared" si="2"/>
        <v>32.677165354330704</v>
      </c>
      <c r="G34" s="11">
        <f t="shared" si="2"/>
        <v>100</v>
      </c>
      <c r="H34" s="1">
        <f t="shared" si="3"/>
        <v>64.1891891891892</v>
      </c>
      <c r="I34" s="1">
        <f t="shared" si="3"/>
        <v>35.810810810810814</v>
      </c>
      <c r="J34" s="11">
        <f t="shared" si="3"/>
        <v>100</v>
      </c>
      <c r="K34" s="1">
        <f t="shared" si="4"/>
        <v>56.81818181818182</v>
      </c>
      <c r="L34" s="1">
        <f t="shared" si="4"/>
        <v>43.18181818181818</v>
      </c>
      <c r="M34" s="11">
        <f t="shared" si="4"/>
        <v>100</v>
      </c>
      <c r="N34" s="1">
        <f t="shared" si="5"/>
        <v>76.69376693766937</v>
      </c>
      <c r="O34" s="1">
        <f t="shared" si="5"/>
        <v>23.306233062330623</v>
      </c>
      <c r="P34" s="11">
        <f t="shared" si="5"/>
        <v>100</v>
      </c>
      <c r="Q34" s="1">
        <f t="shared" si="6"/>
        <v>66.70959433354797</v>
      </c>
      <c r="R34" s="1">
        <f t="shared" si="6"/>
        <v>33.29040566645203</v>
      </c>
      <c r="S34" s="11">
        <f t="shared" si="6"/>
        <v>100</v>
      </c>
    </row>
    <row r="35" spans="1:19" ht="12.75">
      <c r="A35" s="9">
        <v>1990</v>
      </c>
      <c r="B35" s="1">
        <f t="shared" si="0"/>
        <v>72.42647058823529</v>
      </c>
      <c r="C35" s="1">
        <f t="shared" si="0"/>
        <v>27.573529411764707</v>
      </c>
      <c r="D35" s="11">
        <f t="shared" si="1"/>
        <v>100</v>
      </c>
      <c r="E35" s="1">
        <f t="shared" si="2"/>
        <v>57.48299319727891</v>
      </c>
      <c r="F35" s="1">
        <f t="shared" si="2"/>
        <v>42.517006802721085</v>
      </c>
      <c r="G35" s="11">
        <f t="shared" si="2"/>
        <v>100</v>
      </c>
      <c r="H35" s="1">
        <f t="shared" si="3"/>
        <v>68.75</v>
      </c>
      <c r="I35" s="1">
        <f t="shared" si="3"/>
        <v>31.25</v>
      </c>
      <c r="J35" s="11">
        <f t="shared" si="3"/>
        <v>100</v>
      </c>
      <c r="K35" s="1">
        <f t="shared" si="4"/>
        <v>56.56324582338902</v>
      </c>
      <c r="L35" s="1">
        <f t="shared" si="4"/>
        <v>43.43675417661098</v>
      </c>
      <c r="M35" s="11">
        <f t="shared" si="4"/>
        <v>100</v>
      </c>
      <c r="N35" s="1">
        <f t="shared" si="5"/>
        <v>81.2688821752266</v>
      </c>
      <c r="O35" s="1">
        <f t="shared" si="5"/>
        <v>18.731117824773413</v>
      </c>
      <c r="P35" s="11">
        <f t="shared" si="5"/>
        <v>100</v>
      </c>
      <c r="Q35" s="1">
        <f t="shared" si="6"/>
        <v>66.62337662337663</v>
      </c>
      <c r="R35" s="1">
        <f t="shared" si="6"/>
        <v>33.37662337662338</v>
      </c>
      <c r="S35" s="11">
        <f t="shared" si="6"/>
        <v>100</v>
      </c>
    </row>
    <row r="36" spans="1:19" ht="12.75">
      <c r="A36" s="9">
        <v>1991</v>
      </c>
      <c r="B36" s="1">
        <f t="shared" si="0"/>
        <v>71.875</v>
      </c>
      <c r="C36" s="1">
        <f t="shared" si="0"/>
        <v>28.125</v>
      </c>
      <c r="D36" s="11">
        <f t="shared" si="1"/>
        <v>100</v>
      </c>
      <c r="E36" s="1">
        <f t="shared" si="2"/>
        <v>61.63934426229508</v>
      </c>
      <c r="F36" s="1">
        <f t="shared" si="2"/>
        <v>38.36065573770492</v>
      </c>
      <c r="G36" s="11">
        <f t="shared" si="2"/>
        <v>100</v>
      </c>
      <c r="H36" s="1">
        <f t="shared" si="3"/>
        <v>75.45126353790613</v>
      </c>
      <c r="I36" s="1">
        <f t="shared" si="3"/>
        <v>24.548736462093864</v>
      </c>
      <c r="J36" s="11">
        <f t="shared" si="3"/>
        <v>100</v>
      </c>
      <c r="K36" s="1">
        <f t="shared" si="4"/>
        <v>54.54545454545454</v>
      </c>
      <c r="L36" s="1">
        <f t="shared" si="4"/>
        <v>45.45454545454545</v>
      </c>
      <c r="M36" s="11">
        <f t="shared" si="4"/>
        <v>100</v>
      </c>
      <c r="N36" s="1">
        <f t="shared" si="5"/>
        <v>83.57664233576642</v>
      </c>
      <c r="O36" s="1">
        <f t="shared" si="5"/>
        <v>16.423357664233578</v>
      </c>
      <c r="P36" s="11">
        <f t="shared" si="5"/>
        <v>100</v>
      </c>
      <c r="Q36" s="1">
        <f t="shared" si="6"/>
        <v>68.26056826056825</v>
      </c>
      <c r="R36" s="1">
        <f t="shared" si="6"/>
        <v>31.73943173943174</v>
      </c>
      <c r="S36" s="11">
        <f t="shared" si="6"/>
        <v>100</v>
      </c>
    </row>
    <row r="37" spans="1:19" ht="12.75">
      <c r="A37" s="9">
        <v>1992</v>
      </c>
      <c r="B37" s="1">
        <f t="shared" si="0"/>
        <v>71.92118226600985</v>
      </c>
      <c r="C37" s="1">
        <f t="shared" si="0"/>
        <v>28.078817733990146</v>
      </c>
      <c r="D37" s="11">
        <f t="shared" si="1"/>
        <v>100</v>
      </c>
      <c r="E37" s="1">
        <f t="shared" si="2"/>
        <v>54.6742209631728</v>
      </c>
      <c r="F37" s="1">
        <f t="shared" si="2"/>
        <v>45.3257790368272</v>
      </c>
      <c r="G37" s="11">
        <f t="shared" si="2"/>
        <v>100</v>
      </c>
      <c r="H37" s="1">
        <f t="shared" si="3"/>
        <v>73.66412213740458</v>
      </c>
      <c r="I37" s="1">
        <f t="shared" si="3"/>
        <v>26.33587786259542</v>
      </c>
      <c r="J37" s="11">
        <f t="shared" si="3"/>
        <v>100</v>
      </c>
      <c r="K37" s="1">
        <f t="shared" si="4"/>
        <v>53.03867403314917</v>
      </c>
      <c r="L37" s="1">
        <f t="shared" si="4"/>
        <v>46.96132596685083</v>
      </c>
      <c r="M37" s="11">
        <f t="shared" si="4"/>
        <v>100</v>
      </c>
      <c r="N37" s="1">
        <f t="shared" si="5"/>
        <v>83.13609467455622</v>
      </c>
      <c r="O37" s="1">
        <f t="shared" si="5"/>
        <v>16.86390532544379</v>
      </c>
      <c r="P37" s="11">
        <f t="shared" si="5"/>
        <v>100</v>
      </c>
      <c r="Q37" s="1">
        <f t="shared" si="6"/>
        <v>66.20553359683794</v>
      </c>
      <c r="R37" s="1">
        <f t="shared" si="6"/>
        <v>33.794466403162055</v>
      </c>
      <c r="S37" s="11">
        <f t="shared" si="6"/>
        <v>100</v>
      </c>
    </row>
    <row r="38" spans="1:19" ht="12.75">
      <c r="A38" s="9">
        <v>1993</v>
      </c>
      <c r="B38" s="1">
        <f t="shared" si="0"/>
        <v>69.1304347826087</v>
      </c>
      <c r="C38" s="1">
        <f t="shared" si="0"/>
        <v>30.869565217391305</v>
      </c>
      <c r="D38" s="11">
        <f t="shared" si="1"/>
        <v>100</v>
      </c>
      <c r="E38" s="1">
        <f t="shared" si="2"/>
        <v>55.27777777777778</v>
      </c>
      <c r="F38" s="1">
        <f t="shared" si="2"/>
        <v>44.72222222222222</v>
      </c>
      <c r="G38" s="11">
        <f t="shared" si="2"/>
        <v>100</v>
      </c>
      <c r="H38" s="1">
        <f t="shared" si="3"/>
        <v>69.04761904761905</v>
      </c>
      <c r="I38" s="1">
        <f t="shared" si="3"/>
        <v>30.952380952380953</v>
      </c>
      <c r="J38" s="11">
        <f t="shared" si="3"/>
        <v>100</v>
      </c>
      <c r="K38" s="1">
        <f t="shared" si="4"/>
        <v>64.16938110749186</v>
      </c>
      <c r="L38" s="1">
        <f t="shared" si="4"/>
        <v>35.83061889250814</v>
      </c>
      <c r="M38" s="11">
        <f t="shared" si="4"/>
        <v>100</v>
      </c>
      <c r="N38" s="1">
        <f t="shared" si="5"/>
        <v>80.625</v>
      </c>
      <c r="O38" s="1">
        <f t="shared" si="5"/>
        <v>19.375</v>
      </c>
      <c r="P38" s="11">
        <f t="shared" si="5"/>
        <v>100</v>
      </c>
      <c r="Q38" s="1">
        <f t="shared" si="6"/>
        <v>67.18856364874064</v>
      </c>
      <c r="R38" s="1">
        <f t="shared" si="6"/>
        <v>32.81143635125936</v>
      </c>
      <c r="S38" s="11">
        <f t="shared" si="6"/>
        <v>100</v>
      </c>
    </row>
    <row r="39" spans="1:19" ht="12.75">
      <c r="A39" s="9">
        <v>1994</v>
      </c>
      <c r="B39" s="1">
        <f t="shared" si="0"/>
        <v>68.40277777777779</v>
      </c>
      <c r="C39" s="1">
        <f t="shared" si="0"/>
        <v>31.59722222222222</v>
      </c>
      <c r="D39" s="11">
        <f t="shared" si="1"/>
        <v>100</v>
      </c>
      <c r="E39" s="1">
        <f t="shared" si="2"/>
        <v>54.518950437317784</v>
      </c>
      <c r="F39" s="1">
        <f t="shared" si="2"/>
        <v>45.481049562682216</v>
      </c>
      <c r="G39" s="11">
        <f t="shared" si="2"/>
        <v>100</v>
      </c>
      <c r="H39" s="1">
        <f t="shared" si="3"/>
        <v>68.89632107023411</v>
      </c>
      <c r="I39" s="1">
        <f t="shared" si="3"/>
        <v>31.103678929765888</v>
      </c>
      <c r="J39" s="11">
        <f t="shared" si="3"/>
        <v>100</v>
      </c>
      <c r="K39" s="1">
        <f t="shared" si="4"/>
        <v>64.17910447761194</v>
      </c>
      <c r="L39" s="1">
        <f t="shared" si="4"/>
        <v>35.82089552238806</v>
      </c>
      <c r="M39" s="11">
        <f t="shared" si="4"/>
        <v>100</v>
      </c>
      <c r="N39" s="1">
        <f t="shared" si="5"/>
        <v>85.87257617728532</v>
      </c>
      <c r="O39" s="1">
        <f t="shared" si="5"/>
        <v>14.127423822714682</v>
      </c>
      <c r="P39" s="11">
        <f t="shared" si="5"/>
        <v>100</v>
      </c>
      <c r="Q39" s="1">
        <f t="shared" si="6"/>
        <v>68.57318573185732</v>
      </c>
      <c r="R39" s="1">
        <f t="shared" si="6"/>
        <v>31.42681426814268</v>
      </c>
      <c r="S39" s="11">
        <f t="shared" si="6"/>
        <v>100</v>
      </c>
    </row>
    <row r="40" spans="1:19" ht="12.75">
      <c r="A40" s="9">
        <v>1995</v>
      </c>
      <c r="B40" s="1">
        <f t="shared" si="0"/>
        <v>65.52706552706553</v>
      </c>
      <c r="C40" s="1">
        <f t="shared" si="0"/>
        <v>34.472934472934476</v>
      </c>
      <c r="D40" s="11">
        <f t="shared" si="1"/>
        <v>100</v>
      </c>
      <c r="E40" s="1">
        <f t="shared" si="2"/>
        <v>59.065934065934066</v>
      </c>
      <c r="F40" s="1">
        <f t="shared" si="2"/>
        <v>40.934065934065934</v>
      </c>
      <c r="G40" s="11">
        <f t="shared" si="2"/>
        <v>100</v>
      </c>
      <c r="H40" s="1">
        <f t="shared" si="3"/>
        <v>78.70967741935485</v>
      </c>
      <c r="I40" s="1">
        <f t="shared" si="3"/>
        <v>21.29032258064516</v>
      </c>
      <c r="J40" s="11">
        <f t="shared" si="3"/>
        <v>100</v>
      </c>
      <c r="K40" s="1">
        <f t="shared" si="4"/>
        <v>69.86607142857143</v>
      </c>
      <c r="L40" s="1">
        <f t="shared" si="4"/>
        <v>30.13392857142857</v>
      </c>
      <c r="M40" s="11">
        <f t="shared" si="4"/>
        <v>100</v>
      </c>
      <c r="N40" s="1">
        <f t="shared" si="5"/>
        <v>85.02824858757062</v>
      </c>
      <c r="O40" s="1">
        <f t="shared" si="5"/>
        <v>14.971751412429379</v>
      </c>
      <c r="P40" s="11">
        <f t="shared" si="5"/>
        <v>100</v>
      </c>
      <c r="Q40" s="1">
        <f t="shared" si="6"/>
        <v>71.31910235358512</v>
      </c>
      <c r="R40" s="1">
        <f t="shared" si="6"/>
        <v>28.680897646414888</v>
      </c>
      <c r="S40" s="11">
        <f t="shared" si="6"/>
        <v>100</v>
      </c>
    </row>
    <row r="41" spans="1:19" ht="12.75">
      <c r="A41" s="9">
        <v>1996</v>
      </c>
      <c r="B41" s="1">
        <f t="shared" si="0"/>
        <v>70.97791798107255</v>
      </c>
      <c r="C41" s="1">
        <f t="shared" si="0"/>
        <v>29.02208201892745</v>
      </c>
      <c r="D41" s="11">
        <f t="shared" si="1"/>
        <v>100</v>
      </c>
      <c r="E41" s="1">
        <f t="shared" si="2"/>
        <v>55.8974358974359</v>
      </c>
      <c r="F41" s="1">
        <f t="shared" si="2"/>
        <v>44.1025641025641</v>
      </c>
      <c r="G41" s="11">
        <f t="shared" si="2"/>
        <v>100</v>
      </c>
      <c r="H41" s="1">
        <f t="shared" si="3"/>
        <v>69.96587030716724</v>
      </c>
      <c r="I41" s="1">
        <f t="shared" si="3"/>
        <v>30.034129692832767</v>
      </c>
      <c r="J41" s="11">
        <f t="shared" si="3"/>
        <v>100</v>
      </c>
      <c r="K41" s="1">
        <f t="shared" si="4"/>
        <v>61.40939597315436</v>
      </c>
      <c r="L41" s="1">
        <f t="shared" si="4"/>
        <v>38.59060402684564</v>
      </c>
      <c r="M41" s="11">
        <f t="shared" si="4"/>
        <v>100</v>
      </c>
      <c r="N41" s="1">
        <f t="shared" si="5"/>
        <v>87.26415094339622</v>
      </c>
      <c r="O41" s="1">
        <f t="shared" si="5"/>
        <v>12.735849056603774</v>
      </c>
      <c r="P41" s="11">
        <f t="shared" si="5"/>
        <v>100</v>
      </c>
      <c r="Q41" s="1">
        <f t="shared" si="6"/>
        <v>69.74448315911731</v>
      </c>
      <c r="R41" s="1">
        <f t="shared" si="6"/>
        <v>30.255516840882695</v>
      </c>
      <c r="S41" s="11">
        <f t="shared" si="6"/>
        <v>100</v>
      </c>
    </row>
    <row r="42" spans="1:19" ht="12.75">
      <c r="A42" s="9">
        <v>1997</v>
      </c>
      <c r="B42" s="1">
        <f t="shared" si="0"/>
        <v>70.12578616352201</v>
      </c>
      <c r="C42" s="1">
        <f t="shared" si="0"/>
        <v>29.874213836477985</v>
      </c>
      <c r="D42" s="11">
        <f t="shared" si="1"/>
        <v>100</v>
      </c>
      <c r="E42" s="1">
        <f t="shared" si="2"/>
        <v>57.183098591549296</v>
      </c>
      <c r="F42" s="1">
        <f t="shared" si="2"/>
        <v>42.816901408450704</v>
      </c>
      <c r="G42" s="11">
        <f t="shared" si="2"/>
        <v>100</v>
      </c>
      <c r="H42" s="1">
        <f t="shared" si="3"/>
        <v>75.13089005235602</v>
      </c>
      <c r="I42" s="1">
        <f t="shared" si="3"/>
        <v>24.86910994764398</v>
      </c>
      <c r="J42" s="11">
        <f t="shared" si="3"/>
        <v>100</v>
      </c>
      <c r="K42" s="1">
        <f t="shared" si="4"/>
        <v>63.19444444444444</v>
      </c>
      <c r="L42" s="1">
        <f t="shared" si="4"/>
        <v>36.80555555555556</v>
      </c>
      <c r="M42" s="11">
        <f t="shared" si="4"/>
        <v>100</v>
      </c>
      <c r="N42" s="1">
        <f t="shared" si="5"/>
        <v>87.12273641851107</v>
      </c>
      <c r="O42" s="1">
        <f t="shared" si="5"/>
        <v>12.877263581488934</v>
      </c>
      <c r="P42" s="11">
        <f t="shared" si="5"/>
        <v>100</v>
      </c>
      <c r="Q42" s="1">
        <f t="shared" si="6"/>
        <v>72.17391304347827</v>
      </c>
      <c r="R42" s="1">
        <f t="shared" si="6"/>
        <v>27.82608695652174</v>
      </c>
      <c r="S42" s="11">
        <f t="shared" si="6"/>
        <v>100</v>
      </c>
    </row>
    <row r="43" spans="1:19" ht="12.75">
      <c r="A43" s="9">
        <v>1998</v>
      </c>
      <c r="B43" s="1">
        <f t="shared" si="0"/>
        <v>66.01123595505618</v>
      </c>
      <c r="C43" s="1">
        <f t="shared" si="0"/>
        <v>33.98876404494382</v>
      </c>
      <c r="D43" s="11">
        <f t="shared" si="1"/>
        <v>100</v>
      </c>
      <c r="E43" s="1">
        <f t="shared" si="2"/>
        <v>56.10328638497653</v>
      </c>
      <c r="F43" s="1">
        <f t="shared" si="2"/>
        <v>43.89671361502347</v>
      </c>
      <c r="G43" s="11">
        <f t="shared" si="2"/>
        <v>100</v>
      </c>
      <c r="H43" s="1">
        <f t="shared" si="3"/>
        <v>74.27055702917772</v>
      </c>
      <c r="I43" s="1">
        <f t="shared" si="3"/>
        <v>25.72944297082228</v>
      </c>
      <c r="J43" s="11">
        <f t="shared" si="3"/>
        <v>100</v>
      </c>
      <c r="K43" s="1">
        <f t="shared" si="4"/>
        <v>65.5688622754491</v>
      </c>
      <c r="L43" s="1">
        <f t="shared" si="4"/>
        <v>34.4311377245509</v>
      </c>
      <c r="M43" s="11">
        <f t="shared" si="4"/>
        <v>100</v>
      </c>
      <c r="N43" s="1">
        <f t="shared" si="5"/>
        <v>83.08351177730194</v>
      </c>
      <c r="O43" s="1">
        <f t="shared" si="5"/>
        <v>16.916488222698074</v>
      </c>
      <c r="P43" s="11">
        <f t="shared" si="5"/>
        <v>100</v>
      </c>
      <c r="Q43" s="1">
        <f t="shared" si="6"/>
        <v>69.43877551020408</v>
      </c>
      <c r="R43" s="1">
        <f t="shared" si="6"/>
        <v>30.56122448979592</v>
      </c>
      <c r="S43" s="11">
        <f t="shared" si="6"/>
        <v>100</v>
      </c>
    </row>
    <row r="44" spans="1:19" ht="12.75">
      <c r="A44" s="9">
        <v>1999</v>
      </c>
      <c r="B44" s="1">
        <f t="shared" si="0"/>
        <v>64.11764705882354</v>
      </c>
      <c r="C44" s="1">
        <f t="shared" si="0"/>
        <v>35.88235294117647</v>
      </c>
      <c r="D44" s="11">
        <f t="shared" si="1"/>
        <v>100</v>
      </c>
      <c r="E44" s="1">
        <f t="shared" si="2"/>
        <v>57.711442786069654</v>
      </c>
      <c r="F44" s="1">
        <f t="shared" si="2"/>
        <v>42.28855721393035</v>
      </c>
      <c r="G44" s="11">
        <f t="shared" si="2"/>
        <v>100</v>
      </c>
      <c r="H44" s="1">
        <f t="shared" si="3"/>
        <v>72.86135693215338</v>
      </c>
      <c r="I44" s="1">
        <f t="shared" si="3"/>
        <v>27.13864306784661</v>
      </c>
      <c r="J44" s="11">
        <f t="shared" si="3"/>
        <v>100</v>
      </c>
      <c r="K44" s="1">
        <f t="shared" si="4"/>
        <v>63.017031630170315</v>
      </c>
      <c r="L44" s="1">
        <f t="shared" si="4"/>
        <v>36.982968369829685</v>
      </c>
      <c r="M44" s="11">
        <f t="shared" si="4"/>
        <v>100</v>
      </c>
      <c r="N44" s="1">
        <f t="shared" si="5"/>
        <v>81.42548596112312</v>
      </c>
      <c r="O44" s="1">
        <f t="shared" si="5"/>
        <v>18.57451403887689</v>
      </c>
      <c r="P44" s="11">
        <f t="shared" si="5"/>
        <v>100</v>
      </c>
      <c r="Q44" s="1">
        <f t="shared" si="6"/>
        <v>68.18414322250639</v>
      </c>
      <c r="R44" s="1">
        <f t="shared" si="6"/>
        <v>31.815856777493607</v>
      </c>
      <c r="S44" s="11">
        <f t="shared" si="6"/>
        <v>100</v>
      </c>
    </row>
    <row r="47" spans="1:9" ht="12.75">
      <c r="A47" s="4" t="str">
        <f>CONCATENATE("New Admissions (All Races): ",$A$1)</f>
        <v>New Admissions (All Races): NEVADA</v>
      </c>
      <c r="I47" s="4" t="str">
        <f>CONCATENATE("Percent of Total, New Admissions (All Races): ",$A$1)</f>
        <v>Percent of Total, New Admissions (All Races): NEVADA</v>
      </c>
    </row>
    <row r="48" spans="1:15" s="4" customFormat="1" ht="12.75">
      <c r="A48" s="18" t="s">
        <v>20</v>
      </c>
      <c r="B48" s="14" t="s">
        <v>14</v>
      </c>
      <c r="C48" s="14" t="s">
        <v>15</v>
      </c>
      <c r="D48" s="14" t="s">
        <v>16</v>
      </c>
      <c r="E48" s="14" t="s">
        <v>17</v>
      </c>
      <c r="F48" s="14" t="s">
        <v>18</v>
      </c>
      <c r="G48" s="14" t="s">
        <v>19</v>
      </c>
      <c r="I48" s="18" t="s">
        <v>20</v>
      </c>
      <c r="J48" s="14" t="s">
        <v>14</v>
      </c>
      <c r="K48" s="14" t="s">
        <v>15</v>
      </c>
      <c r="L48" s="14" t="s">
        <v>16</v>
      </c>
      <c r="M48" s="14" t="s">
        <v>17</v>
      </c>
      <c r="N48" s="14" t="s">
        <v>18</v>
      </c>
      <c r="O48" s="14" t="s">
        <v>19</v>
      </c>
    </row>
    <row r="49" spans="1:14" ht="12.75">
      <c r="A49" s="9">
        <v>1983</v>
      </c>
      <c r="B49" s="2"/>
      <c r="C49" s="2"/>
      <c r="D49" s="2"/>
      <c r="E49" s="2"/>
      <c r="F49" s="2"/>
      <c r="G49" s="2"/>
      <c r="I49" s="9">
        <v>1983</v>
      </c>
      <c r="J49" s="1"/>
      <c r="K49" s="1"/>
      <c r="L49" s="1"/>
      <c r="M49" s="1"/>
      <c r="N49" s="1"/>
    </row>
    <row r="50" spans="1:14" ht="12.75">
      <c r="A50" s="9">
        <v>1984</v>
      </c>
      <c r="B50" s="2"/>
      <c r="C50" s="2"/>
      <c r="D50" s="2"/>
      <c r="E50" s="2"/>
      <c r="F50" s="2"/>
      <c r="G50" s="2"/>
      <c r="I50" s="9">
        <v>1984</v>
      </c>
      <c r="J50" s="1"/>
      <c r="K50" s="1"/>
      <c r="L50" s="1"/>
      <c r="M50" s="1"/>
      <c r="N50" s="1"/>
    </row>
    <row r="51" spans="1:14" ht="12.75">
      <c r="A51" s="9">
        <v>1985</v>
      </c>
      <c r="B51" s="2"/>
      <c r="C51" s="2"/>
      <c r="D51" s="2"/>
      <c r="E51" s="2"/>
      <c r="F51" s="2"/>
      <c r="G51" s="2"/>
      <c r="I51" s="9">
        <v>1985</v>
      </c>
      <c r="J51" s="1"/>
      <c r="K51" s="1"/>
      <c r="L51" s="1"/>
      <c r="M51" s="1"/>
      <c r="N51" s="1"/>
    </row>
    <row r="52" spans="1:15" ht="12.75">
      <c r="A52" s="9">
        <v>1986</v>
      </c>
      <c r="B52">
        <v>273</v>
      </c>
      <c r="C52">
        <v>329</v>
      </c>
      <c r="D52">
        <v>283</v>
      </c>
      <c r="E52">
        <v>185</v>
      </c>
      <c r="F52">
        <v>315</v>
      </c>
      <c r="G52">
        <v>1385</v>
      </c>
      <c r="I52" s="9">
        <v>1986</v>
      </c>
      <c r="J52" s="1">
        <f aca="true" t="shared" si="7" ref="J52:O52">(B52/$G52)*100</f>
        <v>19.71119133574007</v>
      </c>
      <c r="K52" s="1">
        <f t="shared" si="7"/>
        <v>23.75451263537906</v>
      </c>
      <c r="L52" s="1">
        <f t="shared" si="7"/>
        <v>20.43321299638989</v>
      </c>
      <c r="M52" s="1">
        <f t="shared" si="7"/>
        <v>13.357400722021662</v>
      </c>
      <c r="N52" s="1">
        <f t="shared" si="7"/>
        <v>22.743682310469314</v>
      </c>
      <c r="O52">
        <f t="shared" si="7"/>
        <v>100</v>
      </c>
    </row>
    <row r="53" spans="1:15" ht="12.75">
      <c r="A53" s="9">
        <v>1987</v>
      </c>
      <c r="B53">
        <v>243</v>
      </c>
      <c r="C53">
        <v>253</v>
      </c>
      <c r="D53">
        <v>267</v>
      </c>
      <c r="E53">
        <v>173</v>
      </c>
      <c r="F53">
        <v>233</v>
      </c>
      <c r="G53">
        <v>1169</v>
      </c>
      <c r="I53" s="9">
        <v>1987</v>
      </c>
      <c r="J53" s="1">
        <f aca="true" t="shared" si="8" ref="J53:J65">(B53/$G53)*100</f>
        <v>20.78699743370402</v>
      </c>
      <c r="K53" s="1">
        <f aca="true" t="shared" si="9" ref="K53:K65">(C53/$G53)*100</f>
        <v>21.642429426860566</v>
      </c>
      <c r="L53" s="1">
        <f aca="true" t="shared" si="10" ref="L53:L65">(D53/$G53)*100</f>
        <v>22.840034217279726</v>
      </c>
      <c r="M53" s="1">
        <f aca="true" t="shared" si="11" ref="M53:M65">(E53/$G53)*100</f>
        <v>14.798973481608213</v>
      </c>
      <c r="N53" s="1">
        <f aca="true" t="shared" si="12" ref="N53:N65">(F53/$G53)*100</f>
        <v>19.931565440547477</v>
      </c>
      <c r="O53">
        <f aca="true" t="shared" si="13" ref="O53:O65">(G53/$G53)*100</f>
        <v>100</v>
      </c>
    </row>
    <row r="54" spans="1:15" ht="12.75">
      <c r="A54" s="9">
        <v>1988</v>
      </c>
      <c r="B54">
        <v>267</v>
      </c>
      <c r="C54">
        <v>308</v>
      </c>
      <c r="D54">
        <v>309</v>
      </c>
      <c r="E54">
        <v>352</v>
      </c>
      <c r="F54">
        <v>344</v>
      </c>
      <c r="G54">
        <v>1580</v>
      </c>
      <c r="I54" s="9">
        <v>1988</v>
      </c>
      <c r="J54" s="1">
        <f t="shared" si="8"/>
        <v>16.89873417721519</v>
      </c>
      <c r="K54" s="1">
        <f t="shared" si="9"/>
        <v>19.49367088607595</v>
      </c>
      <c r="L54" s="1">
        <f t="shared" si="10"/>
        <v>19.556962025316455</v>
      </c>
      <c r="M54" s="1">
        <f t="shared" si="11"/>
        <v>22.278481012658226</v>
      </c>
      <c r="N54" s="1">
        <f t="shared" si="12"/>
        <v>21.772151898734176</v>
      </c>
      <c r="O54">
        <f t="shared" si="13"/>
        <v>100</v>
      </c>
    </row>
    <row r="55" spans="1:15" ht="12.75">
      <c r="A55" s="9">
        <v>1989</v>
      </c>
      <c r="B55">
        <v>267</v>
      </c>
      <c r="C55">
        <v>279</v>
      </c>
      <c r="D55">
        <v>311</v>
      </c>
      <c r="E55">
        <v>468</v>
      </c>
      <c r="F55">
        <v>422</v>
      </c>
      <c r="G55">
        <v>1747</v>
      </c>
      <c r="I55" s="9">
        <v>1989</v>
      </c>
      <c r="J55" s="1">
        <f t="shared" si="8"/>
        <v>15.283342873497425</v>
      </c>
      <c r="K55" s="1">
        <f t="shared" si="9"/>
        <v>15.970234688036633</v>
      </c>
      <c r="L55" s="1">
        <f t="shared" si="10"/>
        <v>17.801946193474528</v>
      </c>
      <c r="M55" s="1">
        <f t="shared" si="11"/>
        <v>26.78878076702919</v>
      </c>
      <c r="N55" s="1">
        <f t="shared" si="12"/>
        <v>24.155695477962222</v>
      </c>
      <c r="O55">
        <f t="shared" si="13"/>
        <v>100</v>
      </c>
    </row>
    <row r="56" spans="1:15" ht="12.75">
      <c r="A56" s="9">
        <v>1990</v>
      </c>
      <c r="B56">
        <v>318</v>
      </c>
      <c r="C56">
        <v>312</v>
      </c>
      <c r="D56">
        <v>240</v>
      </c>
      <c r="E56">
        <v>494</v>
      </c>
      <c r="F56">
        <v>372</v>
      </c>
      <c r="G56">
        <v>1736</v>
      </c>
      <c r="I56" s="9">
        <v>1990</v>
      </c>
      <c r="J56" s="1">
        <f t="shared" si="8"/>
        <v>18.317972350230416</v>
      </c>
      <c r="K56" s="1">
        <f t="shared" si="9"/>
        <v>17.972350230414747</v>
      </c>
      <c r="L56" s="1">
        <f t="shared" si="10"/>
        <v>13.82488479262673</v>
      </c>
      <c r="M56" s="1">
        <f t="shared" si="11"/>
        <v>28.456221198156683</v>
      </c>
      <c r="N56" s="1">
        <f t="shared" si="12"/>
        <v>21.428571428571427</v>
      </c>
      <c r="O56">
        <f t="shared" si="13"/>
        <v>100</v>
      </c>
    </row>
    <row r="57" spans="1:15" ht="12.75">
      <c r="A57" s="9">
        <v>1991</v>
      </c>
      <c r="B57">
        <v>259</v>
      </c>
      <c r="C57">
        <v>329</v>
      </c>
      <c r="D57">
        <v>296</v>
      </c>
      <c r="E57">
        <v>439</v>
      </c>
      <c r="F57">
        <v>328</v>
      </c>
      <c r="G57">
        <v>1651</v>
      </c>
      <c r="I57" s="9">
        <v>1991</v>
      </c>
      <c r="J57" s="1">
        <f t="shared" si="8"/>
        <v>15.687462144155056</v>
      </c>
      <c r="K57" s="1">
        <f t="shared" si="9"/>
        <v>19.92731677771048</v>
      </c>
      <c r="L57" s="1">
        <f t="shared" si="10"/>
        <v>17.928528164748634</v>
      </c>
      <c r="M57" s="1">
        <f t="shared" si="11"/>
        <v>26.589945487583282</v>
      </c>
      <c r="N57" s="1">
        <f t="shared" si="12"/>
        <v>19.866747425802544</v>
      </c>
      <c r="O57">
        <f t="shared" si="13"/>
        <v>100</v>
      </c>
    </row>
    <row r="58" spans="1:15" ht="12.75">
      <c r="A58" s="9">
        <v>1992</v>
      </c>
      <c r="B58">
        <v>251</v>
      </c>
      <c r="C58">
        <v>382</v>
      </c>
      <c r="D58">
        <v>284</v>
      </c>
      <c r="E58">
        <v>433</v>
      </c>
      <c r="F58">
        <v>402</v>
      </c>
      <c r="G58">
        <v>1752</v>
      </c>
      <c r="I58" s="9">
        <v>1992</v>
      </c>
      <c r="J58" s="1">
        <f t="shared" si="8"/>
        <v>14.32648401826484</v>
      </c>
      <c r="K58" s="1">
        <f t="shared" si="9"/>
        <v>21.80365296803653</v>
      </c>
      <c r="L58" s="1">
        <f t="shared" si="10"/>
        <v>16.210045662100455</v>
      </c>
      <c r="M58" s="1">
        <f t="shared" si="11"/>
        <v>24.71461187214612</v>
      </c>
      <c r="N58" s="1">
        <f t="shared" si="12"/>
        <v>22.945205479452056</v>
      </c>
      <c r="O58">
        <f t="shared" si="13"/>
        <v>100</v>
      </c>
    </row>
    <row r="59" spans="1:15" ht="12.75">
      <c r="A59" s="9">
        <v>1993</v>
      </c>
      <c r="B59">
        <v>284</v>
      </c>
      <c r="C59">
        <v>391</v>
      </c>
      <c r="D59">
        <v>273</v>
      </c>
      <c r="E59">
        <v>398</v>
      </c>
      <c r="F59">
        <v>407</v>
      </c>
      <c r="G59">
        <v>1753</v>
      </c>
      <c r="I59" s="9">
        <v>1993</v>
      </c>
      <c r="J59" s="1">
        <f t="shared" si="8"/>
        <v>16.200798630918424</v>
      </c>
      <c r="K59" s="1">
        <f t="shared" si="9"/>
        <v>22.304620650313748</v>
      </c>
      <c r="L59" s="1">
        <f t="shared" si="10"/>
        <v>15.573302909298345</v>
      </c>
      <c r="M59" s="1">
        <f t="shared" si="11"/>
        <v>22.703936109526527</v>
      </c>
      <c r="N59" s="1">
        <f t="shared" si="12"/>
        <v>23.217341699942956</v>
      </c>
      <c r="O59">
        <f t="shared" si="13"/>
        <v>100</v>
      </c>
    </row>
    <row r="60" spans="1:15" ht="12.75">
      <c r="A60" s="9">
        <v>1994</v>
      </c>
      <c r="B60">
        <v>376</v>
      </c>
      <c r="C60">
        <v>388</v>
      </c>
      <c r="D60">
        <v>338</v>
      </c>
      <c r="E60">
        <v>419</v>
      </c>
      <c r="F60">
        <v>450</v>
      </c>
      <c r="G60">
        <v>1971</v>
      </c>
      <c r="I60" s="9">
        <v>1994</v>
      </c>
      <c r="J60" s="1">
        <f t="shared" si="8"/>
        <v>19.076610857432776</v>
      </c>
      <c r="K60" s="1">
        <f t="shared" si="9"/>
        <v>19.685438863521053</v>
      </c>
      <c r="L60" s="1">
        <f t="shared" si="10"/>
        <v>17.14865550481989</v>
      </c>
      <c r="M60" s="1">
        <f t="shared" si="11"/>
        <v>21.258244545915776</v>
      </c>
      <c r="N60" s="1">
        <f t="shared" si="12"/>
        <v>22.831050228310502</v>
      </c>
      <c r="O60">
        <f t="shared" si="13"/>
        <v>100</v>
      </c>
    </row>
    <row r="61" spans="1:15" ht="12.75">
      <c r="A61" s="9">
        <v>1995</v>
      </c>
      <c r="B61">
        <v>435</v>
      </c>
      <c r="C61">
        <v>416</v>
      </c>
      <c r="D61">
        <v>345</v>
      </c>
      <c r="E61">
        <v>572</v>
      </c>
      <c r="F61">
        <v>430</v>
      </c>
      <c r="G61">
        <v>2198</v>
      </c>
      <c r="I61" s="9">
        <v>1995</v>
      </c>
      <c r="J61" s="1">
        <f t="shared" si="8"/>
        <v>19.790718835304823</v>
      </c>
      <c r="K61" s="1">
        <f t="shared" si="9"/>
        <v>18.926296633303004</v>
      </c>
      <c r="L61" s="1">
        <f t="shared" si="10"/>
        <v>15.696087352138308</v>
      </c>
      <c r="M61" s="1">
        <f t="shared" si="11"/>
        <v>26.023657870791627</v>
      </c>
      <c r="N61" s="1">
        <f t="shared" si="12"/>
        <v>19.563239308462236</v>
      </c>
      <c r="O61">
        <f t="shared" si="13"/>
        <v>100</v>
      </c>
    </row>
    <row r="62" spans="1:15" ht="12.75">
      <c r="A62" s="9">
        <v>1996</v>
      </c>
      <c r="B62">
        <v>414</v>
      </c>
      <c r="C62">
        <v>453</v>
      </c>
      <c r="D62">
        <v>334</v>
      </c>
      <c r="E62">
        <v>416</v>
      </c>
      <c r="F62">
        <v>543</v>
      </c>
      <c r="G62">
        <v>2160</v>
      </c>
      <c r="I62" s="9">
        <v>1996</v>
      </c>
      <c r="J62" s="1">
        <f t="shared" si="8"/>
        <v>19.166666666666668</v>
      </c>
      <c r="K62" s="1">
        <f t="shared" si="9"/>
        <v>20.97222222222222</v>
      </c>
      <c r="L62" s="1">
        <f t="shared" si="10"/>
        <v>15.462962962962962</v>
      </c>
      <c r="M62" s="1">
        <f t="shared" si="11"/>
        <v>19.25925925925926</v>
      </c>
      <c r="N62" s="1">
        <f t="shared" si="12"/>
        <v>25.13888888888889</v>
      </c>
      <c r="O62">
        <f t="shared" si="13"/>
        <v>100</v>
      </c>
    </row>
    <row r="63" spans="1:15" ht="12.75">
      <c r="A63" s="9">
        <v>1997</v>
      </c>
      <c r="B63">
        <v>417</v>
      </c>
      <c r="C63">
        <v>426</v>
      </c>
      <c r="D63">
        <v>449</v>
      </c>
      <c r="E63">
        <v>420</v>
      </c>
      <c r="F63">
        <v>597</v>
      </c>
      <c r="G63">
        <v>2309</v>
      </c>
      <c r="I63" s="9">
        <v>1997</v>
      </c>
      <c r="J63" s="1">
        <f t="shared" si="8"/>
        <v>18.059766132524903</v>
      </c>
      <c r="K63" s="1">
        <f t="shared" si="9"/>
        <v>18.449545257687312</v>
      </c>
      <c r="L63" s="1">
        <f t="shared" si="10"/>
        <v>19.445647466435688</v>
      </c>
      <c r="M63" s="1">
        <f t="shared" si="11"/>
        <v>18.18969250757904</v>
      </c>
      <c r="N63" s="1">
        <f t="shared" si="12"/>
        <v>25.855348635773062</v>
      </c>
      <c r="O63">
        <f t="shared" si="13"/>
        <v>100</v>
      </c>
    </row>
    <row r="64" spans="1:15" ht="12.75">
      <c r="A64" s="9">
        <v>1998</v>
      </c>
      <c r="B64">
        <v>476</v>
      </c>
      <c r="C64">
        <v>503</v>
      </c>
      <c r="D64">
        <v>407</v>
      </c>
      <c r="E64">
        <v>479</v>
      </c>
      <c r="F64">
        <v>581</v>
      </c>
      <c r="G64">
        <v>2446</v>
      </c>
      <c r="I64" s="9">
        <v>1998</v>
      </c>
      <c r="J64" s="1">
        <f t="shared" si="8"/>
        <v>19.460343417825023</v>
      </c>
      <c r="K64" s="1">
        <f t="shared" si="9"/>
        <v>20.564186426819298</v>
      </c>
      <c r="L64" s="1">
        <f t="shared" si="10"/>
        <v>16.639411283728535</v>
      </c>
      <c r="M64" s="1">
        <f t="shared" si="11"/>
        <v>19.582992641046605</v>
      </c>
      <c r="N64" s="1">
        <f t="shared" si="12"/>
        <v>23.75306623058054</v>
      </c>
      <c r="O64">
        <f t="shared" si="13"/>
        <v>100</v>
      </c>
    </row>
    <row r="65" spans="1:15" ht="12.75">
      <c r="A65" s="9">
        <v>1999</v>
      </c>
      <c r="B65">
        <v>449</v>
      </c>
      <c r="C65">
        <v>455</v>
      </c>
      <c r="D65">
        <v>395</v>
      </c>
      <c r="E65">
        <v>555</v>
      </c>
      <c r="F65">
        <v>556</v>
      </c>
      <c r="G65">
        <v>2410</v>
      </c>
      <c r="I65" s="9">
        <v>1999</v>
      </c>
      <c r="J65" s="1">
        <f t="shared" si="8"/>
        <v>18.630705394190873</v>
      </c>
      <c r="K65" s="1">
        <f t="shared" si="9"/>
        <v>18.87966804979253</v>
      </c>
      <c r="L65" s="1">
        <f t="shared" si="10"/>
        <v>16.390041493775932</v>
      </c>
      <c r="M65" s="1">
        <f t="shared" si="11"/>
        <v>23.029045643153527</v>
      </c>
      <c r="N65" s="1">
        <f t="shared" si="12"/>
        <v>23.070539419087137</v>
      </c>
      <c r="O65">
        <f t="shared" si="13"/>
        <v>100</v>
      </c>
    </row>
    <row r="66" spans="1:14" ht="12.75">
      <c r="A66" t="s">
        <v>34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NEVADA</v>
      </c>
      <c r="I68" s="4" t="str">
        <f>CONCATENATE("Black New Admissions: ",$A$1)</f>
        <v>Black New Admissions: NEVADA</v>
      </c>
    </row>
    <row r="69" spans="1:15" s="4" customFormat="1" ht="12.75">
      <c r="A69" s="18" t="s">
        <v>20</v>
      </c>
      <c r="B69" s="14" t="s">
        <v>14</v>
      </c>
      <c r="C69" s="14" t="s">
        <v>15</v>
      </c>
      <c r="D69" s="14" t="s">
        <v>16</v>
      </c>
      <c r="E69" s="14" t="s">
        <v>17</v>
      </c>
      <c r="F69" s="14" t="s">
        <v>18</v>
      </c>
      <c r="G69" s="14" t="s">
        <v>19</v>
      </c>
      <c r="I69" s="18" t="s">
        <v>20</v>
      </c>
      <c r="J69" s="14" t="s">
        <v>14</v>
      </c>
      <c r="K69" s="14" t="s">
        <v>15</v>
      </c>
      <c r="L69" s="14" t="s">
        <v>16</v>
      </c>
      <c r="M69" s="14" t="s">
        <v>17</v>
      </c>
      <c r="N69" s="14" t="s">
        <v>18</v>
      </c>
      <c r="O69" s="14" t="s">
        <v>19</v>
      </c>
    </row>
    <row r="70" spans="1:15" ht="12.75">
      <c r="A70" s="9">
        <v>1983</v>
      </c>
      <c r="G70" s="2"/>
      <c r="I70" s="9">
        <v>1983</v>
      </c>
      <c r="O70" s="2"/>
    </row>
    <row r="71" spans="1:15" ht="12.75">
      <c r="A71" s="9">
        <v>1984</v>
      </c>
      <c r="G71" s="2"/>
      <c r="I71" s="9">
        <v>1984</v>
      </c>
      <c r="O71" s="2"/>
    </row>
    <row r="72" spans="1:15" ht="12.75">
      <c r="A72" s="9">
        <v>1985</v>
      </c>
      <c r="G72" s="2"/>
      <c r="I72" s="9">
        <v>1985</v>
      </c>
      <c r="O72" s="2"/>
    </row>
    <row r="73" spans="1:15" ht="12.75">
      <c r="A73" s="9">
        <v>1986</v>
      </c>
      <c r="B73">
        <v>169</v>
      </c>
      <c r="C73">
        <v>212</v>
      </c>
      <c r="D73">
        <v>186</v>
      </c>
      <c r="E73">
        <v>110</v>
      </c>
      <c r="F73">
        <v>238</v>
      </c>
      <c r="G73">
        <v>915</v>
      </c>
      <c r="I73" s="9">
        <v>1986</v>
      </c>
      <c r="J73">
        <v>67</v>
      </c>
      <c r="K73">
        <v>87</v>
      </c>
      <c r="L73">
        <v>80</v>
      </c>
      <c r="M73">
        <v>43</v>
      </c>
      <c r="N73">
        <v>36</v>
      </c>
      <c r="O73">
        <v>313</v>
      </c>
    </row>
    <row r="74" spans="1:15" ht="12.75">
      <c r="A74" s="9">
        <v>1987</v>
      </c>
      <c r="B74">
        <v>157</v>
      </c>
      <c r="C74">
        <v>162</v>
      </c>
      <c r="D74">
        <v>173</v>
      </c>
      <c r="E74">
        <v>97</v>
      </c>
      <c r="F74">
        <v>166</v>
      </c>
      <c r="G74">
        <v>755</v>
      </c>
      <c r="I74" s="9">
        <v>1987</v>
      </c>
      <c r="J74">
        <v>62</v>
      </c>
      <c r="K74">
        <v>77</v>
      </c>
      <c r="L74">
        <v>79</v>
      </c>
      <c r="M74">
        <v>53</v>
      </c>
      <c r="N74">
        <v>47</v>
      </c>
      <c r="O74">
        <v>318</v>
      </c>
    </row>
    <row r="75" spans="1:15" ht="12.75">
      <c r="A75" s="9">
        <v>1988</v>
      </c>
      <c r="B75">
        <v>169</v>
      </c>
      <c r="C75">
        <v>193</v>
      </c>
      <c r="D75">
        <v>183</v>
      </c>
      <c r="E75">
        <v>164</v>
      </c>
      <c r="F75">
        <v>220</v>
      </c>
      <c r="G75">
        <v>929</v>
      </c>
      <c r="I75" s="9">
        <v>1988</v>
      </c>
      <c r="J75">
        <v>64</v>
      </c>
      <c r="K75">
        <v>93</v>
      </c>
      <c r="L75">
        <v>98</v>
      </c>
      <c r="M75">
        <v>139</v>
      </c>
      <c r="N75">
        <v>61</v>
      </c>
      <c r="O75">
        <v>455</v>
      </c>
    </row>
    <row r="76" spans="1:15" ht="12.75">
      <c r="A76" s="9">
        <v>1989</v>
      </c>
      <c r="B76">
        <v>167</v>
      </c>
      <c r="C76">
        <v>171</v>
      </c>
      <c r="D76">
        <v>190</v>
      </c>
      <c r="E76">
        <v>225</v>
      </c>
      <c r="F76">
        <v>283</v>
      </c>
      <c r="G76">
        <v>1036</v>
      </c>
      <c r="I76" s="9">
        <v>1989</v>
      </c>
      <c r="J76">
        <v>71</v>
      </c>
      <c r="K76">
        <v>83</v>
      </c>
      <c r="L76">
        <v>106</v>
      </c>
      <c r="M76">
        <v>171</v>
      </c>
      <c r="N76">
        <v>86</v>
      </c>
      <c r="O76">
        <v>517</v>
      </c>
    </row>
    <row r="77" spans="1:15" ht="12.75">
      <c r="A77" s="9">
        <v>1990</v>
      </c>
      <c r="B77">
        <v>197</v>
      </c>
      <c r="C77">
        <v>169</v>
      </c>
      <c r="D77">
        <v>154</v>
      </c>
      <c r="E77">
        <v>237</v>
      </c>
      <c r="F77">
        <v>269</v>
      </c>
      <c r="G77">
        <v>1026</v>
      </c>
      <c r="I77" s="9">
        <v>1990</v>
      </c>
      <c r="J77">
        <v>75</v>
      </c>
      <c r="K77">
        <v>125</v>
      </c>
      <c r="L77">
        <v>70</v>
      </c>
      <c r="M77">
        <v>182</v>
      </c>
      <c r="N77">
        <v>62</v>
      </c>
      <c r="O77">
        <v>514</v>
      </c>
    </row>
    <row r="78" spans="1:15" ht="12.75">
      <c r="A78" s="9">
        <v>1991</v>
      </c>
      <c r="B78">
        <v>161</v>
      </c>
      <c r="C78">
        <v>188</v>
      </c>
      <c r="D78">
        <v>209</v>
      </c>
      <c r="E78">
        <v>198</v>
      </c>
      <c r="F78">
        <v>229</v>
      </c>
      <c r="G78">
        <v>985</v>
      </c>
      <c r="I78" s="9">
        <v>1991</v>
      </c>
      <c r="J78">
        <v>63</v>
      </c>
      <c r="K78">
        <v>117</v>
      </c>
      <c r="L78">
        <v>68</v>
      </c>
      <c r="M78">
        <v>165</v>
      </c>
      <c r="N78">
        <v>45</v>
      </c>
      <c r="O78">
        <v>458</v>
      </c>
    </row>
    <row r="79" spans="1:15" ht="12.75">
      <c r="A79" s="9">
        <v>1992</v>
      </c>
      <c r="B79">
        <v>146</v>
      </c>
      <c r="C79">
        <v>193</v>
      </c>
      <c r="D79">
        <v>193</v>
      </c>
      <c r="E79">
        <v>192</v>
      </c>
      <c r="F79">
        <v>281</v>
      </c>
      <c r="G79">
        <v>1005</v>
      </c>
      <c r="I79" s="9">
        <v>1992</v>
      </c>
      <c r="J79">
        <v>57</v>
      </c>
      <c r="K79">
        <v>160</v>
      </c>
      <c r="L79">
        <v>69</v>
      </c>
      <c r="M79">
        <v>170</v>
      </c>
      <c r="N79">
        <v>57</v>
      </c>
      <c r="O79">
        <v>513</v>
      </c>
    </row>
    <row r="80" spans="1:15" ht="12.75">
      <c r="A80" s="9">
        <v>1993</v>
      </c>
      <c r="B80">
        <v>159</v>
      </c>
      <c r="C80">
        <v>199</v>
      </c>
      <c r="D80">
        <v>174</v>
      </c>
      <c r="E80">
        <v>197</v>
      </c>
      <c r="F80">
        <v>258</v>
      </c>
      <c r="G80">
        <v>987</v>
      </c>
      <c r="I80" s="9">
        <v>1993</v>
      </c>
      <c r="J80">
        <v>71</v>
      </c>
      <c r="K80">
        <v>161</v>
      </c>
      <c r="L80">
        <v>78</v>
      </c>
      <c r="M80">
        <v>110</v>
      </c>
      <c r="N80">
        <v>62</v>
      </c>
      <c r="O80">
        <v>482</v>
      </c>
    </row>
    <row r="81" spans="1:15" ht="12.75">
      <c r="A81" s="9">
        <v>1994</v>
      </c>
      <c r="B81">
        <v>197</v>
      </c>
      <c r="C81">
        <v>187</v>
      </c>
      <c r="D81">
        <v>206</v>
      </c>
      <c r="E81">
        <v>215</v>
      </c>
      <c r="F81">
        <v>310</v>
      </c>
      <c r="G81">
        <v>1115</v>
      </c>
      <c r="I81" s="9">
        <v>1994</v>
      </c>
      <c r="J81">
        <v>91</v>
      </c>
      <c r="K81">
        <v>156</v>
      </c>
      <c r="L81">
        <v>93</v>
      </c>
      <c r="M81">
        <v>120</v>
      </c>
      <c r="N81">
        <v>51</v>
      </c>
      <c r="O81">
        <v>511</v>
      </c>
    </row>
    <row r="82" spans="1:15" ht="12.75">
      <c r="A82" s="9">
        <v>1995</v>
      </c>
      <c r="B82">
        <v>230</v>
      </c>
      <c r="C82">
        <v>215</v>
      </c>
      <c r="D82">
        <v>244</v>
      </c>
      <c r="E82">
        <v>313</v>
      </c>
      <c r="F82">
        <v>301</v>
      </c>
      <c r="G82">
        <v>1303</v>
      </c>
      <c r="I82" s="9">
        <v>1995</v>
      </c>
      <c r="J82">
        <v>121</v>
      </c>
      <c r="K82">
        <v>149</v>
      </c>
      <c r="L82">
        <v>66</v>
      </c>
      <c r="M82">
        <v>135</v>
      </c>
      <c r="N82">
        <v>53</v>
      </c>
      <c r="O82">
        <v>524</v>
      </c>
    </row>
    <row r="83" spans="1:15" ht="12.75">
      <c r="A83" s="9">
        <v>1996</v>
      </c>
      <c r="B83">
        <v>225</v>
      </c>
      <c r="C83">
        <v>218</v>
      </c>
      <c r="D83">
        <v>205</v>
      </c>
      <c r="E83">
        <v>183</v>
      </c>
      <c r="F83">
        <v>370</v>
      </c>
      <c r="G83">
        <v>1201</v>
      </c>
      <c r="I83" s="9">
        <v>1996</v>
      </c>
      <c r="J83">
        <v>92</v>
      </c>
      <c r="K83">
        <v>172</v>
      </c>
      <c r="L83">
        <v>88</v>
      </c>
      <c r="M83">
        <v>115</v>
      </c>
      <c r="N83">
        <v>54</v>
      </c>
      <c r="O83">
        <v>521</v>
      </c>
    </row>
    <row r="84" spans="1:15" ht="12.75">
      <c r="A84" s="9">
        <v>1997</v>
      </c>
      <c r="B84">
        <v>223</v>
      </c>
      <c r="C84">
        <v>203</v>
      </c>
      <c r="D84">
        <v>287</v>
      </c>
      <c r="E84">
        <v>182</v>
      </c>
      <c r="F84">
        <v>433</v>
      </c>
      <c r="G84">
        <v>1328</v>
      </c>
      <c r="I84" s="9">
        <v>1997</v>
      </c>
      <c r="J84">
        <v>95</v>
      </c>
      <c r="K84">
        <v>152</v>
      </c>
      <c r="L84">
        <v>95</v>
      </c>
      <c r="M84">
        <v>106</v>
      </c>
      <c r="N84">
        <v>64</v>
      </c>
      <c r="O84">
        <v>512</v>
      </c>
    </row>
    <row r="85" spans="1:15" ht="12.75">
      <c r="A85" s="9">
        <v>1998</v>
      </c>
      <c r="B85">
        <v>235</v>
      </c>
      <c r="C85">
        <v>239</v>
      </c>
      <c r="D85">
        <v>280</v>
      </c>
      <c r="E85">
        <v>219</v>
      </c>
      <c r="F85">
        <v>388</v>
      </c>
      <c r="G85">
        <v>1361</v>
      </c>
      <c r="I85" s="9">
        <v>1998</v>
      </c>
      <c r="J85">
        <v>121</v>
      </c>
      <c r="K85">
        <v>187</v>
      </c>
      <c r="L85">
        <v>97</v>
      </c>
      <c r="M85">
        <v>115</v>
      </c>
      <c r="N85">
        <v>79</v>
      </c>
      <c r="O85">
        <v>599</v>
      </c>
    </row>
    <row r="86" spans="1:15" ht="12.75">
      <c r="A86" s="9">
        <v>1999</v>
      </c>
      <c r="B86">
        <v>218</v>
      </c>
      <c r="C86">
        <v>232</v>
      </c>
      <c r="D86">
        <v>247</v>
      </c>
      <c r="E86">
        <v>259</v>
      </c>
      <c r="F86">
        <v>377</v>
      </c>
      <c r="G86">
        <v>1333</v>
      </c>
      <c r="I86" s="9">
        <v>1999</v>
      </c>
      <c r="J86">
        <v>122</v>
      </c>
      <c r="K86">
        <v>170</v>
      </c>
      <c r="L86">
        <v>92</v>
      </c>
      <c r="M86">
        <v>152</v>
      </c>
      <c r="N86">
        <v>86</v>
      </c>
      <c r="O86">
        <v>622</v>
      </c>
    </row>
    <row r="88" spans="1:9" ht="12.75">
      <c r="A88" s="4" t="str">
        <f>CONCATENATE("Percent of Total Offenses, White New Admissions: ",$A$1)</f>
        <v>Percent of Total Offenses, White New Admissions: NEVADA</v>
      </c>
      <c r="I88" s="4" t="str">
        <f>CONCATENATE("Percent of Total Offenses, Black New Admissions: ",$A$1)</f>
        <v>Percent of Total Offenses, Black New Admissions: NEVADA</v>
      </c>
    </row>
    <row r="89" spans="1:15" s="4" customFormat="1" ht="12.75">
      <c r="A89" s="18" t="s">
        <v>20</v>
      </c>
      <c r="B89" s="14" t="s">
        <v>14</v>
      </c>
      <c r="C89" s="14" t="s">
        <v>15</v>
      </c>
      <c r="D89" s="14" t="s">
        <v>16</v>
      </c>
      <c r="E89" s="14" t="s">
        <v>17</v>
      </c>
      <c r="F89" s="14" t="s">
        <v>18</v>
      </c>
      <c r="G89" s="14" t="s">
        <v>19</v>
      </c>
      <c r="I89" s="18" t="s">
        <v>20</v>
      </c>
      <c r="J89" s="14" t="s">
        <v>14</v>
      </c>
      <c r="K89" s="14" t="s">
        <v>15</v>
      </c>
      <c r="L89" s="14" t="s">
        <v>16</v>
      </c>
      <c r="M89" s="14" t="s">
        <v>17</v>
      </c>
      <c r="N89" s="14" t="s">
        <v>18</v>
      </c>
      <c r="O89" s="14" t="s">
        <v>19</v>
      </c>
    </row>
    <row r="90" spans="1:15" ht="12.75">
      <c r="A90" s="9">
        <v>1983</v>
      </c>
      <c r="B90" s="1"/>
      <c r="C90" s="1"/>
      <c r="D90" s="1"/>
      <c r="E90" s="1"/>
      <c r="F90" s="1"/>
      <c r="G90" s="1"/>
      <c r="I90" s="9">
        <v>1983</v>
      </c>
      <c r="J90" s="1"/>
      <c r="K90" s="1"/>
      <c r="L90" s="1"/>
      <c r="M90" s="1"/>
      <c r="N90" s="1"/>
      <c r="O90" s="1"/>
    </row>
    <row r="91" spans="1:15" ht="12.75">
      <c r="A91" s="9">
        <v>1984</v>
      </c>
      <c r="B91" s="1"/>
      <c r="C91" s="1"/>
      <c r="D91" s="1"/>
      <c r="E91" s="1"/>
      <c r="F91" s="1"/>
      <c r="G91" s="1"/>
      <c r="I91" s="9">
        <v>1984</v>
      </c>
      <c r="J91" s="1"/>
      <c r="K91" s="1"/>
      <c r="L91" s="1"/>
      <c r="M91" s="1"/>
      <c r="N91" s="1"/>
      <c r="O91" s="1"/>
    </row>
    <row r="92" spans="1:15" ht="12.75">
      <c r="A92" s="9">
        <v>1985</v>
      </c>
      <c r="B92" s="1"/>
      <c r="C92" s="1"/>
      <c r="D92" s="1"/>
      <c r="E92" s="1"/>
      <c r="F92" s="1"/>
      <c r="G92" s="1"/>
      <c r="I92" s="9">
        <v>1985</v>
      </c>
      <c r="J92" s="1"/>
      <c r="K92" s="1"/>
      <c r="L92" s="1"/>
      <c r="M92" s="1"/>
      <c r="N92" s="1"/>
      <c r="O92" s="1"/>
    </row>
    <row r="93" spans="1:15" ht="12.75">
      <c r="A93" s="9">
        <v>1986</v>
      </c>
      <c r="B93" s="1">
        <f aca="true" t="shared" si="14" ref="B93:G93">(B73/$G73)*100</f>
        <v>18.469945355191257</v>
      </c>
      <c r="C93" s="1">
        <f t="shared" si="14"/>
        <v>23.169398907103826</v>
      </c>
      <c r="D93" s="1">
        <f t="shared" si="14"/>
        <v>20.327868852459016</v>
      </c>
      <c r="E93" s="1">
        <f t="shared" si="14"/>
        <v>12.021857923497267</v>
      </c>
      <c r="F93" s="1">
        <f t="shared" si="14"/>
        <v>26.010928961748636</v>
      </c>
      <c r="G93" s="1">
        <f t="shared" si="14"/>
        <v>100</v>
      </c>
      <c r="I93" s="9">
        <v>1986</v>
      </c>
      <c r="J93" s="1">
        <f aca="true" t="shared" si="15" ref="J93:O93">(J73/$O73)*100</f>
        <v>21.405750798722046</v>
      </c>
      <c r="K93" s="1">
        <f t="shared" si="15"/>
        <v>27.79552715654952</v>
      </c>
      <c r="L93" s="1">
        <f t="shared" si="15"/>
        <v>25.559105431309902</v>
      </c>
      <c r="M93" s="1">
        <f t="shared" si="15"/>
        <v>13.738019169329075</v>
      </c>
      <c r="N93" s="1">
        <f t="shared" si="15"/>
        <v>11.501597444089457</v>
      </c>
      <c r="O93" s="1">
        <f t="shared" si="15"/>
        <v>100</v>
      </c>
    </row>
    <row r="94" spans="1:15" ht="12.75">
      <c r="A94" s="9">
        <v>1987</v>
      </c>
      <c r="B94" s="1">
        <f aca="true" t="shared" si="16" ref="B94:G106">(B74/$G74)*100</f>
        <v>20.79470198675497</v>
      </c>
      <c r="C94" s="1">
        <f t="shared" si="16"/>
        <v>21.456953642384104</v>
      </c>
      <c r="D94" s="1">
        <f t="shared" si="16"/>
        <v>22.91390728476821</v>
      </c>
      <c r="E94" s="1">
        <f t="shared" si="16"/>
        <v>12.847682119205297</v>
      </c>
      <c r="F94" s="1">
        <f t="shared" si="16"/>
        <v>21.986754966887418</v>
      </c>
      <c r="G94" s="1">
        <f t="shared" si="16"/>
        <v>100</v>
      </c>
      <c r="I94" s="9">
        <v>1987</v>
      </c>
      <c r="J94" s="1">
        <f aca="true" t="shared" si="17" ref="J94:O104">(J74/$O74)*100</f>
        <v>19.49685534591195</v>
      </c>
      <c r="K94" s="1">
        <f t="shared" si="17"/>
        <v>24.21383647798742</v>
      </c>
      <c r="L94" s="1">
        <f t="shared" si="17"/>
        <v>24.842767295597483</v>
      </c>
      <c r="M94" s="1">
        <f t="shared" si="17"/>
        <v>16.666666666666664</v>
      </c>
      <c r="N94" s="1">
        <f t="shared" si="17"/>
        <v>14.779874213836477</v>
      </c>
      <c r="O94" s="1">
        <f t="shared" si="17"/>
        <v>100</v>
      </c>
    </row>
    <row r="95" spans="1:15" ht="12.75">
      <c r="A95" s="9">
        <v>1988</v>
      </c>
      <c r="B95" s="1">
        <f t="shared" si="16"/>
        <v>18.191603875134554</v>
      </c>
      <c r="C95" s="1">
        <f t="shared" si="16"/>
        <v>20.775026910656617</v>
      </c>
      <c r="D95" s="1">
        <f t="shared" si="16"/>
        <v>19.69860064585576</v>
      </c>
      <c r="E95" s="1">
        <f t="shared" si="16"/>
        <v>17.653390742734125</v>
      </c>
      <c r="F95" s="1">
        <f t="shared" si="16"/>
        <v>23.681377825618945</v>
      </c>
      <c r="G95" s="1">
        <f t="shared" si="16"/>
        <v>100</v>
      </c>
      <c r="I95" s="9">
        <v>1988</v>
      </c>
      <c r="J95" s="1">
        <f t="shared" si="17"/>
        <v>14.065934065934066</v>
      </c>
      <c r="K95" s="1">
        <f t="shared" si="17"/>
        <v>20.439560439560438</v>
      </c>
      <c r="L95" s="1">
        <f t="shared" si="17"/>
        <v>21.53846153846154</v>
      </c>
      <c r="M95" s="1">
        <f t="shared" si="17"/>
        <v>30.54945054945055</v>
      </c>
      <c r="N95" s="1">
        <f t="shared" si="17"/>
        <v>13.406593406593407</v>
      </c>
      <c r="O95" s="1">
        <f t="shared" si="17"/>
        <v>100</v>
      </c>
    </row>
    <row r="96" spans="1:15" ht="12.75">
      <c r="A96" s="9">
        <v>1989</v>
      </c>
      <c r="B96" s="1">
        <f t="shared" si="16"/>
        <v>16.119691119691122</v>
      </c>
      <c r="C96" s="1">
        <f t="shared" si="16"/>
        <v>16.505791505791507</v>
      </c>
      <c r="D96" s="1">
        <f t="shared" si="16"/>
        <v>18.33976833976834</v>
      </c>
      <c r="E96" s="1">
        <f t="shared" si="16"/>
        <v>21.71814671814672</v>
      </c>
      <c r="F96" s="1">
        <f t="shared" si="16"/>
        <v>27.316602316602317</v>
      </c>
      <c r="G96" s="1">
        <f t="shared" si="16"/>
        <v>100</v>
      </c>
      <c r="I96" s="9">
        <v>1989</v>
      </c>
      <c r="J96" s="1">
        <f t="shared" si="17"/>
        <v>13.733075435203096</v>
      </c>
      <c r="K96" s="1">
        <f t="shared" si="17"/>
        <v>16.054158607350097</v>
      </c>
      <c r="L96" s="1">
        <f t="shared" si="17"/>
        <v>20.502901353965182</v>
      </c>
      <c r="M96" s="1">
        <f t="shared" si="17"/>
        <v>33.07543520309478</v>
      </c>
      <c r="N96" s="1">
        <f t="shared" si="17"/>
        <v>16.634429400386846</v>
      </c>
      <c r="O96" s="1">
        <f t="shared" si="17"/>
        <v>100</v>
      </c>
    </row>
    <row r="97" spans="1:15" ht="12.75">
      <c r="A97" s="9">
        <v>1990</v>
      </c>
      <c r="B97" s="1">
        <f t="shared" si="16"/>
        <v>19.200779727095515</v>
      </c>
      <c r="C97" s="1">
        <f t="shared" si="16"/>
        <v>16.471734892787524</v>
      </c>
      <c r="D97" s="1">
        <f t="shared" si="16"/>
        <v>15.009746588693956</v>
      </c>
      <c r="E97" s="1">
        <f t="shared" si="16"/>
        <v>23.099415204678362</v>
      </c>
      <c r="F97" s="1">
        <f t="shared" si="16"/>
        <v>26.218323586744642</v>
      </c>
      <c r="G97" s="1">
        <f t="shared" si="16"/>
        <v>100</v>
      </c>
      <c r="I97" s="9">
        <v>1990</v>
      </c>
      <c r="J97" s="1">
        <f t="shared" si="17"/>
        <v>14.591439688715955</v>
      </c>
      <c r="K97" s="1">
        <f t="shared" si="17"/>
        <v>24.31906614785992</v>
      </c>
      <c r="L97" s="1">
        <f t="shared" si="17"/>
        <v>13.618677042801556</v>
      </c>
      <c r="M97" s="1">
        <f t="shared" si="17"/>
        <v>35.40856031128405</v>
      </c>
      <c r="N97" s="1">
        <f t="shared" si="17"/>
        <v>12.062256809338521</v>
      </c>
      <c r="O97" s="1">
        <f t="shared" si="17"/>
        <v>100</v>
      </c>
    </row>
    <row r="98" spans="1:15" ht="12.75">
      <c r="A98" s="9">
        <v>1991</v>
      </c>
      <c r="B98" s="1">
        <f t="shared" si="16"/>
        <v>16.34517766497462</v>
      </c>
      <c r="C98" s="1">
        <f t="shared" si="16"/>
        <v>19.086294416243653</v>
      </c>
      <c r="D98" s="1">
        <f t="shared" si="16"/>
        <v>21.218274111675125</v>
      </c>
      <c r="E98" s="1">
        <f t="shared" si="16"/>
        <v>20.101522842639593</v>
      </c>
      <c r="F98" s="1">
        <f t="shared" si="16"/>
        <v>23.248730964467004</v>
      </c>
      <c r="G98" s="1">
        <f t="shared" si="16"/>
        <v>100</v>
      </c>
      <c r="I98" s="9">
        <v>1991</v>
      </c>
      <c r="J98" s="1">
        <f t="shared" si="17"/>
        <v>13.755458515283841</v>
      </c>
      <c r="K98" s="1">
        <f t="shared" si="17"/>
        <v>25.54585152838428</v>
      </c>
      <c r="L98" s="1">
        <f t="shared" si="17"/>
        <v>14.847161572052403</v>
      </c>
      <c r="M98" s="1">
        <f t="shared" si="17"/>
        <v>36.02620087336245</v>
      </c>
      <c r="N98" s="1">
        <f t="shared" si="17"/>
        <v>9.82532751091703</v>
      </c>
      <c r="O98" s="1">
        <f t="shared" si="17"/>
        <v>100</v>
      </c>
    </row>
    <row r="99" spans="1:15" ht="12.75">
      <c r="A99" s="9">
        <v>1992</v>
      </c>
      <c r="B99" s="1">
        <f t="shared" si="16"/>
        <v>14.527363184079602</v>
      </c>
      <c r="C99" s="1">
        <f t="shared" si="16"/>
        <v>19.203980099502488</v>
      </c>
      <c r="D99" s="1">
        <f t="shared" si="16"/>
        <v>19.203980099502488</v>
      </c>
      <c r="E99" s="1">
        <f t="shared" si="16"/>
        <v>19.1044776119403</v>
      </c>
      <c r="F99" s="1">
        <f t="shared" si="16"/>
        <v>27.960199004975124</v>
      </c>
      <c r="G99" s="1">
        <f t="shared" si="16"/>
        <v>100</v>
      </c>
      <c r="I99" s="9">
        <v>1992</v>
      </c>
      <c r="J99" s="1">
        <f t="shared" si="17"/>
        <v>11.11111111111111</v>
      </c>
      <c r="K99" s="1">
        <f t="shared" si="17"/>
        <v>31.189083820662766</v>
      </c>
      <c r="L99" s="1">
        <f t="shared" si="17"/>
        <v>13.450292397660817</v>
      </c>
      <c r="M99" s="1">
        <f t="shared" si="17"/>
        <v>33.13840155945419</v>
      </c>
      <c r="N99" s="1">
        <f t="shared" si="17"/>
        <v>11.11111111111111</v>
      </c>
      <c r="O99" s="1">
        <f t="shared" si="17"/>
        <v>100</v>
      </c>
    </row>
    <row r="100" spans="1:15" ht="12.75">
      <c r="A100" s="9">
        <v>1993</v>
      </c>
      <c r="B100" s="1">
        <f t="shared" si="16"/>
        <v>16.109422492401215</v>
      </c>
      <c r="C100" s="1">
        <f t="shared" si="16"/>
        <v>20.16210739614995</v>
      </c>
      <c r="D100" s="1">
        <f t="shared" si="16"/>
        <v>17.62917933130699</v>
      </c>
      <c r="E100" s="1">
        <f t="shared" si="16"/>
        <v>19.959473150962513</v>
      </c>
      <c r="F100" s="1">
        <f t="shared" si="16"/>
        <v>26.13981762917933</v>
      </c>
      <c r="G100" s="1">
        <f t="shared" si="16"/>
        <v>100</v>
      </c>
      <c r="I100" s="9">
        <v>1993</v>
      </c>
      <c r="J100" s="1">
        <f t="shared" si="17"/>
        <v>14.730290456431536</v>
      </c>
      <c r="K100" s="1">
        <f t="shared" si="17"/>
        <v>33.40248962655601</v>
      </c>
      <c r="L100" s="1">
        <f t="shared" si="17"/>
        <v>16.182572614107883</v>
      </c>
      <c r="M100" s="1">
        <f t="shared" si="17"/>
        <v>22.821576763485478</v>
      </c>
      <c r="N100" s="1">
        <f t="shared" si="17"/>
        <v>12.863070539419086</v>
      </c>
      <c r="O100" s="1">
        <f t="shared" si="17"/>
        <v>100</v>
      </c>
    </row>
    <row r="101" spans="1:15" ht="12.75">
      <c r="A101" s="9">
        <v>1994</v>
      </c>
      <c r="B101" s="1">
        <f t="shared" si="16"/>
        <v>17.668161434977577</v>
      </c>
      <c r="C101" s="1">
        <f t="shared" si="16"/>
        <v>16.771300448430495</v>
      </c>
      <c r="D101" s="1">
        <f t="shared" si="16"/>
        <v>18.475336322869957</v>
      </c>
      <c r="E101" s="1">
        <f t="shared" si="16"/>
        <v>19.282511210762333</v>
      </c>
      <c r="F101" s="1">
        <f t="shared" si="16"/>
        <v>27.802690582959645</v>
      </c>
      <c r="G101" s="1">
        <f t="shared" si="16"/>
        <v>100</v>
      </c>
      <c r="I101" s="9">
        <v>1994</v>
      </c>
      <c r="J101" s="1">
        <f t="shared" si="17"/>
        <v>17.80821917808219</v>
      </c>
      <c r="K101" s="1">
        <f t="shared" si="17"/>
        <v>30.528375733855185</v>
      </c>
      <c r="L101" s="1">
        <f t="shared" si="17"/>
        <v>18.199608610567513</v>
      </c>
      <c r="M101" s="1">
        <f t="shared" si="17"/>
        <v>23.483365949119374</v>
      </c>
      <c r="N101" s="1">
        <f t="shared" si="17"/>
        <v>9.980430528375733</v>
      </c>
      <c r="O101" s="1">
        <f t="shared" si="17"/>
        <v>100</v>
      </c>
    </row>
    <row r="102" spans="1:15" ht="12.75">
      <c r="A102" s="9">
        <v>1995</v>
      </c>
      <c r="B102" s="1">
        <f t="shared" si="16"/>
        <v>17.651573292402148</v>
      </c>
      <c r="C102" s="1">
        <f t="shared" si="16"/>
        <v>16.500383729854182</v>
      </c>
      <c r="D102" s="1">
        <f t="shared" si="16"/>
        <v>18.726016884113584</v>
      </c>
      <c r="E102" s="1">
        <f t="shared" si="16"/>
        <v>24.02148887183423</v>
      </c>
      <c r="F102" s="1">
        <f t="shared" si="16"/>
        <v>23.100537221795854</v>
      </c>
      <c r="G102" s="1">
        <f t="shared" si="16"/>
        <v>100</v>
      </c>
      <c r="I102" s="9">
        <v>1995</v>
      </c>
      <c r="J102" s="1">
        <f t="shared" si="17"/>
        <v>23.091603053435115</v>
      </c>
      <c r="K102" s="1">
        <f t="shared" si="17"/>
        <v>28.435114503816795</v>
      </c>
      <c r="L102" s="1">
        <f t="shared" si="17"/>
        <v>12.595419847328243</v>
      </c>
      <c r="M102" s="1">
        <f t="shared" si="17"/>
        <v>25.763358778625957</v>
      </c>
      <c r="N102" s="1">
        <f t="shared" si="17"/>
        <v>10.114503816793894</v>
      </c>
      <c r="O102" s="1">
        <f t="shared" si="17"/>
        <v>100</v>
      </c>
    </row>
    <row r="103" spans="1:15" ht="12.75">
      <c r="A103" s="9">
        <v>1996</v>
      </c>
      <c r="B103" s="1">
        <f t="shared" si="16"/>
        <v>18.734388009991672</v>
      </c>
      <c r="C103" s="1">
        <f t="shared" si="16"/>
        <v>18.151540383014154</v>
      </c>
      <c r="D103" s="1">
        <f t="shared" si="16"/>
        <v>17.069109075770193</v>
      </c>
      <c r="E103" s="1">
        <f t="shared" si="16"/>
        <v>15.23730224812656</v>
      </c>
      <c r="F103" s="1">
        <f t="shared" si="16"/>
        <v>30.80766028309742</v>
      </c>
      <c r="G103" s="1">
        <f t="shared" si="16"/>
        <v>100</v>
      </c>
      <c r="I103" s="9">
        <v>1996</v>
      </c>
      <c r="J103" s="1">
        <f t="shared" si="17"/>
        <v>17.65834932821497</v>
      </c>
      <c r="K103" s="1">
        <f t="shared" si="17"/>
        <v>33.01343570057582</v>
      </c>
      <c r="L103" s="1">
        <f t="shared" si="17"/>
        <v>16.89059500959693</v>
      </c>
      <c r="M103" s="1">
        <f t="shared" si="17"/>
        <v>22.072936660268713</v>
      </c>
      <c r="N103" s="1">
        <f t="shared" si="17"/>
        <v>10.36468330134357</v>
      </c>
      <c r="O103" s="1">
        <f t="shared" si="17"/>
        <v>100</v>
      </c>
    </row>
    <row r="104" spans="1:15" ht="12.75">
      <c r="A104" s="9">
        <v>1997</v>
      </c>
      <c r="B104" s="1">
        <f t="shared" si="16"/>
        <v>16.792168674698797</v>
      </c>
      <c r="C104" s="1">
        <f t="shared" si="16"/>
        <v>15.286144578313255</v>
      </c>
      <c r="D104" s="1">
        <f t="shared" si="16"/>
        <v>21.61144578313253</v>
      </c>
      <c r="E104" s="1">
        <f t="shared" si="16"/>
        <v>13.704819277108435</v>
      </c>
      <c r="F104" s="1">
        <f t="shared" si="16"/>
        <v>32.605421686746986</v>
      </c>
      <c r="G104" s="1">
        <f t="shared" si="16"/>
        <v>100</v>
      </c>
      <c r="I104" s="9">
        <v>1997</v>
      </c>
      <c r="J104" s="1">
        <f t="shared" si="17"/>
        <v>18.5546875</v>
      </c>
      <c r="K104" s="1">
        <f t="shared" si="17"/>
        <v>29.6875</v>
      </c>
      <c r="L104" s="1">
        <f t="shared" si="17"/>
        <v>18.5546875</v>
      </c>
      <c r="M104" s="1">
        <f t="shared" si="17"/>
        <v>20.703125</v>
      </c>
      <c r="N104" s="1">
        <f t="shared" si="17"/>
        <v>12.5</v>
      </c>
      <c r="O104" s="1">
        <f t="shared" si="17"/>
        <v>100</v>
      </c>
    </row>
    <row r="105" spans="1:15" ht="12.75">
      <c r="A105" s="9">
        <v>1998</v>
      </c>
      <c r="B105" s="1">
        <f t="shared" si="16"/>
        <v>17.266715650257165</v>
      </c>
      <c r="C105" s="1">
        <f t="shared" si="16"/>
        <v>17.56061719324026</v>
      </c>
      <c r="D105" s="1">
        <f t="shared" si="16"/>
        <v>20.573108008817044</v>
      </c>
      <c r="E105" s="1">
        <f t="shared" si="16"/>
        <v>16.09110947832476</v>
      </c>
      <c r="F105" s="1">
        <f t="shared" si="16"/>
        <v>28.508449669360765</v>
      </c>
      <c r="G105" s="1">
        <f t="shared" si="16"/>
        <v>100</v>
      </c>
      <c r="I105" s="9">
        <v>1998</v>
      </c>
      <c r="J105" s="1">
        <f aca="true" t="shared" si="18" ref="J105:O105">(J85/$O85)*100</f>
        <v>20.20033388981636</v>
      </c>
      <c r="K105" s="1">
        <f t="shared" si="18"/>
        <v>31.21869782971619</v>
      </c>
      <c r="L105" s="1">
        <f t="shared" si="18"/>
        <v>16.193656093489146</v>
      </c>
      <c r="M105" s="1">
        <f t="shared" si="18"/>
        <v>19.198664440734557</v>
      </c>
      <c r="N105" s="1">
        <f t="shared" si="18"/>
        <v>13.18864774624374</v>
      </c>
      <c r="O105" s="1">
        <f t="shared" si="18"/>
        <v>100</v>
      </c>
    </row>
    <row r="106" spans="1:15" ht="12.75">
      <c r="A106" s="9">
        <v>1999</v>
      </c>
      <c r="B106" s="1">
        <f t="shared" si="16"/>
        <v>16.35408852213053</v>
      </c>
      <c r="C106" s="1">
        <f t="shared" si="16"/>
        <v>17.404351087771943</v>
      </c>
      <c r="D106" s="1">
        <f t="shared" si="16"/>
        <v>18.529632408102024</v>
      </c>
      <c r="E106" s="1">
        <f t="shared" si="16"/>
        <v>19.42985746436609</v>
      </c>
      <c r="F106" s="1">
        <f t="shared" si="16"/>
        <v>28.28207051762941</v>
      </c>
      <c r="G106" s="1">
        <f t="shared" si="16"/>
        <v>100</v>
      </c>
      <c r="I106" s="9">
        <v>1999</v>
      </c>
      <c r="J106" s="1">
        <f aca="true" t="shared" si="19" ref="J106:O106">(J86/$O86)*100</f>
        <v>19.614147909967848</v>
      </c>
      <c r="K106" s="1">
        <f t="shared" si="19"/>
        <v>27.331189710610932</v>
      </c>
      <c r="L106" s="1">
        <f t="shared" si="19"/>
        <v>14.790996784565916</v>
      </c>
      <c r="M106" s="1">
        <f t="shared" si="19"/>
        <v>24.437299035369776</v>
      </c>
      <c r="N106" s="1">
        <f t="shared" si="19"/>
        <v>13.826366559485532</v>
      </c>
      <c r="O106" s="1">
        <f t="shared" si="19"/>
        <v>100</v>
      </c>
    </row>
    <row r="108" spans="1:9" ht="12.75">
      <c r="A108" s="4" t="str">
        <f>CONCATENATE("Admissions by Admission-Type, All Races: ",$A$1)</f>
        <v>Admissions by Admission-Type, All Races: NEVADA</v>
      </c>
      <c r="I108" s="4" t="str">
        <f>CONCATENATE("Percent of Total, Admissions by Admission-Type, All Races: ",$A$1)</f>
        <v>Percent of Total, Admissions by Admission-Type, All Races: NEVADA</v>
      </c>
    </row>
    <row r="109" spans="1:13" s="4" customFormat="1" ht="12.75">
      <c r="A109" s="18" t="s">
        <v>20</v>
      </c>
      <c r="B109" s="14" t="s">
        <v>24</v>
      </c>
      <c r="C109" s="14" t="s">
        <v>21</v>
      </c>
      <c r="D109" s="14" t="s">
        <v>35</v>
      </c>
      <c r="E109" s="14" t="s">
        <v>22</v>
      </c>
      <c r="F109" s="14" t="s">
        <v>36</v>
      </c>
      <c r="G109" s="14" t="s">
        <v>13</v>
      </c>
      <c r="I109" s="18" t="s">
        <v>20</v>
      </c>
      <c r="J109" s="14" t="s">
        <v>24</v>
      </c>
      <c r="K109" s="14" t="s">
        <v>23</v>
      </c>
      <c r="L109" s="14" t="s">
        <v>22</v>
      </c>
      <c r="M109" s="14" t="s">
        <v>13</v>
      </c>
    </row>
    <row r="110" spans="1:13" ht="12.75">
      <c r="A110" s="9">
        <v>1983</v>
      </c>
      <c r="B110" s="2"/>
      <c r="F110" s="2"/>
      <c r="G110" s="2"/>
      <c r="I110" s="9">
        <v>1983</v>
      </c>
      <c r="J110" s="1"/>
      <c r="K110" s="1"/>
      <c r="L110" s="1"/>
      <c r="M110" s="1"/>
    </row>
    <row r="111" spans="1:13" ht="12.75">
      <c r="A111" s="9">
        <v>1984</v>
      </c>
      <c r="B111" s="2"/>
      <c r="F111" s="2"/>
      <c r="G111" s="2"/>
      <c r="I111" s="9">
        <v>1984</v>
      </c>
      <c r="J111" s="1"/>
      <c r="K111" s="1"/>
      <c r="L111" s="1"/>
      <c r="M111" s="1"/>
    </row>
    <row r="112" spans="1:13" ht="12.75">
      <c r="A112" s="9">
        <v>1985</v>
      </c>
      <c r="B112" s="2"/>
      <c r="F112" s="2"/>
      <c r="G112" s="2"/>
      <c r="I112" s="9">
        <v>1985</v>
      </c>
      <c r="J112" s="1"/>
      <c r="K112" s="1"/>
      <c r="L112" s="1"/>
      <c r="M112" s="1"/>
    </row>
    <row r="113" spans="1:13" ht="12.75">
      <c r="A113" s="9">
        <v>1986</v>
      </c>
      <c r="B113">
        <v>1385</v>
      </c>
      <c r="C113">
        <v>268</v>
      </c>
      <c r="D113">
        <v>306</v>
      </c>
      <c r="E113">
        <v>15</v>
      </c>
      <c r="F113" s="2">
        <f>SUM(C113:D113)</f>
        <v>574</v>
      </c>
      <c r="G113">
        <v>1974</v>
      </c>
      <c r="I113" s="9">
        <v>1986</v>
      </c>
      <c r="J113" s="1">
        <f>(B113/$G113)*100</f>
        <v>70.16210739614995</v>
      </c>
      <c r="K113" s="1">
        <f>((C113+D113)/$G113)*100</f>
        <v>29.078014184397162</v>
      </c>
      <c r="L113" s="1">
        <f>(E113/$G113)*100</f>
        <v>0.7598784194528876</v>
      </c>
      <c r="M113" s="1">
        <f>(G113/$G113)*100</f>
        <v>100</v>
      </c>
    </row>
    <row r="114" spans="1:13" ht="12.75">
      <c r="A114" s="9">
        <v>1987</v>
      </c>
      <c r="B114">
        <v>1169</v>
      </c>
      <c r="C114">
        <v>251</v>
      </c>
      <c r="D114">
        <v>321</v>
      </c>
      <c r="E114">
        <v>11</v>
      </c>
      <c r="F114" s="2">
        <f>SUM(C114:D114)</f>
        <v>572</v>
      </c>
      <c r="G114">
        <v>1752</v>
      </c>
      <c r="I114" s="9">
        <v>1987</v>
      </c>
      <c r="J114" s="1">
        <f aca="true" t="shared" si="20" ref="J114:J126">(B114/$G114)*100</f>
        <v>66.72374429223744</v>
      </c>
      <c r="K114" s="1">
        <f aca="true" t="shared" si="21" ref="K114:K126">((C114+D114)/$G114)*100</f>
        <v>32.64840182648402</v>
      </c>
      <c r="L114" s="1">
        <f aca="true" t="shared" si="22" ref="L114:L126">(E114/$G114)*100</f>
        <v>0.6278538812785388</v>
      </c>
      <c r="M114" s="1">
        <f aca="true" t="shared" si="23" ref="M114:M126">(G114/$G114)*100</f>
        <v>100</v>
      </c>
    </row>
    <row r="115" spans="1:13" ht="12.75">
      <c r="A115" s="9">
        <v>1988</v>
      </c>
      <c r="B115">
        <v>1580</v>
      </c>
      <c r="C115">
        <v>22</v>
      </c>
      <c r="D115">
        <v>183</v>
      </c>
      <c r="E115">
        <v>62</v>
      </c>
      <c r="F115" s="2">
        <f>SUM(C115:D115)</f>
        <v>205</v>
      </c>
      <c r="G115">
        <v>1847</v>
      </c>
      <c r="I115" s="9">
        <v>1988</v>
      </c>
      <c r="J115" s="1">
        <f t="shared" si="20"/>
        <v>85.54412560909583</v>
      </c>
      <c r="K115" s="1">
        <f t="shared" si="21"/>
        <v>11.099079588521928</v>
      </c>
      <c r="L115" s="1">
        <f t="shared" si="22"/>
        <v>3.356794802382242</v>
      </c>
      <c r="M115" s="1">
        <f t="shared" si="23"/>
        <v>100</v>
      </c>
    </row>
    <row r="116" spans="1:13" ht="12.75">
      <c r="A116" s="9">
        <v>1989</v>
      </c>
      <c r="B116">
        <v>1747</v>
      </c>
      <c r="C116">
        <v>507</v>
      </c>
      <c r="D116">
        <v>536</v>
      </c>
      <c r="E116">
        <v>1</v>
      </c>
      <c r="F116" s="2">
        <f>SUM(C116:D116)</f>
        <v>1043</v>
      </c>
      <c r="G116">
        <v>2791</v>
      </c>
      <c r="I116" s="9">
        <v>1989</v>
      </c>
      <c r="J116" s="1">
        <f t="shared" si="20"/>
        <v>62.594052310999636</v>
      </c>
      <c r="K116" s="1">
        <f t="shared" si="21"/>
        <v>37.37011823719097</v>
      </c>
      <c r="L116" s="1">
        <f t="shared" si="22"/>
        <v>0.03582945180938731</v>
      </c>
      <c r="M116" s="1">
        <f t="shared" si="23"/>
        <v>100</v>
      </c>
    </row>
    <row r="117" spans="1:13" ht="12.75">
      <c r="A117" s="9">
        <v>1990</v>
      </c>
      <c r="B117">
        <v>1736</v>
      </c>
      <c r="C117">
        <v>593</v>
      </c>
      <c r="D117">
        <v>428</v>
      </c>
      <c r="E117">
        <v>6</v>
      </c>
      <c r="F117" s="2">
        <f aca="true" t="shared" si="24" ref="F117:F126">SUM(C117:D117)</f>
        <v>1021</v>
      </c>
      <c r="G117">
        <v>2763</v>
      </c>
      <c r="I117" s="9">
        <v>1990</v>
      </c>
      <c r="J117" s="1">
        <f t="shared" si="20"/>
        <v>62.83025696706478</v>
      </c>
      <c r="K117" s="1">
        <f t="shared" si="21"/>
        <v>36.95258776692001</v>
      </c>
      <c r="L117" s="1">
        <f t="shared" si="22"/>
        <v>0.21715526601520088</v>
      </c>
      <c r="M117" s="1">
        <f t="shared" si="23"/>
        <v>100</v>
      </c>
    </row>
    <row r="118" spans="1:13" ht="12.75">
      <c r="A118" s="9">
        <v>1991</v>
      </c>
      <c r="B118">
        <v>1651</v>
      </c>
      <c r="C118">
        <v>683</v>
      </c>
      <c r="D118">
        <v>388</v>
      </c>
      <c r="E118">
        <v>5</v>
      </c>
      <c r="F118" s="2">
        <f t="shared" si="24"/>
        <v>1071</v>
      </c>
      <c r="G118">
        <v>2727</v>
      </c>
      <c r="I118" s="9">
        <v>1991</v>
      </c>
      <c r="J118" s="1">
        <f t="shared" si="20"/>
        <v>60.54272093876054</v>
      </c>
      <c r="K118" s="1">
        <f t="shared" si="21"/>
        <v>39.273927392739274</v>
      </c>
      <c r="L118" s="1">
        <f t="shared" si="22"/>
        <v>0.18335166850018336</v>
      </c>
      <c r="M118" s="1">
        <f t="shared" si="23"/>
        <v>100</v>
      </c>
    </row>
    <row r="119" spans="1:13" ht="12.75">
      <c r="A119" s="9">
        <v>1992</v>
      </c>
      <c r="B119">
        <v>1752</v>
      </c>
      <c r="C119">
        <v>588</v>
      </c>
      <c r="D119">
        <v>314</v>
      </c>
      <c r="E119">
        <v>1</v>
      </c>
      <c r="F119" s="2">
        <f t="shared" si="24"/>
        <v>902</v>
      </c>
      <c r="G119">
        <v>2655</v>
      </c>
      <c r="I119" s="9">
        <v>1992</v>
      </c>
      <c r="J119" s="1">
        <f t="shared" si="20"/>
        <v>65.98870056497175</v>
      </c>
      <c r="K119" s="1">
        <f t="shared" si="21"/>
        <v>33.973634651600754</v>
      </c>
      <c r="L119" s="1">
        <f t="shared" si="22"/>
        <v>0.03766478342749529</v>
      </c>
      <c r="M119" s="1">
        <f t="shared" si="23"/>
        <v>100</v>
      </c>
    </row>
    <row r="120" spans="1:13" ht="12.75">
      <c r="A120" s="9">
        <v>1993</v>
      </c>
      <c r="B120">
        <v>1753</v>
      </c>
      <c r="C120">
        <v>612</v>
      </c>
      <c r="D120">
        <v>402</v>
      </c>
      <c r="E120">
        <v>3</v>
      </c>
      <c r="F120" s="2">
        <f t="shared" si="24"/>
        <v>1014</v>
      </c>
      <c r="G120">
        <v>2770</v>
      </c>
      <c r="I120" s="9">
        <v>1993</v>
      </c>
      <c r="J120" s="1">
        <f t="shared" si="20"/>
        <v>63.285198555956676</v>
      </c>
      <c r="K120" s="1">
        <f t="shared" si="21"/>
        <v>36.60649819494585</v>
      </c>
      <c r="L120" s="1">
        <f t="shared" si="22"/>
        <v>0.10830324909747292</v>
      </c>
      <c r="M120" s="1">
        <f t="shared" si="23"/>
        <v>100</v>
      </c>
    </row>
    <row r="121" spans="1:13" ht="12.75">
      <c r="A121" s="9">
        <v>1994</v>
      </c>
      <c r="B121">
        <v>1971</v>
      </c>
      <c r="C121">
        <v>558</v>
      </c>
      <c r="D121">
        <v>462</v>
      </c>
      <c r="E121">
        <v>1</v>
      </c>
      <c r="F121" s="2">
        <f t="shared" si="24"/>
        <v>1020</v>
      </c>
      <c r="G121">
        <v>2992</v>
      </c>
      <c r="I121" s="9">
        <v>1994</v>
      </c>
      <c r="J121" s="1">
        <f t="shared" si="20"/>
        <v>65.87566844919786</v>
      </c>
      <c r="K121" s="1">
        <f t="shared" si="21"/>
        <v>34.090909090909086</v>
      </c>
      <c r="L121" s="1">
        <f t="shared" si="22"/>
        <v>0.03342245989304812</v>
      </c>
      <c r="M121" s="1">
        <f t="shared" si="23"/>
        <v>100</v>
      </c>
    </row>
    <row r="122" spans="1:13" ht="12.75">
      <c r="A122" s="9">
        <v>1995</v>
      </c>
      <c r="B122">
        <v>2198</v>
      </c>
      <c r="C122">
        <v>586</v>
      </c>
      <c r="D122">
        <v>543</v>
      </c>
      <c r="E122">
        <v>1</v>
      </c>
      <c r="F122" s="2">
        <f t="shared" si="24"/>
        <v>1129</v>
      </c>
      <c r="G122">
        <v>3328</v>
      </c>
      <c r="I122" s="9">
        <v>1995</v>
      </c>
      <c r="J122" s="1">
        <f t="shared" si="20"/>
        <v>66.04567307692307</v>
      </c>
      <c r="K122" s="1">
        <f t="shared" si="21"/>
        <v>33.92427884615385</v>
      </c>
      <c r="L122" s="1">
        <f t="shared" si="22"/>
        <v>0.030048076923076924</v>
      </c>
      <c r="M122" s="1">
        <f t="shared" si="23"/>
        <v>100</v>
      </c>
    </row>
    <row r="123" spans="1:13" ht="12.75">
      <c r="A123" s="9">
        <v>1996</v>
      </c>
      <c r="B123">
        <v>2160</v>
      </c>
      <c r="C123">
        <v>591</v>
      </c>
      <c r="D123">
        <v>658</v>
      </c>
      <c r="E123">
        <v>0</v>
      </c>
      <c r="F123" s="2">
        <f t="shared" si="24"/>
        <v>1249</v>
      </c>
      <c r="G123">
        <v>3409</v>
      </c>
      <c r="I123" s="9">
        <v>1996</v>
      </c>
      <c r="J123" s="1">
        <f t="shared" si="20"/>
        <v>63.361689645057204</v>
      </c>
      <c r="K123" s="1">
        <f t="shared" si="21"/>
        <v>36.638310354942796</v>
      </c>
      <c r="L123" s="1">
        <f t="shared" si="22"/>
        <v>0</v>
      </c>
      <c r="M123" s="1">
        <f t="shared" si="23"/>
        <v>100</v>
      </c>
    </row>
    <row r="124" spans="1:13" ht="12.75">
      <c r="A124" s="9">
        <v>1997</v>
      </c>
      <c r="B124">
        <v>2309</v>
      </c>
      <c r="C124">
        <v>691</v>
      </c>
      <c r="D124">
        <v>868</v>
      </c>
      <c r="E124">
        <v>0</v>
      </c>
      <c r="F124" s="2">
        <f t="shared" si="24"/>
        <v>1559</v>
      </c>
      <c r="G124">
        <v>3868</v>
      </c>
      <c r="I124" s="9">
        <v>1997</v>
      </c>
      <c r="J124" s="1">
        <f t="shared" si="20"/>
        <v>59.69493278179938</v>
      </c>
      <c r="K124" s="1">
        <f t="shared" si="21"/>
        <v>40.30506721820062</v>
      </c>
      <c r="L124" s="1">
        <f t="shared" si="22"/>
        <v>0</v>
      </c>
      <c r="M124" s="1">
        <f t="shared" si="23"/>
        <v>100</v>
      </c>
    </row>
    <row r="125" spans="1:13" ht="12.75">
      <c r="A125" s="9">
        <v>1998</v>
      </c>
      <c r="B125">
        <v>2446</v>
      </c>
      <c r="C125">
        <v>771</v>
      </c>
      <c r="D125">
        <v>1075</v>
      </c>
      <c r="E125">
        <v>0</v>
      </c>
      <c r="F125" s="2">
        <f t="shared" si="24"/>
        <v>1846</v>
      </c>
      <c r="G125">
        <v>4292</v>
      </c>
      <c r="I125" s="9">
        <v>1998</v>
      </c>
      <c r="J125" s="1">
        <f t="shared" si="20"/>
        <v>56.98974836905871</v>
      </c>
      <c r="K125" s="1">
        <f t="shared" si="21"/>
        <v>43.01025163094129</v>
      </c>
      <c r="L125" s="1">
        <f t="shared" si="22"/>
        <v>0</v>
      </c>
      <c r="M125" s="1">
        <f t="shared" si="23"/>
        <v>100</v>
      </c>
    </row>
    <row r="126" spans="1:13" ht="12.75">
      <c r="A126" s="9">
        <v>1999</v>
      </c>
      <c r="B126">
        <v>2410</v>
      </c>
      <c r="C126">
        <v>772</v>
      </c>
      <c r="D126">
        <v>907</v>
      </c>
      <c r="E126">
        <v>0</v>
      </c>
      <c r="F126" s="2">
        <f t="shared" si="24"/>
        <v>1679</v>
      </c>
      <c r="G126">
        <v>4089</v>
      </c>
      <c r="I126" s="9">
        <v>1999</v>
      </c>
      <c r="J126" s="1">
        <f t="shared" si="20"/>
        <v>58.93861579848374</v>
      </c>
      <c r="K126" s="1">
        <f t="shared" si="21"/>
        <v>41.06138420151627</v>
      </c>
      <c r="L126" s="1">
        <f t="shared" si="22"/>
        <v>0</v>
      </c>
      <c r="M126" s="1">
        <f t="shared" si="23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5" zoomScaleNormal="55" workbookViewId="0" topLeftCell="N1">
      <selection activeCell="B93" sqref="B93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65</v>
      </c>
    </row>
    <row r="2" spans="1:44" ht="12.75">
      <c r="A2" s="30" t="str">
        <f>CONCATENATE("Total Admissions, All Races: ",$A$1)</f>
        <v>Total Admissions, All Races: NEVADA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NEVADA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NEVADA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NEVADA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NEVADA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25</v>
      </c>
      <c r="B3" s="19" t="s">
        <v>11</v>
      </c>
      <c r="C3" s="19" t="s">
        <v>12</v>
      </c>
      <c r="D3" s="19" t="s">
        <v>28</v>
      </c>
      <c r="E3" s="19" t="s">
        <v>29</v>
      </c>
      <c r="F3" s="19" t="s">
        <v>26</v>
      </c>
      <c r="G3" s="19" t="s">
        <v>27</v>
      </c>
      <c r="H3" s="19" t="s">
        <v>13</v>
      </c>
      <c r="J3" s="20" t="s">
        <v>25</v>
      </c>
      <c r="K3" s="19" t="s">
        <v>11</v>
      </c>
      <c r="L3" s="19" t="s">
        <v>12</v>
      </c>
      <c r="M3" s="19" t="s">
        <v>30</v>
      </c>
      <c r="N3" s="19" t="s">
        <v>13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25</v>
      </c>
      <c r="AA3" s="19" t="s">
        <v>11</v>
      </c>
      <c r="AB3" s="19" t="s">
        <v>12</v>
      </c>
      <c r="AC3" s="19" t="s">
        <v>28</v>
      </c>
      <c r="AD3" s="19" t="s">
        <v>29</v>
      </c>
      <c r="AE3" s="19" t="s">
        <v>26</v>
      </c>
      <c r="AF3" s="19" t="s">
        <v>27</v>
      </c>
      <c r="AG3" s="19" t="s">
        <v>13</v>
      </c>
      <c r="AJ3" s="20" t="s">
        <v>25</v>
      </c>
      <c r="AK3" s="19" t="s">
        <v>11</v>
      </c>
      <c r="AL3" s="19" t="s">
        <v>12</v>
      </c>
      <c r="AM3" s="19" t="s">
        <v>28</v>
      </c>
      <c r="AN3" s="19" t="s">
        <v>29</v>
      </c>
      <c r="AO3" s="19" t="s">
        <v>26</v>
      </c>
      <c r="AP3" s="19" t="s">
        <v>27</v>
      </c>
      <c r="AQ3" s="19" t="s">
        <v>13</v>
      </c>
      <c r="AR3" s="19" t="s">
        <v>30</v>
      </c>
    </row>
    <row r="4" spans="1:44" ht="12.75">
      <c r="A4" s="9">
        <v>1983</v>
      </c>
      <c r="B4" s="2"/>
      <c r="C4" s="2"/>
      <c r="D4" s="2"/>
      <c r="E4" s="2"/>
      <c r="F4" s="2"/>
      <c r="G4" s="2"/>
      <c r="H4" s="2">
        <f>SUM(B4:G4)</f>
        <v>0</v>
      </c>
      <c r="J4" s="9">
        <v>1983</v>
      </c>
      <c r="K4" s="2"/>
      <c r="L4" s="2"/>
      <c r="M4" s="2"/>
      <c r="N4" s="2"/>
      <c r="P4" s="9">
        <f aca="true" t="shared" si="1" ref="P4:P21">A4</f>
        <v>1983</v>
      </c>
      <c r="Q4" s="7"/>
      <c r="R4" s="7"/>
      <c r="S4" s="7"/>
      <c r="T4" s="7"/>
      <c r="U4" s="7"/>
      <c r="V4" s="7"/>
      <c r="W4" s="7"/>
      <c r="Z4" s="9">
        <v>1983</v>
      </c>
      <c r="AA4">
        <v>739868</v>
      </c>
      <c r="AB4">
        <v>56940</v>
      </c>
      <c r="AC4">
        <v>13680</v>
      </c>
      <c r="AD4">
        <v>20516</v>
      </c>
      <c r="AE4">
        <v>70970</v>
      </c>
      <c r="AG4">
        <f>SUM(AA4:AE4)</f>
        <v>901974</v>
      </c>
      <c r="AJ4" s="9">
        <v>1983</v>
      </c>
      <c r="AK4" s="1"/>
      <c r="AL4" s="1"/>
      <c r="AM4" s="1"/>
      <c r="AN4" s="1"/>
      <c r="AO4" s="1"/>
      <c r="AP4" s="1"/>
      <c r="AQ4" s="1"/>
      <c r="AR4" s="1"/>
    </row>
    <row r="5" spans="1:44" ht="12.75">
      <c r="A5" s="9">
        <v>1984</v>
      </c>
      <c r="B5" s="2"/>
      <c r="C5" s="2"/>
      <c r="D5" s="2"/>
      <c r="E5" s="2"/>
      <c r="F5" s="2"/>
      <c r="G5" s="2"/>
      <c r="H5" s="2">
        <f aca="true" t="shared" si="2" ref="H5:H21">SUM(B5:G5)</f>
        <v>0</v>
      </c>
      <c r="J5" s="9">
        <v>1984</v>
      </c>
      <c r="K5" s="2"/>
      <c r="L5" s="2"/>
      <c r="M5" s="2"/>
      <c r="N5" s="2"/>
      <c r="P5" s="9">
        <f t="shared" si="1"/>
        <v>1984</v>
      </c>
      <c r="Q5" s="7"/>
      <c r="R5" s="7"/>
      <c r="S5" s="7"/>
      <c r="T5" s="7"/>
      <c r="U5" s="7"/>
      <c r="V5" s="7"/>
      <c r="W5" s="7"/>
      <c r="Z5" s="9">
        <v>1984</v>
      </c>
      <c r="AA5">
        <v>754870</v>
      </c>
      <c r="AB5">
        <v>58092</v>
      </c>
      <c r="AC5">
        <v>13939</v>
      </c>
      <c r="AD5">
        <v>22040</v>
      </c>
      <c r="AE5">
        <v>75964</v>
      </c>
      <c r="AG5">
        <f>SUM(AA5:AE5)</f>
        <v>924905</v>
      </c>
      <c r="AJ5" s="9">
        <v>1984</v>
      </c>
      <c r="AK5" s="1"/>
      <c r="AL5" s="1"/>
      <c r="AM5" s="1"/>
      <c r="AN5" s="1"/>
      <c r="AO5" s="1"/>
      <c r="AP5" s="1"/>
      <c r="AQ5" s="1"/>
      <c r="AR5" s="1"/>
    </row>
    <row r="6" spans="1:44" ht="12.75">
      <c r="A6" s="9">
        <v>1985</v>
      </c>
      <c r="B6" s="2"/>
      <c r="C6" s="2"/>
      <c r="D6" s="2"/>
      <c r="E6" s="2"/>
      <c r="F6" s="2"/>
      <c r="G6" s="2"/>
      <c r="H6" s="2">
        <f t="shared" si="2"/>
        <v>0</v>
      </c>
      <c r="J6" s="9">
        <v>1985</v>
      </c>
      <c r="K6" s="2"/>
      <c r="L6" s="2"/>
      <c r="M6" s="2"/>
      <c r="N6" s="2"/>
      <c r="P6" s="9">
        <f t="shared" si="1"/>
        <v>1985</v>
      </c>
      <c r="Q6" s="7"/>
      <c r="R6" s="7"/>
      <c r="S6" s="7"/>
      <c r="T6" s="7"/>
      <c r="U6" s="7"/>
      <c r="V6" s="7"/>
      <c r="W6" s="7"/>
      <c r="Z6" s="9">
        <v>1985</v>
      </c>
      <c r="AA6">
        <v>772213</v>
      </c>
      <c r="AB6">
        <v>59498</v>
      </c>
      <c r="AC6">
        <v>14257</v>
      </c>
      <c r="AD6">
        <v>23708</v>
      </c>
      <c r="AE6">
        <v>81348</v>
      </c>
      <c r="AG6">
        <f>SUM(AA6:AE6)</f>
        <v>951024</v>
      </c>
      <c r="AJ6" s="9">
        <v>1985</v>
      </c>
      <c r="AK6" s="1"/>
      <c r="AL6" s="1"/>
      <c r="AM6" s="1"/>
      <c r="AN6" s="1"/>
      <c r="AO6" s="1"/>
      <c r="AP6" s="1"/>
      <c r="AQ6" s="1"/>
      <c r="AR6" s="1"/>
    </row>
    <row r="7" spans="1:44" ht="12.75">
      <c r="A7" s="9">
        <v>1986</v>
      </c>
      <c r="B7">
        <v>1284</v>
      </c>
      <c r="C7">
        <v>498</v>
      </c>
      <c r="D7">
        <v>38</v>
      </c>
      <c r="E7">
        <v>14</v>
      </c>
      <c r="F7">
        <v>140</v>
      </c>
      <c r="H7" s="2">
        <f t="shared" si="2"/>
        <v>1974</v>
      </c>
      <c r="J7" s="9">
        <v>1986</v>
      </c>
      <c r="K7" s="2">
        <f aca="true" t="shared" si="3" ref="K7:L21">B7</f>
        <v>1284</v>
      </c>
      <c r="L7" s="2">
        <f t="shared" si="3"/>
        <v>498</v>
      </c>
      <c r="M7" s="2">
        <f aca="true" t="shared" si="4" ref="M7:M21">N7-K7-L7</f>
        <v>192</v>
      </c>
      <c r="N7" s="2">
        <f aca="true" t="shared" si="5" ref="N7:N21">H7</f>
        <v>1974</v>
      </c>
      <c r="P7" s="9">
        <f t="shared" si="1"/>
        <v>1986</v>
      </c>
      <c r="Q7" s="7">
        <f aca="true" t="shared" si="6" ref="Q7:W7">(B7/$H7)*100</f>
        <v>65.04559270516718</v>
      </c>
      <c r="R7" s="7">
        <f t="shared" si="6"/>
        <v>25.227963525835868</v>
      </c>
      <c r="S7" s="7">
        <f t="shared" si="6"/>
        <v>1.9250253292806485</v>
      </c>
      <c r="T7" s="7">
        <f t="shared" si="6"/>
        <v>0.7092198581560284</v>
      </c>
      <c r="U7" s="7">
        <f t="shared" si="6"/>
        <v>7.092198581560284</v>
      </c>
      <c r="V7" s="7">
        <f t="shared" si="6"/>
        <v>0</v>
      </c>
      <c r="W7" s="7">
        <f t="shared" si="6"/>
        <v>100</v>
      </c>
      <c r="Z7" s="9">
        <v>1986</v>
      </c>
      <c r="AA7">
        <v>792122</v>
      </c>
      <c r="AB7">
        <v>61138</v>
      </c>
      <c r="AC7">
        <v>14608</v>
      </c>
      <c r="AD7">
        <v>25487</v>
      </c>
      <c r="AE7">
        <v>87298</v>
      </c>
      <c r="AG7">
        <f>SUM(AA7:AE7)</f>
        <v>980653</v>
      </c>
      <c r="AJ7" s="9">
        <v>1986</v>
      </c>
      <c r="AK7" s="1">
        <f>(B7/AA7)*100000</f>
        <v>162.0962427504854</v>
      </c>
      <c r="AL7" s="1">
        <f>(C7/AB7)*100000</f>
        <v>814.5506886061042</v>
      </c>
      <c r="AM7" s="1">
        <f>(D7/AC7)*100000</f>
        <v>260.13143483023003</v>
      </c>
      <c r="AN7" s="1">
        <f>(E7/AD7)*100000</f>
        <v>54.929964295523206</v>
      </c>
      <c r="AO7" s="1">
        <f>(F7/AE7)*100000</f>
        <v>160.37022612201883</v>
      </c>
      <c r="AP7" s="1"/>
      <c r="AQ7" s="1">
        <f>(H7/AG7)*100000</f>
        <v>201.2944436003357</v>
      </c>
      <c r="AR7" s="1">
        <f>(SUM(D7:F7)/SUM(AC7:AE7))*100000</f>
        <v>150.7147174491534</v>
      </c>
    </row>
    <row r="8" spans="1:44" ht="12.75">
      <c r="A8" s="9">
        <v>1987</v>
      </c>
      <c r="B8">
        <v>1110</v>
      </c>
      <c r="C8">
        <v>507</v>
      </c>
      <c r="D8">
        <v>31</v>
      </c>
      <c r="E8">
        <v>12</v>
      </c>
      <c r="F8">
        <v>92</v>
      </c>
      <c r="H8" s="2">
        <f t="shared" si="2"/>
        <v>1752</v>
      </c>
      <c r="J8" s="9">
        <v>1987</v>
      </c>
      <c r="K8" s="2">
        <f t="shared" si="3"/>
        <v>1110</v>
      </c>
      <c r="L8" s="2">
        <f t="shared" si="3"/>
        <v>507</v>
      </c>
      <c r="M8" s="2">
        <f t="shared" si="4"/>
        <v>135</v>
      </c>
      <c r="N8" s="2">
        <f t="shared" si="5"/>
        <v>1752</v>
      </c>
      <c r="P8" s="9">
        <f t="shared" si="1"/>
        <v>1987</v>
      </c>
      <c r="Q8" s="7">
        <f aca="true" t="shared" si="7" ref="Q8:Q21">(B8/$H8)*100</f>
        <v>63.35616438356164</v>
      </c>
      <c r="R8" s="7">
        <f aca="true" t="shared" si="8" ref="R8:W19">(C8/$H8)*100</f>
        <v>28.93835616438356</v>
      </c>
      <c r="S8" s="7">
        <f t="shared" si="8"/>
        <v>1.7694063926940637</v>
      </c>
      <c r="T8" s="7">
        <f t="shared" si="8"/>
        <v>0.684931506849315</v>
      </c>
      <c r="U8" s="7">
        <f t="shared" si="8"/>
        <v>5.251141552511415</v>
      </c>
      <c r="V8" s="7">
        <f t="shared" si="8"/>
        <v>0</v>
      </c>
      <c r="W8" s="7">
        <f t="shared" si="8"/>
        <v>100</v>
      </c>
      <c r="Z8" s="9">
        <v>1987</v>
      </c>
      <c r="AA8">
        <v>821690</v>
      </c>
      <c r="AB8">
        <v>64039</v>
      </c>
      <c r="AC8">
        <v>15157</v>
      </c>
      <c r="AD8">
        <v>27596</v>
      </c>
      <c r="AE8">
        <v>94935</v>
      </c>
      <c r="AG8">
        <f aca="true" t="shared" si="9" ref="AG8:AG20">SUM(AA8:AE8)</f>
        <v>1023417</v>
      </c>
      <c r="AJ8" s="9">
        <v>1987</v>
      </c>
      <c r="AK8" s="1">
        <f aca="true" t="shared" si="10" ref="AK8:AK20">(B8/AA8)*100000</f>
        <v>135.08744173593448</v>
      </c>
      <c r="AL8" s="1">
        <f aca="true" t="shared" si="11" ref="AL8:AO19">(C8/AB8)*100000</f>
        <v>791.7050547322725</v>
      </c>
      <c r="AM8" s="1">
        <f t="shared" si="11"/>
        <v>204.52596160190012</v>
      </c>
      <c r="AN8" s="1">
        <f t="shared" si="11"/>
        <v>43.48456298014205</v>
      </c>
      <c r="AO8" s="1">
        <f t="shared" si="11"/>
        <v>96.908411018065</v>
      </c>
      <c r="AP8" s="1"/>
      <c r="AQ8" s="1">
        <f aca="true" t="shared" si="12" ref="AQ8:AQ20">(H8/AG8)*100000</f>
        <v>171.1912153110609</v>
      </c>
      <c r="AR8" s="1">
        <f aca="true" t="shared" si="13" ref="AR8:AR20">(SUM(D8:F8)/SUM(AC8:AE8))*100000</f>
        <v>98.04776015339027</v>
      </c>
    </row>
    <row r="9" spans="1:44" ht="12.75">
      <c r="A9" s="9">
        <v>1988</v>
      </c>
      <c r="B9">
        <v>1035</v>
      </c>
      <c r="C9">
        <v>593</v>
      </c>
      <c r="D9">
        <v>31</v>
      </c>
      <c r="E9">
        <v>18</v>
      </c>
      <c r="F9">
        <v>170</v>
      </c>
      <c r="H9" s="2">
        <f t="shared" si="2"/>
        <v>1847</v>
      </c>
      <c r="J9" s="9">
        <v>1988</v>
      </c>
      <c r="K9" s="2">
        <f t="shared" si="3"/>
        <v>1035</v>
      </c>
      <c r="L9" s="2">
        <f t="shared" si="3"/>
        <v>593</v>
      </c>
      <c r="M9" s="2">
        <f t="shared" si="4"/>
        <v>219</v>
      </c>
      <c r="N9" s="2">
        <f t="shared" si="5"/>
        <v>1847</v>
      </c>
      <c r="P9" s="9">
        <f t="shared" si="1"/>
        <v>1988</v>
      </c>
      <c r="Q9" s="7">
        <f t="shared" si="7"/>
        <v>56.0368164591229</v>
      </c>
      <c r="R9" s="7">
        <f t="shared" si="8"/>
        <v>32.106118029236605</v>
      </c>
      <c r="S9" s="7">
        <f t="shared" si="8"/>
        <v>1.678397401191121</v>
      </c>
      <c r="T9" s="7">
        <f t="shared" si="8"/>
        <v>0.9745533297238765</v>
      </c>
      <c r="U9" s="7">
        <f t="shared" si="8"/>
        <v>9.2041147807255</v>
      </c>
      <c r="V9" s="7">
        <f t="shared" si="8"/>
        <v>0</v>
      </c>
      <c r="W9" s="7">
        <f t="shared" si="8"/>
        <v>100</v>
      </c>
      <c r="Z9" s="9">
        <v>1988</v>
      </c>
      <c r="AA9">
        <v>857526</v>
      </c>
      <c r="AB9">
        <v>67533</v>
      </c>
      <c r="AC9">
        <v>15857</v>
      </c>
      <c r="AD9">
        <v>30109</v>
      </c>
      <c r="AE9">
        <v>104000</v>
      </c>
      <c r="AG9">
        <f t="shared" si="9"/>
        <v>1075025</v>
      </c>
      <c r="AJ9" s="9">
        <v>1988</v>
      </c>
      <c r="AK9" s="1">
        <f t="shared" si="10"/>
        <v>120.69604886615681</v>
      </c>
      <c r="AL9" s="1">
        <f t="shared" si="11"/>
        <v>878.0892304502984</v>
      </c>
      <c r="AM9" s="1">
        <f t="shared" si="11"/>
        <v>195.49725673204264</v>
      </c>
      <c r="AN9" s="1">
        <f t="shared" si="11"/>
        <v>59.78278919924275</v>
      </c>
      <c r="AO9" s="1">
        <f t="shared" si="11"/>
        <v>163.46153846153845</v>
      </c>
      <c r="AP9" s="1"/>
      <c r="AQ9" s="1">
        <f t="shared" si="12"/>
        <v>171.80995790795563</v>
      </c>
      <c r="AR9" s="1">
        <f t="shared" si="13"/>
        <v>146.03310083618953</v>
      </c>
    </row>
    <row r="10" spans="1:44" ht="12.75">
      <c r="A10" s="9">
        <v>1989</v>
      </c>
      <c r="B10">
        <v>1606</v>
      </c>
      <c r="C10">
        <v>930</v>
      </c>
      <c r="D10">
        <v>26</v>
      </c>
      <c r="E10">
        <v>22</v>
      </c>
      <c r="F10">
        <v>207</v>
      </c>
      <c r="H10" s="2">
        <f t="shared" si="2"/>
        <v>2791</v>
      </c>
      <c r="J10" s="9">
        <v>1989</v>
      </c>
      <c r="K10" s="2">
        <f t="shared" si="3"/>
        <v>1606</v>
      </c>
      <c r="L10" s="2">
        <f t="shared" si="3"/>
        <v>930</v>
      </c>
      <c r="M10" s="2">
        <f t="shared" si="4"/>
        <v>255</v>
      </c>
      <c r="N10" s="2">
        <f t="shared" si="5"/>
        <v>2791</v>
      </c>
      <c r="P10" s="9">
        <f t="shared" si="1"/>
        <v>1989</v>
      </c>
      <c r="Q10" s="7">
        <f t="shared" si="7"/>
        <v>57.54209960587603</v>
      </c>
      <c r="R10" s="7">
        <f t="shared" si="8"/>
        <v>33.321390182730205</v>
      </c>
      <c r="S10" s="7">
        <f t="shared" si="8"/>
        <v>0.9315657470440701</v>
      </c>
      <c r="T10" s="7">
        <f t="shared" si="8"/>
        <v>0.7882479398065209</v>
      </c>
      <c r="U10" s="7">
        <f t="shared" si="8"/>
        <v>7.416696524543174</v>
      </c>
      <c r="V10" s="7">
        <f t="shared" si="8"/>
        <v>0</v>
      </c>
      <c r="W10" s="7">
        <f t="shared" si="8"/>
        <v>100</v>
      </c>
      <c r="Z10" s="9">
        <v>1989</v>
      </c>
      <c r="AA10">
        <v>901591</v>
      </c>
      <c r="AB10">
        <v>71750</v>
      </c>
      <c r="AC10">
        <v>16643</v>
      </c>
      <c r="AD10">
        <v>33068</v>
      </c>
      <c r="AE10">
        <v>114315</v>
      </c>
      <c r="AG10">
        <f t="shared" si="9"/>
        <v>1137367</v>
      </c>
      <c r="AJ10" s="9">
        <v>1989</v>
      </c>
      <c r="AK10" s="1">
        <f t="shared" si="10"/>
        <v>178.12955098265178</v>
      </c>
      <c r="AL10" s="1">
        <f t="shared" si="11"/>
        <v>1296.1672473867598</v>
      </c>
      <c r="AM10" s="1">
        <f t="shared" si="11"/>
        <v>156.2218350057081</v>
      </c>
      <c r="AN10" s="1">
        <f t="shared" si="11"/>
        <v>66.52957542034595</v>
      </c>
      <c r="AO10" s="1">
        <f t="shared" si="11"/>
        <v>181.07859860910642</v>
      </c>
      <c r="AP10" s="1"/>
      <c r="AQ10" s="1">
        <f t="shared" si="12"/>
        <v>245.39132927190607</v>
      </c>
      <c r="AR10" s="1">
        <f t="shared" si="13"/>
        <v>155.46315827978492</v>
      </c>
    </row>
    <row r="11" spans="1:44" ht="12.75">
      <c r="A11" s="9">
        <v>1990</v>
      </c>
      <c r="B11">
        <v>1569</v>
      </c>
      <c r="C11">
        <v>947</v>
      </c>
      <c r="D11">
        <v>36</v>
      </c>
      <c r="E11">
        <v>16</v>
      </c>
      <c r="F11">
        <v>195</v>
      </c>
      <c r="H11" s="2">
        <f t="shared" si="2"/>
        <v>2763</v>
      </c>
      <c r="J11" s="9">
        <v>1990</v>
      </c>
      <c r="K11" s="2">
        <f t="shared" si="3"/>
        <v>1569</v>
      </c>
      <c r="L11" s="2">
        <f t="shared" si="3"/>
        <v>947</v>
      </c>
      <c r="M11" s="2">
        <f t="shared" si="4"/>
        <v>247</v>
      </c>
      <c r="N11" s="2">
        <f t="shared" si="5"/>
        <v>2763</v>
      </c>
      <c r="P11" s="9">
        <f t="shared" si="1"/>
        <v>1990</v>
      </c>
      <c r="Q11" s="7">
        <f t="shared" si="7"/>
        <v>56.78610206297503</v>
      </c>
      <c r="R11" s="7">
        <f t="shared" si="8"/>
        <v>34.27433948606587</v>
      </c>
      <c r="S11" s="7">
        <f t="shared" si="8"/>
        <v>1.3029315960912053</v>
      </c>
      <c r="T11" s="7">
        <f t="shared" si="8"/>
        <v>0.579080709373869</v>
      </c>
      <c r="U11" s="7">
        <f t="shared" si="8"/>
        <v>7.057546145494029</v>
      </c>
      <c r="V11" s="7">
        <f t="shared" si="8"/>
        <v>0</v>
      </c>
      <c r="W11" s="7">
        <f t="shared" si="8"/>
        <v>100</v>
      </c>
      <c r="Z11" s="9">
        <v>1990</v>
      </c>
      <c r="AA11">
        <v>958473</v>
      </c>
      <c r="AB11">
        <v>78144</v>
      </c>
      <c r="AC11">
        <v>17809</v>
      </c>
      <c r="AD11">
        <v>36857</v>
      </c>
      <c r="AE11">
        <v>127346</v>
      </c>
      <c r="AG11">
        <f t="shared" si="9"/>
        <v>1218629</v>
      </c>
      <c r="AJ11" s="9">
        <v>1990</v>
      </c>
      <c r="AK11" s="1">
        <f t="shared" si="10"/>
        <v>163.6978819434663</v>
      </c>
      <c r="AL11" s="1">
        <f t="shared" si="11"/>
        <v>1211.8652743652744</v>
      </c>
      <c r="AM11" s="1">
        <f t="shared" si="11"/>
        <v>202.14498287382784</v>
      </c>
      <c r="AN11" s="1">
        <f t="shared" si="11"/>
        <v>43.41102097294951</v>
      </c>
      <c r="AO11" s="1">
        <f t="shared" si="11"/>
        <v>153.12612881441115</v>
      </c>
      <c r="AP11" s="1"/>
      <c r="AQ11" s="1">
        <f t="shared" si="12"/>
        <v>226.73020254728877</v>
      </c>
      <c r="AR11" s="1">
        <f t="shared" si="13"/>
        <v>135.7053381095752</v>
      </c>
    </row>
    <row r="12" spans="1:44" ht="12.75">
      <c r="A12" s="9">
        <v>1991</v>
      </c>
      <c r="B12">
        <v>1554</v>
      </c>
      <c r="C12">
        <v>899</v>
      </c>
      <c r="D12">
        <v>39</v>
      </c>
      <c r="E12">
        <v>23</v>
      </c>
      <c r="F12">
        <v>212</v>
      </c>
      <c r="H12" s="2">
        <f t="shared" si="2"/>
        <v>2727</v>
      </c>
      <c r="J12" s="9">
        <v>1991</v>
      </c>
      <c r="K12" s="2">
        <f t="shared" si="3"/>
        <v>1554</v>
      </c>
      <c r="L12" s="2">
        <f t="shared" si="3"/>
        <v>899</v>
      </c>
      <c r="M12" s="2">
        <f t="shared" si="4"/>
        <v>274</v>
      </c>
      <c r="N12" s="2">
        <f t="shared" si="5"/>
        <v>2727</v>
      </c>
      <c r="P12" s="9">
        <f t="shared" si="1"/>
        <v>1991</v>
      </c>
      <c r="Q12" s="7">
        <f t="shared" si="7"/>
        <v>56.98569856985699</v>
      </c>
      <c r="R12" s="7">
        <f t="shared" si="8"/>
        <v>32.96662999633297</v>
      </c>
      <c r="S12" s="7">
        <f t="shared" si="8"/>
        <v>1.4301430143014302</v>
      </c>
      <c r="T12" s="7">
        <f t="shared" si="8"/>
        <v>0.8434176751008434</v>
      </c>
      <c r="U12" s="7">
        <f t="shared" si="8"/>
        <v>7.774110744407774</v>
      </c>
      <c r="V12" s="7">
        <f t="shared" si="8"/>
        <v>0</v>
      </c>
      <c r="W12" s="7">
        <f t="shared" si="8"/>
        <v>100</v>
      </c>
      <c r="Z12" s="9">
        <v>1991</v>
      </c>
      <c r="AA12">
        <v>1002170</v>
      </c>
      <c r="AB12">
        <v>83218</v>
      </c>
      <c r="AC12">
        <v>18945</v>
      </c>
      <c r="AD12">
        <v>40676</v>
      </c>
      <c r="AE12">
        <v>140037</v>
      </c>
      <c r="AG12">
        <f t="shared" si="9"/>
        <v>1285046</v>
      </c>
      <c r="AJ12" s="9">
        <v>1991</v>
      </c>
      <c r="AK12" s="1">
        <f t="shared" si="10"/>
        <v>155.0635121785725</v>
      </c>
      <c r="AL12" s="1">
        <f t="shared" si="11"/>
        <v>1080.2951284577855</v>
      </c>
      <c r="AM12" s="1">
        <f t="shared" si="11"/>
        <v>205.85906571654792</v>
      </c>
      <c r="AN12" s="1">
        <f t="shared" si="11"/>
        <v>56.54439964598289</v>
      </c>
      <c r="AO12" s="1">
        <f t="shared" si="11"/>
        <v>151.38856159443574</v>
      </c>
      <c r="AP12" s="1"/>
      <c r="AQ12" s="1">
        <f t="shared" si="12"/>
        <v>212.2103021992987</v>
      </c>
      <c r="AR12" s="1">
        <f t="shared" si="13"/>
        <v>137.2346712879023</v>
      </c>
    </row>
    <row r="13" spans="1:44" ht="12.75">
      <c r="A13" s="9">
        <v>1992</v>
      </c>
      <c r="B13">
        <v>1483</v>
      </c>
      <c r="C13">
        <v>876</v>
      </c>
      <c r="D13">
        <v>40</v>
      </c>
      <c r="E13">
        <v>23</v>
      </c>
      <c r="F13">
        <v>233</v>
      </c>
      <c r="H13" s="2">
        <f t="shared" si="2"/>
        <v>2655</v>
      </c>
      <c r="J13" s="9">
        <v>1992</v>
      </c>
      <c r="K13" s="2">
        <f t="shared" si="3"/>
        <v>1483</v>
      </c>
      <c r="L13" s="2">
        <f t="shared" si="3"/>
        <v>876</v>
      </c>
      <c r="M13" s="2">
        <f t="shared" si="4"/>
        <v>296</v>
      </c>
      <c r="N13" s="2">
        <f t="shared" si="5"/>
        <v>2655</v>
      </c>
      <c r="P13" s="9">
        <f t="shared" si="1"/>
        <v>1992</v>
      </c>
      <c r="Q13" s="7">
        <f t="shared" si="7"/>
        <v>55.856873822975516</v>
      </c>
      <c r="R13" s="7">
        <f t="shared" si="8"/>
        <v>32.994350282485875</v>
      </c>
      <c r="S13" s="7">
        <f t="shared" si="8"/>
        <v>1.5065913370998116</v>
      </c>
      <c r="T13" s="7">
        <f t="shared" si="8"/>
        <v>0.8662900188323917</v>
      </c>
      <c r="U13" s="7">
        <f t="shared" si="8"/>
        <v>8.775894538606403</v>
      </c>
      <c r="V13" s="7">
        <f t="shared" si="8"/>
        <v>0</v>
      </c>
      <c r="W13" s="7">
        <f t="shared" si="8"/>
        <v>100</v>
      </c>
      <c r="Z13" s="9">
        <v>1992</v>
      </c>
      <c r="AA13">
        <v>1028867</v>
      </c>
      <c r="AB13">
        <v>87483</v>
      </c>
      <c r="AC13">
        <v>19837</v>
      </c>
      <c r="AD13">
        <v>43739</v>
      </c>
      <c r="AE13">
        <v>150768</v>
      </c>
      <c r="AG13">
        <f t="shared" si="9"/>
        <v>1330694</v>
      </c>
      <c r="AJ13" s="9">
        <v>1992</v>
      </c>
      <c r="AK13" s="1">
        <f t="shared" si="10"/>
        <v>144.13913557340257</v>
      </c>
      <c r="AL13" s="1">
        <f t="shared" si="11"/>
        <v>1001.3374026953808</v>
      </c>
      <c r="AM13" s="1">
        <f t="shared" si="11"/>
        <v>201.6433936583153</v>
      </c>
      <c r="AN13" s="1">
        <f t="shared" si="11"/>
        <v>52.58464985482063</v>
      </c>
      <c r="AO13" s="1">
        <f t="shared" si="11"/>
        <v>154.54207789451343</v>
      </c>
      <c r="AP13" s="1"/>
      <c r="AQ13" s="1">
        <f t="shared" si="12"/>
        <v>199.51994974051132</v>
      </c>
      <c r="AR13" s="1">
        <f t="shared" si="13"/>
        <v>138.0957712835442</v>
      </c>
    </row>
    <row r="14" spans="1:44" ht="12.75">
      <c r="A14" s="9">
        <v>1993</v>
      </c>
      <c r="B14">
        <v>1519</v>
      </c>
      <c r="C14">
        <v>883</v>
      </c>
      <c r="D14">
        <v>40</v>
      </c>
      <c r="E14">
        <v>26</v>
      </c>
      <c r="F14">
        <v>302</v>
      </c>
      <c r="H14" s="2">
        <f t="shared" si="2"/>
        <v>2770</v>
      </c>
      <c r="J14" s="9">
        <v>1993</v>
      </c>
      <c r="K14" s="2">
        <f t="shared" si="3"/>
        <v>1519</v>
      </c>
      <c r="L14" s="2">
        <f t="shared" si="3"/>
        <v>883</v>
      </c>
      <c r="M14" s="2">
        <f t="shared" si="4"/>
        <v>368</v>
      </c>
      <c r="N14" s="2">
        <f t="shared" si="5"/>
        <v>2770</v>
      </c>
      <c r="P14" s="9">
        <f t="shared" si="1"/>
        <v>1993</v>
      </c>
      <c r="Q14" s="7">
        <f t="shared" si="7"/>
        <v>54.837545126353795</v>
      </c>
      <c r="R14" s="7">
        <f t="shared" si="8"/>
        <v>31.87725631768953</v>
      </c>
      <c r="S14" s="7">
        <f t="shared" si="8"/>
        <v>1.444043321299639</v>
      </c>
      <c r="T14" s="7">
        <f t="shared" si="8"/>
        <v>0.9386281588447654</v>
      </c>
      <c r="U14" s="7">
        <f t="shared" si="8"/>
        <v>10.902527075812273</v>
      </c>
      <c r="V14" s="7">
        <f t="shared" si="8"/>
        <v>0</v>
      </c>
      <c r="W14" s="7">
        <f t="shared" si="8"/>
        <v>100</v>
      </c>
      <c r="Z14" s="9">
        <v>1993</v>
      </c>
      <c r="AA14">
        <v>1057375</v>
      </c>
      <c r="AB14">
        <v>91004</v>
      </c>
      <c r="AC14">
        <v>20802</v>
      </c>
      <c r="AD14">
        <v>47859</v>
      </c>
      <c r="AE14">
        <v>163157</v>
      </c>
      <c r="AG14">
        <f t="shared" si="9"/>
        <v>1380197</v>
      </c>
      <c r="AJ14" s="9">
        <v>1993</v>
      </c>
      <c r="AK14" s="1">
        <f t="shared" si="10"/>
        <v>143.65764274736966</v>
      </c>
      <c r="AL14" s="1">
        <f t="shared" si="11"/>
        <v>970.2870203507538</v>
      </c>
      <c r="AM14" s="1">
        <f t="shared" si="11"/>
        <v>192.28920296125372</v>
      </c>
      <c r="AN14" s="1">
        <f t="shared" si="11"/>
        <v>54.32625002611839</v>
      </c>
      <c r="AO14" s="1">
        <f t="shared" si="11"/>
        <v>185.09778924594102</v>
      </c>
      <c r="AP14" s="1"/>
      <c r="AQ14" s="1">
        <f t="shared" si="12"/>
        <v>200.6959876017699</v>
      </c>
      <c r="AR14" s="1">
        <f t="shared" si="13"/>
        <v>158.74522254527258</v>
      </c>
    </row>
    <row r="15" spans="1:44" ht="12.75">
      <c r="A15" s="9">
        <v>1994</v>
      </c>
      <c r="B15">
        <v>1707</v>
      </c>
      <c r="C15">
        <v>858</v>
      </c>
      <c r="D15">
        <v>53</v>
      </c>
      <c r="E15">
        <v>35</v>
      </c>
      <c r="F15">
        <v>339</v>
      </c>
      <c r="H15" s="2">
        <f t="shared" si="2"/>
        <v>2992</v>
      </c>
      <c r="J15" s="9">
        <v>1994</v>
      </c>
      <c r="K15" s="2">
        <f t="shared" si="3"/>
        <v>1707</v>
      </c>
      <c r="L15" s="2">
        <f t="shared" si="3"/>
        <v>858</v>
      </c>
      <c r="M15" s="2">
        <f t="shared" si="4"/>
        <v>427</v>
      </c>
      <c r="N15" s="2">
        <f t="shared" si="5"/>
        <v>2992</v>
      </c>
      <c r="P15" s="9">
        <f t="shared" si="1"/>
        <v>1994</v>
      </c>
      <c r="Q15" s="7">
        <f t="shared" si="7"/>
        <v>57.05213903743316</v>
      </c>
      <c r="R15" s="7">
        <f t="shared" si="8"/>
        <v>28.676470588235293</v>
      </c>
      <c r="S15" s="7">
        <f t="shared" si="8"/>
        <v>1.7713903743315509</v>
      </c>
      <c r="T15" s="7">
        <f t="shared" si="8"/>
        <v>1.1697860962566844</v>
      </c>
      <c r="U15" s="7">
        <f t="shared" si="8"/>
        <v>11.330213903743315</v>
      </c>
      <c r="V15" s="7">
        <f t="shared" si="8"/>
        <v>0</v>
      </c>
      <c r="W15" s="7">
        <f t="shared" si="8"/>
        <v>100</v>
      </c>
      <c r="Z15" s="9">
        <v>1994</v>
      </c>
      <c r="AA15">
        <v>1102398</v>
      </c>
      <c r="AB15">
        <v>97623</v>
      </c>
      <c r="AC15">
        <v>21798</v>
      </c>
      <c r="AD15">
        <v>52536</v>
      </c>
      <c r="AE15">
        <v>182033</v>
      </c>
      <c r="AG15">
        <f t="shared" si="9"/>
        <v>1456388</v>
      </c>
      <c r="AJ15" s="9">
        <v>1994</v>
      </c>
      <c r="AK15" s="1">
        <f t="shared" si="10"/>
        <v>154.8442577000321</v>
      </c>
      <c r="AL15" s="1">
        <f t="shared" si="11"/>
        <v>878.8912448910604</v>
      </c>
      <c r="AM15" s="1">
        <f t="shared" si="11"/>
        <v>243.14157262134142</v>
      </c>
      <c r="AN15" s="1">
        <f t="shared" si="11"/>
        <v>66.62098370641084</v>
      </c>
      <c r="AO15" s="1">
        <f t="shared" si="11"/>
        <v>186.22996929128234</v>
      </c>
      <c r="AP15" s="1"/>
      <c r="AQ15" s="1">
        <f t="shared" si="12"/>
        <v>205.43975918505234</v>
      </c>
      <c r="AR15" s="1">
        <f t="shared" si="13"/>
        <v>166.55809835119183</v>
      </c>
    </row>
    <row r="16" spans="1:44" ht="12.75">
      <c r="A16" s="9">
        <v>1995</v>
      </c>
      <c r="B16">
        <v>1954</v>
      </c>
      <c r="C16">
        <v>903</v>
      </c>
      <c r="D16">
        <v>63</v>
      </c>
      <c r="E16">
        <v>38</v>
      </c>
      <c r="F16">
        <v>370</v>
      </c>
      <c r="H16" s="2">
        <f t="shared" si="2"/>
        <v>3328</v>
      </c>
      <c r="J16" s="9">
        <v>1995</v>
      </c>
      <c r="K16" s="2">
        <f t="shared" si="3"/>
        <v>1954</v>
      </c>
      <c r="L16" s="2">
        <f t="shared" si="3"/>
        <v>903</v>
      </c>
      <c r="M16" s="2">
        <f t="shared" si="4"/>
        <v>471</v>
      </c>
      <c r="N16" s="2">
        <f t="shared" si="5"/>
        <v>3328</v>
      </c>
      <c r="P16" s="9">
        <f t="shared" si="1"/>
        <v>1995</v>
      </c>
      <c r="Q16" s="7">
        <f t="shared" si="7"/>
        <v>58.713942307692314</v>
      </c>
      <c r="R16" s="7">
        <f t="shared" si="8"/>
        <v>27.133413461538463</v>
      </c>
      <c r="S16" s="7">
        <f t="shared" si="8"/>
        <v>1.893028846153846</v>
      </c>
      <c r="T16" s="7">
        <f t="shared" si="8"/>
        <v>1.141826923076923</v>
      </c>
      <c r="U16" s="7">
        <f t="shared" si="8"/>
        <v>11.117788461538462</v>
      </c>
      <c r="V16" s="7">
        <f t="shared" si="8"/>
        <v>0</v>
      </c>
      <c r="W16" s="7">
        <f t="shared" si="8"/>
        <v>100</v>
      </c>
      <c r="Z16" s="9">
        <v>1995</v>
      </c>
      <c r="AA16">
        <v>1138993</v>
      </c>
      <c r="AB16">
        <v>102988</v>
      </c>
      <c r="AC16">
        <v>22530</v>
      </c>
      <c r="AD16">
        <v>57417</v>
      </c>
      <c r="AE16">
        <v>203849</v>
      </c>
      <c r="AG16">
        <f t="shared" si="9"/>
        <v>1525777</v>
      </c>
      <c r="AJ16" s="9">
        <v>1995</v>
      </c>
      <c r="AK16" s="1">
        <f t="shared" si="10"/>
        <v>171.5550490652708</v>
      </c>
      <c r="AL16" s="1">
        <f t="shared" si="11"/>
        <v>876.8011807200838</v>
      </c>
      <c r="AM16" s="1">
        <f t="shared" si="11"/>
        <v>279.6271637816245</v>
      </c>
      <c r="AN16" s="1">
        <f t="shared" si="11"/>
        <v>66.18248950659212</v>
      </c>
      <c r="AO16" s="1">
        <f t="shared" si="11"/>
        <v>181.5068997149851</v>
      </c>
      <c r="AP16" s="1"/>
      <c r="AQ16" s="1">
        <f t="shared" si="12"/>
        <v>218.11837509675397</v>
      </c>
      <c r="AR16" s="1">
        <f t="shared" si="13"/>
        <v>165.96428420414662</v>
      </c>
    </row>
    <row r="17" spans="1:44" ht="12.75">
      <c r="A17" s="9">
        <v>1996</v>
      </c>
      <c r="B17">
        <v>1930</v>
      </c>
      <c r="C17">
        <v>917</v>
      </c>
      <c r="D17">
        <v>68</v>
      </c>
      <c r="E17">
        <v>42</v>
      </c>
      <c r="F17">
        <v>452</v>
      </c>
      <c r="H17" s="2">
        <f t="shared" si="2"/>
        <v>3409</v>
      </c>
      <c r="J17" s="9">
        <v>1996</v>
      </c>
      <c r="K17" s="2">
        <f t="shared" si="3"/>
        <v>1930</v>
      </c>
      <c r="L17" s="2">
        <f t="shared" si="3"/>
        <v>917</v>
      </c>
      <c r="M17" s="2">
        <f t="shared" si="4"/>
        <v>562</v>
      </c>
      <c r="N17" s="2">
        <f t="shared" si="5"/>
        <v>3409</v>
      </c>
      <c r="P17" s="9">
        <f t="shared" si="1"/>
        <v>1996</v>
      </c>
      <c r="Q17" s="7">
        <f t="shared" si="7"/>
        <v>56.61484306248167</v>
      </c>
      <c r="R17" s="7">
        <f t="shared" si="8"/>
        <v>26.899383983572893</v>
      </c>
      <c r="S17" s="7">
        <f t="shared" si="8"/>
        <v>1.9947198591962452</v>
      </c>
      <c r="T17" s="7">
        <f t="shared" si="8"/>
        <v>1.2320328542094456</v>
      </c>
      <c r="U17" s="7">
        <f t="shared" si="8"/>
        <v>13.259020240539748</v>
      </c>
      <c r="V17" s="7">
        <f t="shared" si="8"/>
        <v>0</v>
      </c>
      <c r="W17" s="7">
        <f t="shared" si="8"/>
        <v>100</v>
      </c>
      <c r="Z17" s="9">
        <v>1996</v>
      </c>
      <c r="AA17">
        <v>1178074</v>
      </c>
      <c r="AB17">
        <v>108090</v>
      </c>
      <c r="AC17">
        <v>23047</v>
      </c>
      <c r="AD17">
        <v>62514</v>
      </c>
      <c r="AE17">
        <v>224751</v>
      </c>
      <c r="AG17">
        <f t="shared" si="9"/>
        <v>1596476</v>
      </c>
      <c r="AJ17" s="9">
        <v>1996</v>
      </c>
      <c r="AK17" s="1">
        <f t="shared" si="10"/>
        <v>163.8267205625453</v>
      </c>
      <c r="AL17" s="1">
        <f t="shared" si="11"/>
        <v>848.3671014894995</v>
      </c>
      <c r="AM17" s="1">
        <f t="shared" si="11"/>
        <v>295.0492471905237</v>
      </c>
      <c r="AN17" s="1">
        <f t="shared" si="11"/>
        <v>67.18495057107208</v>
      </c>
      <c r="AO17" s="1">
        <f t="shared" si="11"/>
        <v>201.11145222935605</v>
      </c>
      <c r="AP17" s="1"/>
      <c r="AQ17" s="1">
        <f t="shared" si="12"/>
        <v>213.5328060052265</v>
      </c>
      <c r="AR17" s="1">
        <f t="shared" si="13"/>
        <v>181.10804609554256</v>
      </c>
    </row>
    <row r="18" spans="1:44" ht="12.75">
      <c r="A18" s="9">
        <v>1997</v>
      </c>
      <c r="B18">
        <v>2226</v>
      </c>
      <c r="C18">
        <v>1002</v>
      </c>
      <c r="D18">
        <v>79</v>
      </c>
      <c r="E18">
        <v>47</v>
      </c>
      <c r="F18">
        <v>514</v>
      </c>
      <c r="H18" s="2">
        <f t="shared" si="2"/>
        <v>3868</v>
      </c>
      <c r="J18" s="9">
        <v>1997</v>
      </c>
      <c r="K18" s="2">
        <f t="shared" si="3"/>
        <v>2226</v>
      </c>
      <c r="L18" s="2">
        <f t="shared" si="3"/>
        <v>1002</v>
      </c>
      <c r="M18" s="2">
        <f t="shared" si="4"/>
        <v>640</v>
      </c>
      <c r="N18" s="2">
        <f t="shared" si="5"/>
        <v>3868</v>
      </c>
      <c r="P18" s="9">
        <f t="shared" si="1"/>
        <v>1997</v>
      </c>
      <c r="Q18" s="7">
        <f t="shared" si="7"/>
        <v>57.54912099276112</v>
      </c>
      <c r="R18" s="7">
        <f t="shared" si="8"/>
        <v>25.904860392967944</v>
      </c>
      <c r="S18" s="7">
        <f t="shared" si="8"/>
        <v>2.0423991726990693</v>
      </c>
      <c r="T18" s="7">
        <f t="shared" si="8"/>
        <v>1.2150982419855223</v>
      </c>
      <c r="U18" s="7">
        <f t="shared" si="8"/>
        <v>13.28852119958635</v>
      </c>
      <c r="V18" s="7">
        <f t="shared" si="8"/>
        <v>0</v>
      </c>
      <c r="W18" s="7">
        <f t="shared" si="8"/>
        <v>100</v>
      </c>
      <c r="Z18" s="9">
        <v>1997</v>
      </c>
      <c r="AA18">
        <v>1215804</v>
      </c>
      <c r="AB18">
        <v>113461</v>
      </c>
      <c r="AC18">
        <v>24353</v>
      </c>
      <c r="AD18">
        <v>68340</v>
      </c>
      <c r="AE18">
        <v>253623</v>
      </c>
      <c r="AG18">
        <f t="shared" si="9"/>
        <v>1675581</v>
      </c>
      <c r="AJ18" s="9">
        <v>1997</v>
      </c>
      <c r="AK18" s="1">
        <f t="shared" si="10"/>
        <v>183.08872153735305</v>
      </c>
      <c r="AL18" s="1">
        <f t="shared" si="11"/>
        <v>883.1228351592177</v>
      </c>
      <c r="AM18" s="1">
        <f t="shared" si="11"/>
        <v>324.395351702049</v>
      </c>
      <c r="AN18" s="1">
        <f t="shared" si="11"/>
        <v>68.77377816798361</v>
      </c>
      <c r="AO18" s="1">
        <f t="shared" si="11"/>
        <v>202.66300769251998</v>
      </c>
      <c r="AP18" s="1"/>
      <c r="AQ18" s="1">
        <f t="shared" si="12"/>
        <v>230.84530082401267</v>
      </c>
      <c r="AR18" s="1">
        <f t="shared" si="13"/>
        <v>184.80231926910682</v>
      </c>
    </row>
    <row r="19" spans="1:44" ht="12.75">
      <c r="A19" s="9">
        <v>1998</v>
      </c>
      <c r="B19">
        <v>2435</v>
      </c>
      <c r="C19">
        <v>1181</v>
      </c>
      <c r="D19">
        <v>81</v>
      </c>
      <c r="E19">
        <v>36</v>
      </c>
      <c r="F19">
        <v>559</v>
      </c>
      <c r="H19" s="2">
        <f t="shared" si="2"/>
        <v>4292</v>
      </c>
      <c r="J19" s="9">
        <v>1998</v>
      </c>
      <c r="K19" s="2">
        <f t="shared" si="3"/>
        <v>2435</v>
      </c>
      <c r="L19" s="2">
        <f t="shared" si="3"/>
        <v>1181</v>
      </c>
      <c r="M19" s="2">
        <f t="shared" si="4"/>
        <v>676</v>
      </c>
      <c r="N19" s="2">
        <f t="shared" si="5"/>
        <v>4292</v>
      </c>
      <c r="P19" s="9">
        <f t="shared" si="1"/>
        <v>1998</v>
      </c>
      <c r="Q19" s="7">
        <f t="shared" si="7"/>
        <v>56.73345759552656</v>
      </c>
      <c r="R19" s="7">
        <f t="shared" si="8"/>
        <v>27.51630941286114</v>
      </c>
      <c r="S19" s="7">
        <f t="shared" si="8"/>
        <v>1.8872320596458527</v>
      </c>
      <c r="T19" s="7">
        <f t="shared" si="8"/>
        <v>0.8387698042870456</v>
      </c>
      <c r="U19" s="7">
        <f t="shared" si="8"/>
        <v>13.024231127679403</v>
      </c>
      <c r="V19" s="7">
        <f t="shared" si="8"/>
        <v>0</v>
      </c>
      <c r="W19" s="7">
        <f t="shared" si="8"/>
        <v>100</v>
      </c>
      <c r="Z19" s="9">
        <v>1998</v>
      </c>
      <c r="AA19">
        <v>1244978</v>
      </c>
      <c r="AB19">
        <v>119845</v>
      </c>
      <c r="AC19">
        <v>25564</v>
      </c>
      <c r="AD19">
        <v>73793</v>
      </c>
      <c r="AE19">
        <v>279592</v>
      </c>
      <c r="AG19">
        <f t="shared" si="9"/>
        <v>1743772</v>
      </c>
      <c r="AJ19" s="9">
        <v>1998</v>
      </c>
      <c r="AK19" s="1">
        <f t="shared" si="10"/>
        <v>195.58578545163047</v>
      </c>
      <c r="AL19" s="1">
        <f t="shared" si="11"/>
        <v>985.439526054487</v>
      </c>
      <c r="AM19" s="1">
        <f t="shared" si="11"/>
        <v>316.85182287591925</v>
      </c>
      <c r="AN19" s="1">
        <f t="shared" si="11"/>
        <v>48.78511511932026</v>
      </c>
      <c r="AO19" s="1">
        <f t="shared" si="11"/>
        <v>199.93418981945118</v>
      </c>
      <c r="AP19" s="1"/>
      <c r="AQ19" s="1">
        <f t="shared" si="12"/>
        <v>246.1330953817357</v>
      </c>
      <c r="AR19" s="1">
        <f t="shared" si="13"/>
        <v>178.38812082892423</v>
      </c>
    </row>
    <row r="20" spans="1:44" ht="12.75">
      <c r="A20" s="9">
        <v>1999</v>
      </c>
      <c r="B20">
        <v>2315</v>
      </c>
      <c r="C20">
        <v>1133</v>
      </c>
      <c r="D20">
        <v>57</v>
      </c>
      <c r="E20">
        <v>54</v>
      </c>
      <c r="F20">
        <v>530</v>
      </c>
      <c r="H20" s="2">
        <f t="shared" si="2"/>
        <v>4089</v>
      </c>
      <c r="J20" s="9">
        <v>1999</v>
      </c>
      <c r="K20" s="2">
        <f t="shared" si="3"/>
        <v>2315</v>
      </c>
      <c r="L20" s="2">
        <f t="shared" si="3"/>
        <v>1133</v>
      </c>
      <c r="M20" s="2">
        <f t="shared" si="4"/>
        <v>641</v>
      </c>
      <c r="N20" s="2">
        <f t="shared" si="5"/>
        <v>4089</v>
      </c>
      <c r="P20" s="9">
        <f t="shared" si="1"/>
        <v>1999</v>
      </c>
      <c r="Q20" s="7">
        <f t="shared" si="7"/>
        <v>56.6153093665933</v>
      </c>
      <c r="R20" s="7">
        <f aca="true" t="shared" si="14" ref="R20:W21">(C20/$H20)*100</f>
        <v>27.708486182440694</v>
      </c>
      <c r="S20" s="7">
        <f t="shared" si="14"/>
        <v>1.3939838591342628</v>
      </c>
      <c r="T20" s="7">
        <f t="shared" si="14"/>
        <v>1.3206162876008805</v>
      </c>
      <c r="U20" s="7">
        <f t="shared" si="14"/>
        <v>12.961604304230864</v>
      </c>
      <c r="V20" s="7">
        <f t="shared" si="14"/>
        <v>0</v>
      </c>
      <c r="W20" s="7">
        <f t="shared" si="14"/>
        <v>100</v>
      </c>
      <c r="Z20" s="9">
        <v>1999</v>
      </c>
      <c r="AA20">
        <v>1271473</v>
      </c>
      <c r="AB20">
        <v>125963</v>
      </c>
      <c r="AC20">
        <v>26920</v>
      </c>
      <c r="AD20">
        <v>80533</v>
      </c>
      <c r="AE20">
        <v>304364</v>
      </c>
      <c r="AG20">
        <f t="shared" si="9"/>
        <v>1809253</v>
      </c>
      <c r="AJ20" s="9">
        <v>1999</v>
      </c>
      <c r="AK20" s="1">
        <f t="shared" si="10"/>
        <v>182.07228938404512</v>
      </c>
      <c r="AL20" s="1">
        <f>(C20/AB20)*100000</f>
        <v>899.4704794264983</v>
      </c>
      <c r="AM20" s="1">
        <f>(D20/AC20)*100000</f>
        <v>211.7384843982169</v>
      </c>
      <c r="AN20" s="1">
        <f>(E20/AD20)*100000</f>
        <v>67.0532576707685</v>
      </c>
      <c r="AO20" s="1">
        <f>(F20/AE20)*100000</f>
        <v>174.13360318565927</v>
      </c>
      <c r="AP20" s="1"/>
      <c r="AQ20" s="1">
        <f t="shared" si="12"/>
        <v>226.0048760455282</v>
      </c>
      <c r="AR20" s="1">
        <f t="shared" si="13"/>
        <v>155.65166081050563</v>
      </c>
    </row>
    <row r="21" spans="1:23" s="4" customFormat="1" ht="12.75">
      <c r="A21" s="13" t="s">
        <v>13</v>
      </c>
      <c r="B21" s="21">
        <f aca="true" t="shared" si="15" ref="B21:G21">SUM(B4:B20)</f>
        <v>23727</v>
      </c>
      <c r="C21" s="21">
        <f t="shared" si="15"/>
        <v>12127</v>
      </c>
      <c r="D21" s="21">
        <f t="shared" si="15"/>
        <v>682</v>
      </c>
      <c r="E21" s="21">
        <f t="shared" si="15"/>
        <v>406</v>
      </c>
      <c r="F21" s="21">
        <f t="shared" si="15"/>
        <v>4315</v>
      </c>
      <c r="G21" s="21">
        <f t="shared" si="15"/>
        <v>0</v>
      </c>
      <c r="H21" s="21">
        <f t="shared" si="2"/>
        <v>41257</v>
      </c>
      <c r="J21" s="13" t="s">
        <v>13</v>
      </c>
      <c r="K21" s="21">
        <f t="shared" si="3"/>
        <v>23727</v>
      </c>
      <c r="L21" s="21">
        <f t="shared" si="3"/>
        <v>12127</v>
      </c>
      <c r="M21" s="21">
        <f t="shared" si="4"/>
        <v>5403</v>
      </c>
      <c r="N21" s="21">
        <f t="shared" si="5"/>
        <v>41257</v>
      </c>
      <c r="P21" s="13" t="str">
        <f t="shared" si="1"/>
        <v>Total</v>
      </c>
      <c r="Q21" s="22">
        <f t="shared" si="7"/>
        <v>57.51024068642897</v>
      </c>
      <c r="R21" s="22">
        <f t="shared" si="14"/>
        <v>29.393799840027146</v>
      </c>
      <c r="S21" s="22">
        <f t="shared" si="14"/>
        <v>1.6530528152798312</v>
      </c>
      <c r="T21" s="22">
        <f t="shared" si="14"/>
        <v>0.9840754296240638</v>
      </c>
      <c r="U21" s="22">
        <f t="shared" si="14"/>
        <v>10.458831228639989</v>
      </c>
      <c r="V21" s="22">
        <f t="shared" si="14"/>
        <v>0</v>
      </c>
      <c r="W21" s="22">
        <f t="shared" si="14"/>
        <v>100</v>
      </c>
    </row>
    <row r="23" spans="1:44" ht="12.75">
      <c r="A23" s="30" t="str">
        <f>CONCATENATE("New Admissions, All Races: ",$A$1)</f>
        <v>New Admissions, All Races: NEVADA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NEVADA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NEVADA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NEVADA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NEVADA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25</v>
      </c>
      <c r="B24" s="19" t="s">
        <v>11</v>
      </c>
      <c r="C24" s="19" t="s">
        <v>12</v>
      </c>
      <c r="D24" s="19" t="s">
        <v>28</v>
      </c>
      <c r="E24" s="19" t="s">
        <v>29</v>
      </c>
      <c r="F24" s="19" t="s">
        <v>26</v>
      </c>
      <c r="G24" s="19" t="s">
        <v>27</v>
      </c>
      <c r="H24" s="19" t="s">
        <v>13</v>
      </c>
      <c r="J24" s="20" t="s">
        <v>25</v>
      </c>
      <c r="K24" s="19" t="s">
        <v>11</v>
      </c>
      <c r="L24" s="19" t="s">
        <v>12</v>
      </c>
      <c r="M24" s="19" t="s">
        <v>30</v>
      </c>
      <c r="N24" s="19" t="s">
        <v>13</v>
      </c>
      <c r="P24" s="20" t="str">
        <f>A24</f>
        <v>Year</v>
      </c>
      <c r="Q24" s="19" t="str">
        <f aca="true" t="shared" si="16" ref="Q24:W24">B24</f>
        <v>White, NH</v>
      </c>
      <c r="R24" s="19" t="str">
        <f t="shared" si="16"/>
        <v>Black, NH</v>
      </c>
      <c r="S24" s="19" t="str">
        <f t="shared" si="16"/>
        <v>Amerind, NH</v>
      </c>
      <c r="T24" s="19" t="str">
        <f t="shared" si="16"/>
        <v>Asian/PI, NH</v>
      </c>
      <c r="U24" s="19" t="str">
        <f t="shared" si="16"/>
        <v>Hisp, All</v>
      </c>
      <c r="V24" s="19" t="str">
        <f t="shared" si="16"/>
        <v>Race/Hisp NK</v>
      </c>
      <c r="W24" s="19" t="str">
        <f t="shared" si="16"/>
        <v>Total</v>
      </c>
      <c r="Z24" s="20" t="s">
        <v>25</v>
      </c>
      <c r="AA24" s="19" t="s">
        <v>11</v>
      </c>
      <c r="AB24" s="19" t="s">
        <v>12</v>
      </c>
      <c r="AC24" s="19" t="s">
        <v>28</v>
      </c>
      <c r="AD24" s="19" t="s">
        <v>29</v>
      </c>
      <c r="AE24" s="19" t="s">
        <v>26</v>
      </c>
      <c r="AF24" s="19" t="s">
        <v>27</v>
      </c>
      <c r="AG24" s="19" t="s">
        <v>13</v>
      </c>
      <c r="AJ24" s="20" t="s">
        <v>25</v>
      </c>
      <c r="AK24" s="19" t="s">
        <v>11</v>
      </c>
      <c r="AL24" s="19" t="s">
        <v>12</v>
      </c>
      <c r="AM24" s="19" t="s">
        <v>28</v>
      </c>
      <c r="AN24" s="19" t="s">
        <v>29</v>
      </c>
      <c r="AO24" s="19" t="s">
        <v>26</v>
      </c>
      <c r="AP24" s="19" t="s">
        <v>27</v>
      </c>
      <c r="AQ24" s="19" t="s">
        <v>13</v>
      </c>
      <c r="AR24" s="19" t="s">
        <v>30</v>
      </c>
    </row>
    <row r="25" spans="1:44" ht="12.75">
      <c r="A25" s="9">
        <v>1983</v>
      </c>
      <c r="B25" s="2"/>
      <c r="C25" s="2"/>
      <c r="G25" s="2"/>
      <c r="H25" s="2"/>
      <c r="J25" s="9">
        <v>1983</v>
      </c>
      <c r="K25" s="2"/>
      <c r="L25" s="2"/>
      <c r="M25" s="2"/>
      <c r="N25" s="2"/>
      <c r="P25" s="9">
        <f aca="true" t="shared" si="17" ref="P25:P42">A25</f>
        <v>1983</v>
      </c>
      <c r="Q25" s="2"/>
      <c r="R25" s="2"/>
      <c r="S25" s="1"/>
      <c r="T25" s="1"/>
      <c r="U25" s="1"/>
      <c r="V25" s="1"/>
      <c r="W25" s="2"/>
      <c r="Z25" s="9">
        <v>1983</v>
      </c>
      <c r="AA25" s="2">
        <f>AA4</f>
        <v>739868</v>
      </c>
      <c r="AB25" s="2">
        <f>AB4</f>
        <v>56940</v>
      </c>
      <c r="AC25" s="1">
        <f>AC4</f>
        <v>13680</v>
      </c>
      <c r="AD25" s="1">
        <f>AD4</f>
        <v>20516</v>
      </c>
      <c r="AE25" s="1">
        <f>AE4</f>
        <v>70970</v>
      </c>
      <c r="AF25" s="1"/>
      <c r="AG25" s="2">
        <f aca="true" t="shared" si="18" ref="AG25:AG41">AG4</f>
        <v>901974</v>
      </c>
      <c r="AJ25" s="9">
        <v>1983</v>
      </c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9">
        <v>1984</v>
      </c>
      <c r="B26" s="2"/>
      <c r="C26" s="2"/>
      <c r="G26" s="2"/>
      <c r="H26" s="2"/>
      <c r="J26" s="9">
        <v>1984</v>
      </c>
      <c r="K26" s="2"/>
      <c r="L26" s="2"/>
      <c r="M26" s="2"/>
      <c r="N26" s="2"/>
      <c r="P26" s="9">
        <f t="shared" si="17"/>
        <v>1984</v>
      </c>
      <c r="Q26" s="2"/>
      <c r="R26" s="2"/>
      <c r="S26" s="1"/>
      <c r="T26" s="1"/>
      <c r="U26" s="1"/>
      <c r="V26" s="1"/>
      <c r="W26" s="2"/>
      <c r="Z26" s="9">
        <v>1984</v>
      </c>
      <c r="AA26" s="2">
        <f aca="true" t="shared" si="19" ref="AA26:AE41">AA5</f>
        <v>754870</v>
      </c>
      <c r="AB26" s="2">
        <f t="shared" si="19"/>
        <v>58092</v>
      </c>
      <c r="AC26" s="1">
        <f t="shared" si="19"/>
        <v>13939</v>
      </c>
      <c r="AD26" s="1">
        <f t="shared" si="19"/>
        <v>22040</v>
      </c>
      <c r="AE26" s="1">
        <f t="shared" si="19"/>
        <v>75964</v>
      </c>
      <c r="AF26" s="1"/>
      <c r="AG26" s="2">
        <f t="shared" si="18"/>
        <v>924905</v>
      </c>
      <c r="AJ26" s="9">
        <v>1984</v>
      </c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9">
        <v>1985</v>
      </c>
      <c r="B27" s="2"/>
      <c r="C27" s="2"/>
      <c r="G27" s="2"/>
      <c r="H27" s="2"/>
      <c r="J27" s="9">
        <v>1985</v>
      </c>
      <c r="K27" s="2"/>
      <c r="L27" s="2"/>
      <c r="M27" s="2"/>
      <c r="N27" s="2"/>
      <c r="P27" s="9">
        <f t="shared" si="17"/>
        <v>1985</v>
      </c>
      <c r="Q27" s="2"/>
      <c r="R27" s="2"/>
      <c r="S27" s="1"/>
      <c r="T27" s="1"/>
      <c r="U27" s="1"/>
      <c r="V27" s="1"/>
      <c r="W27" s="2"/>
      <c r="Z27" s="9">
        <v>1985</v>
      </c>
      <c r="AA27" s="2">
        <f t="shared" si="19"/>
        <v>772213</v>
      </c>
      <c r="AB27" s="2">
        <f t="shared" si="19"/>
        <v>59498</v>
      </c>
      <c r="AC27" s="1">
        <f t="shared" si="19"/>
        <v>14257</v>
      </c>
      <c r="AD27" s="1">
        <f t="shared" si="19"/>
        <v>23708</v>
      </c>
      <c r="AE27" s="1">
        <f t="shared" si="19"/>
        <v>81348</v>
      </c>
      <c r="AF27" s="1"/>
      <c r="AG27" s="2">
        <f t="shared" si="18"/>
        <v>951024</v>
      </c>
      <c r="AJ27" s="9">
        <v>1985</v>
      </c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9">
        <v>1986</v>
      </c>
      <c r="B28">
        <v>915</v>
      </c>
      <c r="C28">
        <v>313</v>
      </c>
      <c r="D28">
        <v>28</v>
      </c>
      <c r="E28">
        <v>9</v>
      </c>
      <c r="F28">
        <v>120</v>
      </c>
      <c r="H28" s="2">
        <f aca="true" t="shared" si="20" ref="H28:H42">SUM(B28:G28)</f>
        <v>1385</v>
      </c>
      <c r="J28" s="9">
        <v>1986</v>
      </c>
      <c r="K28" s="2">
        <f aca="true" t="shared" si="21" ref="K28:L41">B28</f>
        <v>915</v>
      </c>
      <c r="L28" s="2">
        <f t="shared" si="21"/>
        <v>313</v>
      </c>
      <c r="M28" s="2">
        <f aca="true" t="shared" si="22" ref="M28:M42">N28-K28-L28</f>
        <v>157</v>
      </c>
      <c r="N28" s="2">
        <f aca="true" t="shared" si="23" ref="N28:N41">H28</f>
        <v>1385</v>
      </c>
      <c r="P28" s="9">
        <f t="shared" si="17"/>
        <v>1986</v>
      </c>
      <c r="Q28" s="2">
        <f aca="true" t="shared" si="24" ref="Q28:W28">(B28/$H28)*100</f>
        <v>66.06498194945848</v>
      </c>
      <c r="R28" s="2">
        <f t="shared" si="24"/>
        <v>22.599277978339348</v>
      </c>
      <c r="S28" s="1">
        <f t="shared" si="24"/>
        <v>2.0216606498194944</v>
      </c>
      <c r="T28" s="1">
        <f t="shared" si="24"/>
        <v>0.6498194945848376</v>
      </c>
      <c r="U28" s="1">
        <f t="shared" si="24"/>
        <v>8.664259927797833</v>
      </c>
      <c r="V28" s="1">
        <f t="shared" si="24"/>
        <v>0</v>
      </c>
      <c r="W28" s="2">
        <f t="shared" si="24"/>
        <v>100</v>
      </c>
      <c r="Z28" s="9">
        <v>1986</v>
      </c>
      <c r="AA28" s="2">
        <f t="shared" si="19"/>
        <v>792122</v>
      </c>
      <c r="AB28" s="2">
        <f t="shared" si="19"/>
        <v>61138</v>
      </c>
      <c r="AC28" s="1">
        <f t="shared" si="19"/>
        <v>14608</v>
      </c>
      <c r="AD28" s="1">
        <f t="shared" si="19"/>
        <v>25487</v>
      </c>
      <c r="AE28" s="1">
        <f t="shared" si="19"/>
        <v>87298</v>
      </c>
      <c r="AF28" s="1"/>
      <c r="AG28" s="2">
        <f t="shared" si="18"/>
        <v>980653</v>
      </c>
      <c r="AJ28" s="9">
        <v>1986</v>
      </c>
      <c r="AK28" s="1">
        <f>(B28/AA28)*100000</f>
        <v>115.51250943667769</v>
      </c>
      <c r="AL28" s="1">
        <f>(C28/AB28)*100000</f>
        <v>511.9565572966077</v>
      </c>
      <c r="AM28" s="1">
        <f>(D28/AC28)*100000</f>
        <v>191.67579408543264</v>
      </c>
      <c r="AN28" s="1">
        <f>(E28/AD28)*100000</f>
        <v>35.31211990426492</v>
      </c>
      <c r="AO28" s="1">
        <f>(F28/AE28)*100000</f>
        <v>137.46019381887328</v>
      </c>
      <c r="AP28" s="1"/>
      <c r="AQ28" s="1">
        <f>(H28/AG28)*100000</f>
        <v>141.23242370135</v>
      </c>
      <c r="AR28" s="1">
        <f>(SUM(D28:F28)/SUM(AC28:AE28))*100000</f>
        <v>123.24068041415148</v>
      </c>
    </row>
    <row r="29" spans="1:44" ht="12.75">
      <c r="A29" s="9">
        <v>1987</v>
      </c>
      <c r="B29">
        <v>755</v>
      </c>
      <c r="C29">
        <v>318</v>
      </c>
      <c r="D29">
        <v>19</v>
      </c>
      <c r="E29">
        <v>10</v>
      </c>
      <c r="F29">
        <v>67</v>
      </c>
      <c r="H29" s="2">
        <f t="shared" si="20"/>
        <v>1169</v>
      </c>
      <c r="J29" s="9">
        <v>1987</v>
      </c>
      <c r="K29" s="2">
        <f t="shared" si="21"/>
        <v>755</v>
      </c>
      <c r="L29" s="2">
        <f t="shared" si="21"/>
        <v>318</v>
      </c>
      <c r="M29" s="2">
        <f t="shared" si="22"/>
        <v>96</v>
      </c>
      <c r="N29" s="2">
        <f t="shared" si="23"/>
        <v>1169</v>
      </c>
      <c r="P29" s="9">
        <f t="shared" si="17"/>
        <v>1987</v>
      </c>
      <c r="Q29" s="2">
        <f aca="true" t="shared" si="25" ref="Q29:Q42">(B29/$H29)*100</f>
        <v>64.58511548331907</v>
      </c>
      <c r="R29" s="2">
        <f aca="true" t="shared" si="26" ref="R29:W40">(C29/$H29)*100</f>
        <v>27.2027373823781</v>
      </c>
      <c r="S29" s="1">
        <f t="shared" si="26"/>
        <v>1.6253207869974338</v>
      </c>
      <c r="T29" s="1">
        <f t="shared" si="26"/>
        <v>0.8554319931565441</v>
      </c>
      <c r="U29" s="1">
        <f t="shared" si="26"/>
        <v>5.731394354148845</v>
      </c>
      <c r="V29" s="1">
        <f t="shared" si="26"/>
        <v>0</v>
      </c>
      <c r="W29" s="2">
        <f t="shared" si="26"/>
        <v>100</v>
      </c>
      <c r="Z29" s="9">
        <v>1987</v>
      </c>
      <c r="AA29" s="2">
        <f t="shared" si="19"/>
        <v>821690</v>
      </c>
      <c r="AB29" s="2">
        <f t="shared" si="19"/>
        <v>64039</v>
      </c>
      <c r="AC29" s="1">
        <f t="shared" si="19"/>
        <v>15157</v>
      </c>
      <c r="AD29" s="1">
        <f t="shared" si="19"/>
        <v>27596</v>
      </c>
      <c r="AE29" s="1">
        <f t="shared" si="19"/>
        <v>94935</v>
      </c>
      <c r="AF29" s="1"/>
      <c r="AG29" s="2">
        <f t="shared" si="18"/>
        <v>1023417</v>
      </c>
      <c r="AJ29" s="9">
        <v>1987</v>
      </c>
      <c r="AK29" s="1">
        <f aca="true" t="shared" si="27" ref="AK29:AK41">(B29/AA29)*100000</f>
        <v>91.8838004600275</v>
      </c>
      <c r="AL29" s="1">
        <f aca="true" t="shared" si="28" ref="AL29:AL40">(C29/AB29)*100000</f>
        <v>496.572401193023</v>
      </c>
      <c r="AM29" s="1">
        <f aca="true" t="shared" si="29" ref="AM29:AM40">(D29/AC29)*100000</f>
        <v>125.35462162697104</v>
      </c>
      <c r="AN29" s="1">
        <f aca="true" t="shared" si="30" ref="AN29:AN40">(E29/AD29)*100000</f>
        <v>36.23713581678504</v>
      </c>
      <c r="AO29" s="1">
        <f aca="true" t="shared" si="31" ref="AO29:AO40">(F29/AE29)*100000</f>
        <v>70.5746036761995</v>
      </c>
      <c r="AP29" s="1"/>
      <c r="AQ29" s="1">
        <f aca="true" t="shared" si="32" ref="AQ29:AQ41">(H29/AG29)*100000</f>
        <v>114.22518875492591</v>
      </c>
      <c r="AR29" s="1">
        <f aca="true" t="shared" si="33" ref="AR29:AR41">(SUM(D29:F29)/SUM(AC29:AE29))*100000</f>
        <v>69.72285166463308</v>
      </c>
    </row>
    <row r="30" spans="1:44" ht="12.75">
      <c r="A30" s="9">
        <v>1988</v>
      </c>
      <c r="B30">
        <v>929</v>
      </c>
      <c r="C30">
        <v>455</v>
      </c>
      <c r="D30">
        <v>28</v>
      </c>
      <c r="E30">
        <v>18</v>
      </c>
      <c r="F30">
        <v>150</v>
      </c>
      <c r="H30" s="2">
        <f t="shared" si="20"/>
        <v>1580</v>
      </c>
      <c r="J30" s="9">
        <v>1988</v>
      </c>
      <c r="K30" s="2">
        <f t="shared" si="21"/>
        <v>929</v>
      </c>
      <c r="L30" s="2">
        <f t="shared" si="21"/>
        <v>455</v>
      </c>
      <c r="M30" s="2">
        <f t="shared" si="22"/>
        <v>196</v>
      </c>
      <c r="N30" s="2">
        <f t="shared" si="23"/>
        <v>1580</v>
      </c>
      <c r="P30" s="9">
        <f t="shared" si="17"/>
        <v>1988</v>
      </c>
      <c r="Q30" s="2">
        <f t="shared" si="25"/>
        <v>58.79746835443038</v>
      </c>
      <c r="R30" s="2">
        <f t="shared" si="26"/>
        <v>28.79746835443038</v>
      </c>
      <c r="S30" s="1">
        <f t="shared" si="26"/>
        <v>1.7721518987341773</v>
      </c>
      <c r="T30" s="1">
        <f t="shared" si="26"/>
        <v>1.139240506329114</v>
      </c>
      <c r="U30" s="1">
        <f t="shared" si="26"/>
        <v>9.49367088607595</v>
      </c>
      <c r="V30" s="1">
        <f t="shared" si="26"/>
        <v>0</v>
      </c>
      <c r="W30" s="2">
        <f t="shared" si="26"/>
        <v>100</v>
      </c>
      <c r="Z30" s="9">
        <v>1988</v>
      </c>
      <c r="AA30" s="2">
        <f t="shared" si="19"/>
        <v>857526</v>
      </c>
      <c r="AB30" s="2">
        <f t="shared" si="19"/>
        <v>67533</v>
      </c>
      <c r="AC30" s="1">
        <f t="shared" si="19"/>
        <v>15857</v>
      </c>
      <c r="AD30" s="1">
        <f t="shared" si="19"/>
        <v>30109</v>
      </c>
      <c r="AE30" s="1">
        <f t="shared" si="19"/>
        <v>104000</v>
      </c>
      <c r="AF30" s="1"/>
      <c r="AG30" s="2">
        <f t="shared" si="18"/>
        <v>1075025</v>
      </c>
      <c r="AJ30" s="9">
        <v>1988</v>
      </c>
      <c r="AK30" s="1">
        <f t="shared" si="27"/>
        <v>108.33490762962288</v>
      </c>
      <c r="AL30" s="1">
        <f t="shared" si="28"/>
        <v>673.7446877822695</v>
      </c>
      <c r="AM30" s="1">
        <f t="shared" si="29"/>
        <v>176.5781673708772</v>
      </c>
      <c r="AN30" s="1">
        <f t="shared" si="30"/>
        <v>59.78278919924275</v>
      </c>
      <c r="AO30" s="1">
        <f t="shared" si="31"/>
        <v>144.23076923076923</v>
      </c>
      <c r="AP30" s="1"/>
      <c r="AQ30" s="1">
        <f t="shared" si="32"/>
        <v>146.97332620171622</v>
      </c>
      <c r="AR30" s="1">
        <f t="shared" si="33"/>
        <v>130.69629115932943</v>
      </c>
    </row>
    <row r="31" spans="1:44" ht="12.75">
      <c r="A31" s="9">
        <v>1989</v>
      </c>
      <c r="B31">
        <v>1036</v>
      </c>
      <c r="C31">
        <v>517</v>
      </c>
      <c r="D31">
        <v>17</v>
      </c>
      <c r="E31">
        <v>16</v>
      </c>
      <c r="F31">
        <v>161</v>
      </c>
      <c r="H31" s="2">
        <f t="shared" si="20"/>
        <v>1747</v>
      </c>
      <c r="J31" s="9">
        <v>1989</v>
      </c>
      <c r="K31" s="2">
        <f t="shared" si="21"/>
        <v>1036</v>
      </c>
      <c r="L31" s="2">
        <f t="shared" si="21"/>
        <v>517</v>
      </c>
      <c r="M31" s="2">
        <f t="shared" si="22"/>
        <v>194</v>
      </c>
      <c r="N31" s="2">
        <f t="shared" si="23"/>
        <v>1747</v>
      </c>
      <c r="P31" s="9">
        <f t="shared" si="17"/>
        <v>1989</v>
      </c>
      <c r="Q31" s="2">
        <f t="shared" si="25"/>
        <v>59.301659988551805</v>
      </c>
      <c r="R31" s="2">
        <f t="shared" si="26"/>
        <v>29.59358900973097</v>
      </c>
      <c r="S31" s="1">
        <f t="shared" si="26"/>
        <v>0.9730967372638809</v>
      </c>
      <c r="T31" s="1">
        <f t="shared" si="26"/>
        <v>0.9158557527189467</v>
      </c>
      <c r="U31" s="1">
        <f t="shared" si="26"/>
        <v>9.215798511734402</v>
      </c>
      <c r="V31" s="1">
        <f t="shared" si="26"/>
        <v>0</v>
      </c>
      <c r="W31" s="2">
        <f t="shared" si="26"/>
        <v>100</v>
      </c>
      <c r="Z31" s="9">
        <v>1989</v>
      </c>
      <c r="AA31" s="2">
        <f t="shared" si="19"/>
        <v>901591</v>
      </c>
      <c r="AB31" s="2">
        <f t="shared" si="19"/>
        <v>71750</v>
      </c>
      <c r="AC31" s="1">
        <f t="shared" si="19"/>
        <v>16643</v>
      </c>
      <c r="AD31" s="1">
        <f t="shared" si="19"/>
        <v>33068</v>
      </c>
      <c r="AE31" s="1">
        <f t="shared" si="19"/>
        <v>114315</v>
      </c>
      <c r="AF31" s="1"/>
      <c r="AG31" s="2">
        <f t="shared" si="18"/>
        <v>1137367</v>
      </c>
      <c r="AJ31" s="9">
        <v>1989</v>
      </c>
      <c r="AK31" s="1">
        <f t="shared" si="27"/>
        <v>114.90797933874671</v>
      </c>
      <c r="AL31" s="1">
        <f t="shared" si="28"/>
        <v>720.5574912891987</v>
      </c>
      <c r="AM31" s="1">
        <f t="shared" si="29"/>
        <v>102.14504596527068</v>
      </c>
      <c r="AN31" s="1">
        <f t="shared" si="30"/>
        <v>48.3851457602516</v>
      </c>
      <c r="AO31" s="1">
        <f t="shared" si="31"/>
        <v>140.83891002930497</v>
      </c>
      <c r="AP31" s="1"/>
      <c r="AQ31" s="1">
        <f t="shared" si="32"/>
        <v>153.60037701111426</v>
      </c>
      <c r="AR31" s="1">
        <f t="shared" si="33"/>
        <v>118.27393218148343</v>
      </c>
    </row>
    <row r="32" spans="1:44" ht="12.75">
      <c r="A32" s="9">
        <v>1990</v>
      </c>
      <c r="B32">
        <v>1026</v>
      </c>
      <c r="C32">
        <v>514</v>
      </c>
      <c r="D32">
        <v>29</v>
      </c>
      <c r="E32">
        <v>13</v>
      </c>
      <c r="F32">
        <v>154</v>
      </c>
      <c r="H32" s="2">
        <f t="shared" si="20"/>
        <v>1736</v>
      </c>
      <c r="J32" s="9">
        <v>1990</v>
      </c>
      <c r="K32" s="2">
        <f t="shared" si="21"/>
        <v>1026</v>
      </c>
      <c r="L32" s="2">
        <f t="shared" si="21"/>
        <v>514</v>
      </c>
      <c r="M32" s="2">
        <f t="shared" si="22"/>
        <v>196</v>
      </c>
      <c r="N32" s="2">
        <f t="shared" si="23"/>
        <v>1736</v>
      </c>
      <c r="P32" s="9">
        <f t="shared" si="17"/>
        <v>1990</v>
      </c>
      <c r="Q32" s="2">
        <f t="shared" si="25"/>
        <v>59.10138248847926</v>
      </c>
      <c r="R32" s="2">
        <f t="shared" si="26"/>
        <v>29.60829493087558</v>
      </c>
      <c r="S32" s="1">
        <f t="shared" si="26"/>
        <v>1.6705069124423964</v>
      </c>
      <c r="T32" s="1">
        <f t="shared" si="26"/>
        <v>0.748847926267281</v>
      </c>
      <c r="U32" s="1">
        <f t="shared" si="26"/>
        <v>8.870967741935484</v>
      </c>
      <c r="V32" s="1">
        <f t="shared" si="26"/>
        <v>0</v>
      </c>
      <c r="W32" s="2">
        <f t="shared" si="26"/>
        <v>100</v>
      </c>
      <c r="Z32" s="9">
        <v>1990</v>
      </c>
      <c r="AA32" s="2">
        <f t="shared" si="19"/>
        <v>958473</v>
      </c>
      <c r="AB32" s="2">
        <f t="shared" si="19"/>
        <v>78144</v>
      </c>
      <c r="AC32" s="1">
        <f t="shared" si="19"/>
        <v>17809</v>
      </c>
      <c r="AD32" s="1">
        <f t="shared" si="19"/>
        <v>36857</v>
      </c>
      <c r="AE32" s="1">
        <f t="shared" si="19"/>
        <v>127346</v>
      </c>
      <c r="AF32" s="1"/>
      <c r="AG32" s="2">
        <f t="shared" si="18"/>
        <v>1218629</v>
      </c>
      <c r="AJ32" s="9">
        <v>1990</v>
      </c>
      <c r="AK32" s="1">
        <f t="shared" si="27"/>
        <v>107.04526888081355</v>
      </c>
      <c r="AL32" s="1">
        <f t="shared" si="28"/>
        <v>657.7600327600327</v>
      </c>
      <c r="AM32" s="1">
        <f t="shared" si="29"/>
        <v>162.83901398169465</v>
      </c>
      <c r="AN32" s="1">
        <f t="shared" si="30"/>
        <v>35.271454540521475</v>
      </c>
      <c r="AO32" s="1">
        <f t="shared" si="31"/>
        <v>120.93037865343238</v>
      </c>
      <c r="AP32" s="1"/>
      <c r="AQ32" s="1">
        <f t="shared" si="32"/>
        <v>142.45516888240803</v>
      </c>
      <c r="AR32" s="1">
        <f t="shared" si="33"/>
        <v>107.68520756873174</v>
      </c>
    </row>
    <row r="33" spans="1:44" ht="12.75">
      <c r="A33" s="9">
        <v>1991</v>
      </c>
      <c r="B33">
        <v>985</v>
      </c>
      <c r="C33">
        <v>458</v>
      </c>
      <c r="D33">
        <v>31</v>
      </c>
      <c r="E33">
        <v>18</v>
      </c>
      <c r="F33">
        <v>159</v>
      </c>
      <c r="H33" s="2">
        <f t="shared" si="20"/>
        <v>1651</v>
      </c>
      <c r="J33" s="9">
        <v>1991</v>
      </c>
      <c r="K33" s="2">
        <f t="shared" si="21"/>
        <v>985</v>
      </c>
      <c r="L33" s="2">
        <f t="shared" si="21"/>
        <v>458</v>
      </c>
      <c r="M33" s="2">
        <f t="shared" si="22"/>
        <v>208</v>
      </c>
      <c r="N33" s="2">
        <f t="shared" si="23"/>
        <v>1651</v>
      </c>
      <c r="P33" s="9">
        <f t="shared" si="17"/>
        <v>1991</v>
      </c>
      <c r="Q33" s="2">
        <f t="shared" si="25"/>
        <v>59.66081162931557</v>
      </c>
      <c r="R33" s="2">
        <f t="shared" si="26"/>
        <v>27.740763173834036</v>
      </c>
      <c r="S33" s="1">
        <f t="shared" si="26"/>
        <v>1.877649909145972</v>
      </c>
      <c r="T33" s="1">
        <f t="shared" si="26"/>
        <v>1.0902483343428226</v>
      </c>
      <c r="U33" s="1">
        <f t="shared" si="26"/>
        <v>9.6305269533616</v>
      </c>
      <c r="V33" s="1">
        <f t="shared" si="26"/>
        <v>0</v>
      </c>
      <c r="W33" s="2">
        <f t="shared" si="26"/>
        <v>100</v>
      </c>
      <c r="Z33" s="9">
        <v>1991</v>
      </c>
      <c r="AA33" s="2">
        <f t="shared" si="19"/>
        <v>1002170</v>
      </c>
      <c r="AB33" s="2">
        <f t="shared" si="19"/>
        <v>83218</v>
      </c>
      <c r="AC33" s="1">
        <f t="shared" si="19"/>
        <v>18945</v>
      </c>
      <c r="AD33" s="1">
        <f t="shared" si="19"/>
        <v>40676</v>
      </c>
      <c r="AE33" s="1">
        <f t="shared" si="19"/>
        <v>140037</v>
      </c>
      <c r="AF33" s="1"/>
      <c r="AG33" s="2">
        <f t="shared" si="18"/>
        <v>1285046</v>
      </c>
      <c r="AJ33" s="9">
        <v>1991</v>
      </c>
      <c r="AK33" s="1">
        <f t="shared" si="27"/>
        <v>98.28671782232556</v>
      </c>
      <c r="AL33" s="1">
        <f t="shared" si="28"/>
        <v>550.3617005936215</v>
      </c>
      <c r="AM33" s="1">
        <f t="shared" si="29"/>
        <v>163.6315650567432</v>
      </c>
      <c r="AN33" s="1">
        <f t="shared" si="30"/>
        <v>44.252138853377915</v>
      </c>
      <c r="AO33" s="1">
        <f t="shared" si="31"/>
        <v>113.54142119582681</v>
      </c>
      <c r="AP33" s="1"/>
      <c r="AQ33" s="1">
        <f t="shared" si="32"/>
        <v>128.47789106382183</v>
      </c>
      <c r="AR33" s="1">
        <f t="shared" si="33"/>
        <v>104.1781446273127</v>
      </c>
    </row>
    <row r="34" spans="1:44" ht="12.75">
      <c r="A34" s="9">
        <v>1992</v>
      </c>
      <c r="B34">
        <v>1005</v>
      </c>
      <c r="C34">
        <v>513</v>
      </c>
      <c r="D34">
        <v>34</v>
      </c>
      <c r="E34">
        <v>19</v>
      </c>
      <c r="F34">
        <v>181</v>
      </c>
      <c r="H34" s="2">
        <f t="shared" si="20"/>
        <v>1752</v>
      </c>
      <c r="J34" s="9">
        <v>1992</v>
      </c>
      <c r="K34" s="2">
        <f t="shared" si="21"/>
        <v>1005</v>
      </c>
      <c r="L34" s="2">
        <f t="shared" si="21"/>
        <v>513</v>
      </c>
      <c r="M34" s="2">
        <f t="shared" si="22"/>
        <v>234</v>
      </c>
      <c r="N34" s="2">
        <f t="shared" si="23"/>
        <v>1752</v>
      </c>
      <c r="P34" s="9">
        <f t="shared" si="17"/>
        <v>1992</v>
      </c>
      <c r="Q34" s="2">
        <f t="shared" si="25"/>
        <v>57.36301369863014</v>
      </c>
      <c r="R34" s="2">
        <f t="shared" si="26"/>
        <v>29.28082191780822</v>
      </c>
      <c r="S34" s="1">
        <f t="shared" si="26"/>
        <v>1.9406392694063925</v>
      </c>
      <c r="T34" s="1">
        <f t="shared" si="26"/>
        <v>1.0844748858447488</v>
      </c>
      <c r="U34" s="1">
        <f t="shared" si="26"/>
        <v>10.331050228310502</v>
      </c>
      <c r="V34" s="1">
        <f t="shared" si="26"/>
        <v>0</v>
      </c>
      <c r="W34" s="2">
        <f t="shared" si="26"/>
        <v>100</v>
      </c>
      <c r="Z34" s="9">
        <v>1992</v>
      </c>
      <c r="AA34" s="2">
        <f t="shared" si="19"/>
        <v>1028867</v>
      </c>
      <c r="AB34" s="2">
        <f t="shared" si="19"/>
        <v>87483</v>
      </c>
      <c r="AC34" s="1">
        <f t="shared" si="19"/>
        <v>19837</v>
      </c>
      <c r="AD34" s="1">
        <f t="shared" si="19"/>
        <v>43739</v>
      </c>
      <c r="AE34" s="1">
        <f t="shared" si="19"/>
        <v>150768</v>
      </c>
      <c r="AF34" s="1"/>
      <c r="AG34" s="2">
        <f t="shared" si="18"/>
        <v>1330694</v>
      </c>
      <c r="AJ34" s="9">
        <v>1992</v>
      </c>
      <c r="AK34" s="1">
        <f t="shared" si="27"/>
        <v>97.68026382418718</v>
      </c>
      <c r="AL34" s="1">
        <f t="shared" si="28"/>
        <v>586.3996433592813</v>
      </c>
      <c r="AM34" s="1">
        <f t="shared" si="29"/>
        <v>171.396884609568</v>
      </c>
      <c r="AN34" s="1">
        <f t="shared" si="30"/>
        <v>43.4394933583301</v>
      </c>
      <c r="AO34" s="1">
        <f t="shared" si="31"/>
        <v>120.05200042449326</v>
      </c>
      <c r="AP34" s="1"/>
      <c r="AQ34" s="1">
        <f t="shared" si="32"/>
        <v>131.66062220164818</v>
      </c>
      <c r="AR34" s="1">
        <f t="shared" si="33"/>
        <v>109.17030567685589</v>
      </c>
    </row>
    <row r="35" spans="1:44" ht="12.75">
      <c r="A35" s="9">
        <v>1993</v>
      </c>
      <c r="B35">
        <v>987</v>
      </c>
      <c r="C35">
        <v>482</v>
      </c>
      <c r="D35">
        <v>30</v>
      </c>
      <c r="E35">
        <v>18</v>
      </c>
      <c r="F35">
        <v>236</v>
      </c>
      <c r="H35" s="2">
        <f t="shared" si="20"/>
        <v>1753</v>
      </c>
      <c r="J35" s="9">
        <v>1993</v>
      </c>
      <c r="K35" s="2">
        <f t="shared" si="21"/>
        <v>987</v>
      </c>
      <c r="L35" s="2">
        <f t="shared" si="21"/>
        <v>482</v>
      </c>
      <c r="M35" s="2">
        <f t="shared" si="22"/>
        <v>284</v>
      </c>
      <c r="N35" s="2">
        <f t="shared" si="23"/>
        <v>1753</v>
      </c>
      <c r="P35" s="9">
        <f t="shared" si="17"/>
        <v>1993</v>
      </c>
      <c r="Q35" s="2">
        <f t="shared" si="25"/>
        <v>56.3034797490017</v>
      </c>
      <c r="R35" s="2">
        <f t="shared" si="26"/>
        <v>27.49572162007986</v>
      </c>
      <c r="S35" s="1">
        <f t="shared" si="26"/>
        <v>1.7113519680547633</v>
      </c>
      <c r="T35" s="1">
        <f t="shared" si="26"/>
        <v>1.026811180832858</v>
      </c>
      <c r="U35" s="1">
        <f t="shared" si="26"/>
        <v>13.462635482030805</v>
      </c>
      <c r="V35" s="1">
        <f t="shared" si="26"/>
        <v>0</v>
      </c>
      <c r="W35" s="2">
        <f t="shared" si="26"/>
        <v>100</v>
      </c>
      <c r="Z35" s="9">
        <v>1993</v>
      </c>
      <c r="AA35" s="2">
        <f t="shared" si="19"/>
        <v>1057375</v>
      </c>
      <c r="AB35" s="2">
        <f t="shared" si="19"/>
        <v>91004</v>
      </c>
      <c r="AC35" s="1">
        <f t="shared" si="19"/>
        <v>20802</v>
      </c>
      <c r="AD35" s="1">
        <f t="shared" si="19"/>
        <v>47859</v>
      </c>
      <c r="AE35" s="1">
        <f t="shared" si="19"/>
        <v>163157</v>
      </c>
      <c r="AF35" s="1"/>
      <c r="AG35" s="2">
        <f t="shared" si="18"/>
        <v>1380197</v>
      </c>
      <c r="AJ35" s="9">
        <v>1993</v>
      </c>
      <c r="AK35" s="1">
        <f t="shared" si="27"/>
        <v>93.34436694644756</v>
      </c>
      <c r="AL35" s="1">
        <f t="shared" si="28"/>
        <v>529.6470484813855</v>
      </c>
      <c r="AM35" s="1">
        <f t="shared" si="29"/>
        <v>144.2169022209403</v>
      </c>
      <c r="AN35" s="1">
        <f t="shared" si="30"/>
        <v>37.61048078731273</v>
      </c>
      <c r="AO35" s="1">
        <f t="shared" si="31"/>
        <v>144.64595451007312</v>
      </c>
      <c r="AP35" s="1"/>
      <c r="AQ35" s="1">
        <f t="shared" si="32"/>
        <v>127.01085424761827</v>
      </c>
      <c r="AR35" s="1">
        <f t="shared" si="33"/>
        <v>122.50990000776471</v>
      </c>
    </row>
    <row r="36" spans="1:44" ht="12.75">
      <c r="A36" s="9">
        <v>1994</v>
      </c>
      <c r="B36">
        <v>1115</v>
      </c>
      <c r="C36">
        <v>511</v>
      </c>
      <c r="D36">
        <v>45</v>
      </c>
      <c r="E36">
        <v>23</v>
      </c>
      <c r="F36">
        <v>277</v>
      </c>
      <c r="H36" s="2">
        <f t="shared" si="20"/>
        <v>1971</v>
      </c>
      <c r="J36" s="9">
        <v>1994</v>
      </c>
      <c r="K36" s="2">
        <f t="shared" si="21"/>
        <v>1115</v>
      </c>
      <c r="L36" s="2">
        <f t="shared" si="21"/>
        <v>511</v>
      </c>
      <c r="M36" s="2">
        <f t="shared" si="22"/>
        <v>345</v>
      </c>
      <c r="N36" s="2">
        <f t="shared" si="23"/>
        <v>1971</v>
      </c>
      <c r="P36" s="9">
        <f t="shared" si="17"/>
        <v>1994</v>
      </c>
      <c r="Q36" s="2">
        <f t="shared" si="25"/>
        <v>56.57026889903602</v>
      </c>
      <c r="R36" s="2">
        <f t="shared" si="26"/>
        <v>25.925925925925924</v>
      </c>
      <c r="S36" s="1">
        <f t="shared" si="26"/>
        <v>2.28310502283105</v>
      </c>
      <c r="T36" s="1">
        <f t="shared" si="26"/>
        <v>1.1669203450025367</v>
      </c>
      <c r="U36" s="1">
        <f t="shared" si="26"/>
        <v>14.053779807204464</v>
      </c>
      <c r="V36" s="1">
        <f t="shared" si="26"/>
        <v>0</v>
      </c>
      <c r="W36" s="2">
        <f t="shared" si="26"/>
        <v>100</v>
      </c>
      <c r="Z36" s="9">
        <v>1994</v>
      </c>
      <c r="AA36" s="2">
        <f t="shared" si="19"/>
        <v>1102398</v>
      </c>
      <c r="AB36" s="2">
        <f t="shared" si="19"/>
        <v>97623</v>
      </c>
      <c r="AC36" s="1">
        <f t="shared" si="19"/>
        <v>21798</v>
      </c>
      <c r="AD36" s="1">
        <f t="shared" si="19"/>
        <v>52536</v>
      </c>
      <c r="AE36" s="1">
        <f t="shared" si="19"/>
        <v>182033</v>
      </c>
      <c r="AF36" s="1"/>
      <c r="AG36" s="2">
        <f t="shared" si="18"/>
        <v>1456388</v>
      </c>
      <c r="AJ36" s="9">
        <v>1994</v>
      </c>
      <c r="AK36" s="1">
        <f t="shared" si="27"/>
        <v>101.14314430904264</v>
      </c>
      <c r="AL36" s="1">
        <f t="shared" si="28"/>
        <v>523.442221607613</v>
      </c>
      <c r="AM36" s="1">
        <f t="shared" si="29"/>
        <v>206.44095788604457</v>
      </c>
      <c r="AN36" s="1">
        <f t="shared" si="30"/>
        <v>43.779503578498556</v>
      </c>
      <c r="AO36" s="1">
        <f t="shared" si="31"/>
        <v>152.17021089582659</v>
      </c>
      <c r="AP36" s="1"/>
      <c r="AQ36" s="1">
        <f t="shared" si="32"/>
        <v>135.33481462357557</v>
      </c>
      <c r="AR36" s="1">
        <f t="shared" si="33"/>
        <v>134.5727024148974</v>
      </c>
    </row>
    <row r="37" spans="1:44" ht="12.75">
      <c r="A37" s="9">
        <v>1995</v>
      </c>
      <c r="B37">
        <v>1303</v>
      </c>
      <c r="C37">
        <v>524</v>
      </c>
      <c r="D37">
        <v>43</v>
      </c>
      <c r="E37">
        <v>33</v>
      </c>
      <c r="F37">
        <v>295</v>
      </c>
      <c r="H37" s="2">
        <f t="shared" si="20"/>
        <v>2198</v>
      </c>
      <c r="J37" s="9">
        <v>1995</v>
      </c>
      <c r="K37" s="2">
        <f t="shared" si="21"/>
        <v>1303</v>
      </c>
      <c r="L37" s="2">
        <f t="shared" si="21"/>
        <v>524</v>
      </c>
      <c r="M37" s="2">
        <f t="shared" si="22"/>
        <v>371</v>
      </c>
      <c r="N37" s="2">
        <f t="shared" si="23"/>
        <v>2198</v>
      </c>
      <c r="P37" s="9">
        <f t="shared" si="17"/>
        <v>1995</v>
      </c>
      <c r="Q37" s="2">
        <f t="shared" si="25"/>
        <v>59.28116469517744</v>
      </c>
      <c r="R37" s="2">
        <f t="shared" si="26"/>
        <v>23.83985441310282</v>
      </c>
      <c r="S37" s="1">
        <f t="shared" si="26"/>
        <v>1.956323930846224</v>
      </c>
      <c r="T37" s="1">
        <f t="shared" si="26"/>
        <v>1.5013648771610555</v>
      </c>
      <c r="U37" s="1">
        <f t="shared" si="26"/>
        <v>13.421292083712466</v>
      </c>
      <c r="V37" s="1">
        <f t="shared" si="26"/>
        <v>0</v>
      </c>
      <c r="W37" s="2">
        <f t="shared" si="26"/>
        <v>100</v>
      </c>
      <c r="Z37" s="9">
        <v>1995</v>
      </c>
      <c r="AA37" s="2">
        <f t="shared" si="19"/>
        <v>1138993</v>
      </c>
      <c r="AB37" s="2">
        <f t="shared" si="19"/>
        <v>102988</v>
      </c>
      <c r="AC37" s="1">
        <f t="shared" si="19"/>
        <v>22530</v>
      </c>
      <c r="AD37" s="1">
        <f t="shared" si="19"/>
        <v>57417</v>
      </c>
      <c r="AE37" s="1">
        <f t="shared" si="19"/>
        <v>203849</v>
      </c>
      <c r="AF37" s="1"/>
      <c r="AG37" s="2">
        <f t="shared" si="18"/>
        <v>1525777</v>
      </c>
      <c r="AJ37" s="9">
        <v>1995</v>
      </c>
      <c r="AK37" s="1">
        <f t="shared" si="27"/>
        <v>114.39929832755776</v>
      </c>
      <c r="AL37" s="1">
        <f t="shared" si="28"/>
        <v>508.7971414145337</v>
      </c>
      <c r="AM37" s="1">
        <f t="shared" si="29"/>
        <v>190.85663559698182</v>
      </c>
      <c r="AN37" s="1">
        <f t="shared" si="30"/>
        <v>57.47426720309316</v>
      </c>
      <c r="AO37" s="1">
        <f t="shared" si="31"/>
        <v>144.71496058356922</v>
      </c>
      <c r="AP37" s="1"/>
      <c r="AQ37" s="1">
        <f t="shared" si="32"/>
        <v>144.05774893709895</v>
      </c>
      <c r="AR37" s="1">
        <f t="shared" si="33"/>
        <v>130.72770581685438</v>
      </c>
    </row>
    <row r="38" spans="1:44" ht="12.75">
      <c r="A38" s="9">
        <v>1996</v>
      </c>
      <c r="B38">
        <v>1201</v>
      </c>
      <c r="C38">
        <v>521</v>
      </c>
      <c r="D38">
        <v>52</v>
      </c>
      <c r="E38">
        <v>30</v>
      </c>
      <c r="F38">
        <v>356</v>
      </c>
      <c r="H38" s="2">
        <f t="shared" si="20"/>
        <v>2160</v>
      </c>
      <c r="J38" s="9">
        <v>1996</v>
      </c>
      <c r="K38" s="2">
        <f t="shared" si="21"/>
        <v>1201</v>
      </c>
      <c r="L38" s="2">
        <f t="shared" si="21"/>
        <v>521</v>
      </c>
      <c r="M38" s="2">
        <f t="shared" si="22"/>
        <v>438</v>
      </c>
      <c r="N38" s="2">
        <f t="shared" si="23"/>
        <v>2160</v>
      </c>
      <c r="P38" s="9">
        <f t="shared" si="17"/>
        <v>1996</v>
      </c>
      <c r="Q38" s="2">
        <f t="shared" si="25"/>
        <v>55.60185185185185</v>
      </c>
      <c r="R38" s="2">
        <f t="shared" si="26"/>
        <v>24.12037037037037</v>
      </c>
      <c r="S38" s="1">
        <f t="shared" si="26"/>
        <v>2.4074074074074074</v>
      </c>
      <c r="T38" s="1">
        <f t="shared" si="26"/>
        <v>1.3888888888888888</v>
      </c>
      <c r="U38" s="1">
        <f t="shared" si="26"/>
        <v>16.48148148148148</v>
      </c>
      <c r="V38" s="1">
        <f t="shared" si="26"/>
        <v>0</v>
      </c>
      <c r="W38" s="2">
        <f t="shared" si="26"/>
        <v>100</v>
      </c>
      <c r="Z38" s="9">
        <v>1996</v>
      </c>
      <c r="AA38" s="2">
        <f t="shared" si="19"/>
        <v>1178074</v>
      </c>
      <c r="AB38" s="2">
        <f t="shared" si="19"/>
        <v>108090</v>
      </c>
      <c r="AC38" s="1">
        <f t="shared" si="19"/>
        <v>23047</v>
      </c>
      <c r="AD38" s="1">
        <f t="shared" si="19"/>
        <v>62514</v>
      </c>
      <c r="AE38" s="1">
        <f t="shared" si="19"/>
        <v>224751</v>
      </c>
      <c r="AF38" s="1"/>
      <c r="AG38" s="2">
        <f t="shared" si="18"/>
        <v>1596476</v>
      </c>
      <c r="AJ38" s="9">
        <v>1996</v>
      </c>
      <c r="AK38" s="1">
        <f t="shared" si="27"/>
        <v>101.94605771793623</v>
      </c>
      <c r="AL38" s="1">
        <f t="shared" si="28"/>
        <v>482.0057359607734</v>
      </c>
      <c r="AM38" s="1">
        <f t="shared" si="29"/>
        <v>225.62589491040046</v>
      </c>
      <c r="AN38" s="1">
        <f t="shared" si="30"/>
        <v>47.98925040790863</v>
      </c>
      <c r="AO38" s="1">
        <f t="shared" si="31"/>
        <v>158.39751547267866</v>
      </c>
      <c r="AP38" s="1"/>
      <c r="AQ38" s="1">
        <f t="shared" si="32"/>
        <v>135.2979938314137</v>
      </c>
      <c r="AR38" s="1">
        <f t="shared" si="33"/>
        <v>141.1482636830029</v>
      </c>
    </row>
    <row r="39" spans="1:44" ht="12.75">
      <c r="A39" s="9">
        <v>1997</v>
      </c>
      <c r="B39">
        <v>1328</v>
      </c>
      <c r="C39">
        <v>512</v>
      </c>
      <c r="D39">
        <v>56</v>
      </c>
      <c r="E39">
        <v>29</v>
      </c>
      <c r="F39">
        <v>384</v>
      </c>
      <c r="H39" s="2">
        <f t="shared" si="20"/>
        <v>2309</v>
      </c>
      <c r="J39" s="9">
        <v>1997</v>
      </c>
      <c r="K39" s="2">
        <f t="shared" si="21"/>
        <v>1328</v>
      </c>
      <c r="L39" s="2">
        <f t="shared" si="21"/>
        <v>512</v>
      </c>
      <c r="M39" s="2">
        <f t="shared" si="22"/>
        <v>469</v>
      </c>
      <c r="N39" s="2">
        <f t="shared" si="23"/>
        <v>2309</v>
      </c>
      <c r="P39" s="9">
        <f t="shared" si="17"/>
        <v>1997</v>
      </c>
      <c r="Q39" s="2">
        <f t="shared" si="25"/>
        <v>57.514075357297536</v>
      </c>
      <c r="R39" s="2">
        <f t="shared" si="26"/>
        <v>22.17410134257254</v>
      </c>
      <c r="S39" s="1">
        <f t="shared" si="26"/>
        <v>2.425292334343872</v>
      </c>
      <c r="T39" s="1">
        <f t="shared" si="26"/>
        <v>1.2559549588566479</v>
      </c>
      <c r="U39" s="1">
        <f t="shared" si="26"/>
        <v>16.630576006929406</v>
      </c>
      <c r="V39" s="1">
        <f t="shared" si="26"/>
        <v>0</v>
      </c>
      <c r="W39" s="2">
        <f t="shared" si="26"/>
        <v>100</v>
      </c>
      <c r="Z39" s="9">
        <v>1997</v>
      </c>
      <c r="AA39" s="2">
        <f t="shared" si="19"/>
        <v>1215804</v>
      </c>
      <c r="AB39" s="2">
        <f t="shared" si="19"/>
        <v>113461</v>
      </c>
      <c r="AC39" s="1">
        <f t="shared" si="19"/>
        <v>24353</v>
      </c>
      <c r="AD39" s="1">
        <f t="shared" si="19"/>
        <v>68340</v>
      </c>
      <c r="AE39" s="1">
        <f t="shared" si="19"/>
        <v>253623</v>
      </c>
      <c r="AF39" s="1"/>
      <c r="AG39" s="2">
        <f t="shared" si="18"/>
        <v>1675581</v>
      </c>
      <c r="AJ39" s="9">
        <v>1997</v>
      </c>
      <c r="AK39" s="1">
        <f t="shared" si="27"/>
        <v>109.22813216603991</v>
      </c>
      <c r="AL39" s="1">
        <f t="shared" si="28"/>
        <v>451.2563788438318</v>
      </c>
      <c r="AM39" s="1">
        <f t="shared" si="29"/>
        <v>229.95113538373096</v>
      </c>
      <c r="AN39" s="1">
        <f t="shared" si="30"/>
        <v>42.4348844015218</v>
      </c>
      <c r="AO39" s="1">
        <f t="shared" si="31"/>
        <v>151.40582675861415</v>
      </c>
      <c r="AP39" s="1"/>
      <c r="AQ39" s="1">
        <f t="shared" si="32"/>
        <v>137.80294715683695</v>
      </c>
      <c r="AR39" s="1">
        <f t="shared" si="33"/>
        <v>135.42544958939234</v>
      </c>
    </row>
    <row r="40" spans="1:44" ht="12.75">
      <c r="A40" s="9">
        <v>1998</v>
      </c>
      <c r="B40">
        <v>1361</v>
      </c>
      <c r="C40">
        <v>599</v>
      </c>
      <c r="D40">
        <v>48</v>
      </c>
      <c r="E40">
        <v>25</v>
      </c>
      <c r="F40">
        <v>413</v>
      </c>
      <c r="H40" s="2">
        <f t="shared" si="20"/>
        <v>2446</v>
      </c>
      <c r="J40" s="9">
        <v>1998</v>
      </c>
      <c r="K40" s="2">
        <f t="shared" si="21"/>
        <v>1361</v>
      </c>
      <c r="L40" s="2">
        <f t="shared" si="21"/>
        <v>599</v>
      </c>
      <c r="M40" s="2">
        <f t="shared" si="22"/>
        <v>486</v>
      </c>
      <c r="N40" s="2">
        <f t="shared" si="23"/>
        <v>2446</v>
      </c>
      <c r="P40" s="9">
        <f t="shared" si="17"/>
        <v>1998</v>
      </c>
      <c r="Q40" s="2">
        <f t="shared" si="25"/>
        <v>55.64186426819296</v>
      </c>
      <c r="R40" s="2">
        <f t="shared" si="26"/>
        <v>24.488961569910057</v>
      </c>
      <c r="S40" s="1">
        <f t="shared" si="26"/>
        <v>1.9623875715453802</v>
      </c>
      <c r="T40" s="1">
        <f t="shared" si="26"/>
        <v>1.0220768601798855</v>
      </c>
      <c r="U40" s="1">
        <f t="shared" si="26"/>
        <v>16.88470973017171</v>
      </c>
      <c r="V40" s="1">
        <f t="shared" si="26"/>
        <v>0</v>
      </c>
      <c r="W40" s="2">
        <f t="shared" si="26"/>
        <v>100</v>
      </c>
      <c r="Z40" s="9">
        <v>1998</v>
      </c>
      <c r="AA40" s="2">
        <f t="shared" si="19"/>
        <v>1244978</v>
      </c>
      <c r="AB40" s="2">
        <f t="shared" si="19"/>
        <v>119845</v>
      </c>
      <c r="AC40" s="1">
        <f t="shared" si="19"/>
        <v>25564</v>
      </c>
      <c r="AD40" s="1">
        <f t="shared" si="19"/>
        <v>73793</v>
      </c>
      <c r="AE40" s="1">
        <f t="shared" si="19"/>
        <v>279592</v>
      </c>
      <c r="AF40" s="1"/>
      <c r="AG40" s="2">
        <f t="shared" si="18"/>
        <v>1743772</v>
      </c>
      <c r="AJ40" s="9">
        <v>1998</v>
      </c>
      <c r="AK40" s="1">
        <f t="shared" si="27"/>
        <v>109.31920082121933</v>
      </c>
      <c r="AL40" s="1">
        <f t="shared" si="28"/>
        <v>499.8122574992699</v>
      </c>
      <c r="AM40" s="1">
        <f t="shared" si="29"/>
        <v>187.76404318572995</v>
      </c>
      <c r="AN40" s="1">
        <f t="shared" si="30"/>
        <v>33.87855216619462</v>
      </c>
      <c r="AO40" s="1">
        <f t="shared" si="31"/>
        <v>147.71524221007755</v>
      </c>
      <c r="AP40" s="1"/>
      <c r="AQ40" s="1">
        <f t="shared" si="32"/>
        <v>140.27063171102643</v>
      </c>
      <c r="AR40" s="1">
        <f t="shared" si="33"/>
        <v>128.24944781487747</v>
      </c>
    </row>
    <row r="41" spans="1:44" ht="12.75">
      <c r="A41" s="9">
        <v>1999</v>
      </c>
      <c r="B41">
        <v>1333</v>
      </c>
      <c r="C41">
        <v>622</v>
      </c>
      <c r="D41">
        <v>39</v>
      </c>
      <c r="E41">
        <v>33</v>
      </c>
      <c r="F41">
        <v>383</v>
      </c>
      <c r="H41" s="2">
        <f t="shared" si="20"/>
        <v>2410</v>
      </c>
      <c r="J41" s="9">
        <v>1999</v>
      </c>
      <c r="K41" s="2">
        <f t="shared" si="21"/>
        <v>1333</v>
      </c>
      <c r="L41" s="2">
        <f t="shared" si="21"/>
        <v>622</v>
      </c>
      <c r="M41" s="2">
        <f t="shared" si="22"/>
        <v>455</v>
      </c>
      <c r="N41" s="2">
        <f t="shared" si="23"/>
        <v>2410</v>
      </c>
      <c r="P41" s="9">
        <f t="shared" si="17"/>
        <v>1999</v>
      </c>
      <c r="Q41" s="2">
        <f t="shared" si="25"/>
        <v>55.31120331950208</v>
      </c>
      <c r="R41" s="2">
        <f aca="true" t="shared" si="34" ref="R41:W42">(C41/$H41)*100</f>
        <v>25.8091286307054</v>
      </c>
      <c r="S41" s="1">
        <f t="shared" si="34"/>
        <v>1.6182572614107886</v>
      </c>
      <c r="T41" s="1">
        <f t="shared" si="34"/>
        <v>1.3692946058091287</v>
      </c>
      <c r="U41" s="1">
        <f t="shared" si="34"/>
        <v>15.892116182572613</v>
      </c>
      <c r="V41" s="1">
        <f t="shared" si="34"/>
        <v>0</v>
      </c>
      <c r="W41" s="2">
        <f t="shared" si="34"/>
        <v>100</v>
      </c>
      <c r="Z41" s="9">
        <v>1999</v>
      </c>
      <c r="AA41" s="2">
        <f t="shared" si="19"/>
        <v>1271473</v>
      </c>
      <c r="AB41" s="2">
        <f t="shared" si="19"/>
        <v>125963</v>
      </c>
      <c r="AC41" s="1">
        <f t="shared" si="19"/>
        <v>26920</v>
      </c>
      <c r="AD41" s="1">
        <f t="shared" si="19"/>
        <v>80533</v>
      </c>
      <c r="AE41" s="1">
        <f t="shared" si="19"/>
        <v>304364</v>
      </c>
      <c r="AF41" s="1"/>
      <c r="AG41" s="2">
        <f t="shared" si="18"/>
        <v>1809253</v>
      </c>
      <c r="AJ41" s="9">
        <v>1999</v>
      </c>
      <c r="AK41" s="1">
        <f t="shared" si="27"/>
        <v>104.83903315288646</v>
      </c>
      <c r="AL41" s="1">
        <f>(C41/AB41)*100000</f>
        <v>493.79579717853653</v>
      </c>
      <c r="AM41" s="1">
        <f>(D41/AC41)*100000</f>
        <v>144.8736998514116</v>
      </c>
      <c r="AN41" s="1">
        <f>(E41/AD41)*100000</f>
        <v>40.97699079880297</v>
      </c>
      <c r="AO41" s="1">
        <f>(F41/AE41)*100000</f>
        <v>125.83616984925945</v>
      </c>
      <c r="AP41" s="1"/>
      <c r="AQ41" s="1">
        <f t="shared" si="32"/>
        <v>133.20414557831324</v>
      </c>
      <c r="AR41" s="1">
        <f t="shared" si="33"/>
        <v>110.48596828202818</v>
      </c>
    </row>
    <row r="42" spans="1:23" s="4" customFormat="1" ht="12.75">
      <c r="A42" s="13" t="s">
        <v>13</v>
      </c>
      <c r="B42" s="21">
        <f aca="true" t="shared" si="35" ref="B42:G42">SUM(B25:B41)</f>
        <v>15279</v>
      </c>
      <c r="C42" s="21">
        <f t="shared" si="35"/>
        <v>6859</v>
      </c>
      <c r="D42" s="21">
        <f t="shared" si="35"/>
        <v>499</v>
      </c>
      <c r="E42" s="21">
        <f t="shared" si="35"/>
        <v>294</v>
      </c>
      <c r="F42" s="21">
        <f t="shared" si="35"/>
        <v>3336</v>
      </c>
      <c r="G42" s="21">
        <f t="shared" si="35"/>
        <v>0</v>
      </c>
      <c r="H42" s="21">
        <f t="shared" si="20"/>
        <v>26267</v>
      </c>
      <c r="J42" s="13" t="s">
        <v>13</v>
      </c>
      <c r="K42" s="21">
        <f>B42</f>
        <v>15279</v>
      </c>
      <c r="L42" s="21">
        <f>C42</f>
        <v>6859</v>
      </c>
      <c r="M42" s="21">
        <f t="shared" si="22"/>
        <v>4129</v>
      </c>
      <c r="N42" s="21">
        <f>H42</f>
        <v>26267</v>
      </c>
      <c r="P42" s="13" t="str">
        <f t="shared" si="17"/>
        <v>Total</v>
      </c>
      <c r="Q42" s="21">
        <f t="shared" si="25"/>
        <v>58.168043552746795</v>
      </c>
      <c r="R42" s="21">
        <f t="shared" si="34"/>
        <v>26.112612784101724</v>
      </c>
      <c r="S42" s="23">
        <f t="shared" si="34"/>
        <v>1.8997220847451173</v>
      </c>
      <c r="T42" s="23">
        <f t="shared" si="34"/>
        <v>1.1192751361023336</v>
      </c>
      <c r="U42" s="23">
        <f t="shared" si="34"/>
        <v>12.700346442304031</v>
      </c>
      <c r="V42" s="23">
        <f t="shared" si="34"/>
        <v>0</v>
      </c>
      <c r="W42" s="21">
        <f t="shared" si="34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NEVADA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NEVADA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NEVADA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NEVADA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NEVADA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25</v>
      </c>
      <c r="B46" s="19" t="s">
        <v>11</v>
      </c>
      <c r="C46" s="19" t="s">
        <v>12</v>
      </c>
      <c r="D46" s="19" t="s">
        <v>28</v>
      </c>
      <c r="E46" s="19" t="s">
        <v>29</v>
      </c>
      <c r="F46" s="19" t="s">
        <v>26</v>
      </c>
      <c r="G46" s="19" t="s">
        <v>27</v>
      </c>
      <c r="H46" s="19" t="s">
        <v>13</v>
      </c>
      <c r="J46" s="20" t="s">
        <v>25</v>
      </c>
      <c r="K46" s="19" t="s">
        <v>11</v>
      </c>
      <c r="L46" s="19" t="s">
        <v>12</v>
      </c>
      <c r="M46" s="19" t="s">
        <v>30</v>
      </c>
      <c r="N46" s="19" t="s">
        <v>13</v>
      </c>
      <c r="P46" s="20" t="str">
        <f aca="true" t="shared" si="36" ref="P46:W46">A46</f>
        <v>Year</v>
      </c>
      <c r="Q46" s="19" t="str">
        <f t="shared" si="36"/>
        <v>White, NH</v>
      </c>
      <c r="R46" s="19" t="str">
        <f t="shared" si="36"/>
        <v>Black, NH</v>
      </c>
      <c r="S46" s="19" t="str">
        <f t="shared" si="36"/>
        <v>Amerind, NH</v>
      </c>
      <c r="T46" s="19" t="str">
        <f t="shared" si="36"/>
        <v>Asian/PI, NH</v>
      </c>
      <c r="U46" s="19" t="str">
        <f t="shared" si="36"/>
        <v>Hisp, All</v>
      </c>
      <c r="V46" s="19" t="str">
        <f t="shared" si="36"/>
        <v>Race/Hisp NK</v>
      </c>
      <c r="W46" s="19" t="str">
        <f t="shared" si="36"/>
        <v>Total</v>
      </c>
      <c r="Z46" s="20" t="s">
        <v>25</v>
      </c>
      <c r="AA46" s="19" t="s">
        <v>11</v>
      </c>
      <c r="AB46" s="19" t="s">
        <v>12</v>
      </c>
      <c r="AC46" s="19" t="s">
        <v>28</v>
      </c>
      <c r="AD46" s="19" t="s">
        <v>29</v>
      </c>
      <c r="AE46" s="19" t="s">
        <v>26</v>
      </c>
      <c r="AF46" s="19" t="s">
        <v>27</v>
      </c>
      <c r="AG46" s="19" t="s">
        <v>13</v>
      </c>
      <c r="AJ46" s="20" t="s">
        <v>25</v>
      </c>
      <c r="AK46" s="19" t="s">
        <v>11</v>
      </c>
      <c r="AL46" s="19" t="s">
        <v>12</v>
      </c>
      <c r="AM46" s="19" t="s">
        <v>28</v>
      </c>
      <c r="AN46" s="19" t="s">
        <v>29</v>
      </c>
      <c r="AO46" s="19" t="s">
        <v>26</v>
      </c>
      <c r="AP46" s="19" t="s">
        <v>27</v>
      </c>
      <c r="AQ46" s="19" t="s">
        <v>13</v>
      </c>
      <c r="AR46" s="19" t="s">
        <v>30</v>
      </c>
    </row>
    <row r="47" spans="1:44" ht="12.75">
      <c r="A47" s="9">
        <v>1983</v>
      </c>
      <c r="B47" s="2">
        <f aca="true" t="shared" si="37" ref="B47:H56">B4-B25</f>
        <v>0</v>
      </c>
      <c r="C47" s="2">
        <f t="shared" si="37"/>
        <v>0</v>
      </c>
      <c r="D47">
        <f t="shared" si="37"/>
        <v>0</v>
      </c>
      <c r="E47">
        <f t="shared" si="37"/>
        <v>0</v>
      </c>
      <c r="F47">
        <f t="shared" si="37"/>
        <v>0</v>
      </c>
      <c r="G47">
        <f t="shared" si="37"/>
        <v>0</v>
      </c>
      <c r="H47" s="2">
        <f t="shared" si="37"/>
        <v>0</v>
      </c>
      <c r="J47" s="9">
        <v>1983</v>
      </c>
      <c r="K47" s="2"/>
      <c r="L47" s="2"/>
      <c r="M47" s="2"/>
      <c r="N47" s="2"/>
      <c r="P47" s="9">
        <f>A47</f>
        <v>1983</v>
      </c>
      <c r="Q47" s="2"/>
      <c r="R47" s="2"/>
      <c r="S47" s="1"/>
      <c r="T47" s="1"/>
      <c r="U47" s="1"/>
      <c r="V47" s="1"/>
      <c r="W47" s="2"/>
      <c r="Z47" s="9">
        <v>1983</v>
      </c>
      <c r="AA47" s="2">
        <f>AA25</f>
        <v>739868</v>
      </c>
      <c r="AB47" s="2">
        <f aca="true" t="shared" si="38" ref="AB47:AG47">AB25</f>
        <v>56940</v>
      </c>
      <c r="AC47" s="1">
        <f t="shared" si="38"/>
        <v>13680</v>
      </c>
      <c r="AD47" s="1">
        <f t="shared" si="38"/>
        <v>20516</v>
      </c>
      <c r="AE47" s="1">
        <f t="shared" si="38"/>
        <v>70970</v>
      </c>
      <c r="AF47" s="1"/>
      <c r="AG47" s="2">
        <f t="shared" si="38"/>
        <v>901974</v>
      </c>
      <c r="AJ47" s="9">
        <v>1983</v>
      </c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9">
        <v>1984</v>
      </c>
      <c r="B48" s="2">
        <f t="shared" si="37"/>
        <v>0</v>
      </c>
      <c r="C48" s="2">
        <f t="shared" si="37"/>
        <v>0</v>
      </c>
      <c r="D48">
        <f t="shared" si="37"/>
        <v>0</v>
      </c>
      <c r="E48">
        <f t="shared" si="37"/>
        <v>0</v>
      </c>
      <c r="F48">
        <f t="shared" si="37"/>
        <v>0</v>
      </c>
      <c r="G48">
        <f t="shared" si="37"/>
        <v>0</v>
      </c>
      <c r="H48" s="2">
        <f t="shared" si="37"/>
        <v>0</v>
      </c>
      <c r="J48" s="9">
        <v>1984</v>
      </c>
      <c r="K48" s="2"/>
      <c r="L48" s="2"/>
      <c r="M48" s="2"/>
      <c r="N48" s="2"/>
      <c r="P48" s="9">
        <f aca="true" t="shared" si="39" ref="P48:P64">A48</f>
        <v>1984</v>
      </c>
      <c r="Q48" s="2"/>
      <c r="R48" s="2"/>
      <c r="S48" s="1"/>
      <c r="T48" s="1"/>
      <c r="U48" s="1"/>
      <c r="V48" s="1"/>
      <c r="W48" s="2"/>
      <c r="Z48" s="9">
        <v>1984</v>
      </c>
      <c r="AA48" s="2">
        <f aca="true" t="shared" si="40" ref="AA48:AG63">AA26</f>
        <v>754870</v>
      </c>
      <c r="AB48" s="2">
        <f t="shared" si="40"/>
        <v>58092</v>
      </c>
      <c r="AC48" s="1">
        <f t="shared" si="40"/>
        <v>13939</v>
      </c>
      <c r="AD48" s="1">
        <f t="shared" si="40"/>
        <v>22040</v>
      </c>
      <c r="AE48" s="1">
        <f t="shared" si="40"/>
        <v>75964</v>
      </c>
      <c r="AF48" s="1"/>
      <c r="AG48" s="2">
        <f t="shared" si="40"/>
        <v>924905</v>
      </c>
      <c r="AJ48" s="9">
        <v>1984</v>
      </c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9">
        <v>1985</v>
      </c>
      <c r="B49" s="2">
        <f t="shared" si="37"/>
        <v>0</v>
      </c>
      <c r="C49" s="2">
        <f t="shared" si="37"/>
        <v>0</v>
      </c>
      <c r="D49">
        <f t="shared" si="37"/>
        <v>0</v>
      </c>
      <c r="E49">
        <f t="shared" si="37"/>
        <v>0</v>
      </c>
      <c r="F49">
        <f t="shared" si="37"/>
        <v>0</v>
      </c>
      <c r="G49">
        <f t="shared" si="37"/>
        <v>0</v>
      </c>
      <c r="H49" s="2">
        <f t="shared" si="37"/>
        <v>0</v>
      </c>
      <c r="J49" s="9">
        <v>1985</v>
      </c>
      <c r="K49" s="2"/>
      <c r="L49" s="2"/>
      <c r="M49" s="2"/>
      <c r="N49" s="2"/>
      <c r="O49" s="2"/>
      <c r="P49" s="9">
        <f t="shared" si="39"/>
        <v>1985</v>
      </c>
      <c r="Q49" s="2"/>
      <c r="R49" s="2"/>
      <c r="S49" s="1"/>
      <c r="T49" s="1"/>
      <c r="U49" s="1"/>
      <c r="V49" s="1"/>
      <c r="W49" s="2"/>
      <c r="Z49" s="9">
        <v>1985</v>
      </c>
      <c r="AA49" s="2">
        <f t="shared" si="40"/>
        <v>772213</v>
      </c>
      <c r="AB49" s="2">
        <f t="shared" si="40"/>
        <v>59498</v>
      </c>
      <c r="AC49" s="1">
        <f t="shared" si="40"/>
        <v>14257</v>
      </c>
      <c r="AD49" s="1">
        <f t="shared" si="40"/>
        <v>23708</v>
      </c>
      <c r="AE49" s="1">
        <f t="shared" si="40"/>
        <v>81348</v>
      </c>
      <c r="AF49" s="1"/>
      <c r="AG49" s="2">
        <f t="shared" si="40"/>
        <v>951024</v>
      </c>
      <c r="AJ49" s="9">
        <v>1985</v>
      </c>
      <c r="AK49" s="1"/>
      <c r="AL49" s="1"/>
      <c r="AM49" s="1"/>
      <c r="AN49" s="1"/>
      <c r="AO49" s="1"/>
      <c r="AP49" s="1"/>
      <c r="AQ49" s="1"/>
      <c r="AR49" s="1"/>
    </row>
    <row r="50" spans="1:44" ht="12.75">
      <c r="A50" s="9">
        <v>1986</v>
      </c>
      <c r="B50" s="2">
        <f t="shared" si="37"/>
        <v>369</v>
      </c>
      <c r="C50" s="2">
        <f t="shared" si="37"/>
        <v>185</v>
      </c>
      <c r="D50">
        <f t="shared" si="37"/>
        <v>10</v>
      </c>
      <c r="E50">
        <f t="shared" si="37"/>
        <v>5</v>
      </c>
      <c r="F50">
        <f t="shared" si="37"/>
        <v>20</v>
      </c>
      <c r="H50" s="2">
        <f t="shared" si="37"/>
        <v>589</v>
      </c>
      <c r="J50" s="9">
        <v>1986</v>
      </c>
      <c r="K50" s="2">
        <f aca="true" t="shared" si="41" ref="K50:N64">K7-K28</f>
        <v>369</v>
      </c>
      <c r="L50" s="2">
        <f t="shared" si="41"/>
        <v>185</v>
      </c>
      <c r="M50" s="2">
        <f t="shared" si="41"/>
        <v>35</v>
      </c>
      <c r="N50" s="2">
        <f t="shared" si="41"/>
        <v>589</v>
      </c>
      <c r="O50" s="2"/>
      <c r="P50" s="9">
        <f t="shared" si="39"/>
        <v>1986</v>
      </c>
      <c r="Q50" s="2">
        <f aca="true" t="shared" si="42" ref="Q50:W50">(B50/$H50)*100</f>
        <v>62.64855687606112</v>
      </c>
      <c r="R50" s="2">
        <f t="shared" si="42"/>
        <v>31.40916808149406</v>
      </c>
      <c r="S50" s="1">
        <f t="shared" si="42"/>
        <v>1.697792869269949</v>
      </c>
      <c r="T50" s="1">
        <f t="shared" si="42"/>
        <v>0.8488964346349746</v>
      </c>
      <c r="U50" s="1">
        <f t="shared" si="42"/>
        <v>3.395585738539898</v>
      </c>
      <c r="V50" s="1">
        <f t="shared" si="42"/>
        <v>0</v>
      </c>
      <c r="W50" s="2">
        <f t="shared" si="42"/>
        <v>100</v>
      </c>
      <c r="Z50" s="9">
        <v>1986</v>
      </c>
      <c r="AA50" s="2">
        <f t="shared" si="40"/>
        <v>792122</v>
      </c>
      <c r="AB50" s="2">
        <f t="shared" si="40"/>
        <v>61138</v>
      </c>
      <c r="AC50" s="1">
        <f t="shared" si="40"/>
        <v>14608</v>
      </c>
      <c r="AD50" s="1">
        <f t="shared" si="40"/>
        <v>25487</v>
      </c>
      <c r="AE50" s="1">
        <f t="shared" si="40"/>
        <v>87298</v>
      </c>
      <c r="AF50" s="1"/>
      <c r="AG50" s="2">
        <f t="shared" si="40"/>
        <v>980653</v>
      </c>
      <c r="AJ50" s="9">
        <v>1986</v>
      </c>
      <c r="AK50" s="1">
        <f>(B50/AA50)*100000</f>
        <v>46.58373331380772</v>
      </c>
      <c r="AL50" s="1">
        <f>(C50/AB50)*100000</f>
        <v>302.59413130949656</v>
      </c>
      <c r="AM50" s="1">
        <f>(D50/AC50)*100000</f>
        <v>68.45564074479736</v>
      </c>
      <c r="AN50" s="1">
        <f>(E50/AD50)*100000</f>
        <v>19.617844391258288</v>
      </c>
      <c r="AO50" s="1">
        <f>(F50/AE50)*100000</f>
        <v>22.910032303145545</v>
      </c>
      <c r="AP50" s="1"/>
      <c r="AQ50" s="1">
        <f>(H50/AG50)*100000</f>
        <v>60.062019898985675</v>
      </c>
      <c r="AR50" s="1">
        <f>(SUM(D50:F50)/SUM(AC50:AE50))*100000</f>
        <v>27.474037035001924</v>
      </c>
    </row>
    <row r="51" spans="1:44" ht="12.75">
      <c r="A51" s="9">
        <v>1987</v>
      </c>
      <c r="B51" s="2">
        <f t="shared" si="37"/>
        <v>355</v>
      </c>
      <c r="C51" s="2">
        <f t="shared" si="37"/>
        <v>189</v>
      </c>
      <c r="D51">
        <f t="shared" si="37"/>
        <v>12</v>
      </c>
      <c r="E51">
        <f t="shared" si="37"/>
        <v>2</v>
      </c>
      <c r="F51">
        <f t="shared" si="37"/>
        <v>25</v>
      </c>
      <c r="H51" s="2">
        <f t="shared" si="37"/>
        <v>583</v>
      </c>
      <c r="J51" s="9">
        <v>1987</v>
      </c>
      <c r="K51" s="2">
        <f t="shared" si="41"/>
        <v>355</v>
      </c>
      <c r="L51" s="2">
        <f t="shared" si="41"/>
        <v>189</v>
      </c>
      <c r="M51" s="2">
        <f t="shared" si="41"/>
        <v>39</v>
      </c>
      <c r="N51" s="2">
        <f t="shared" si="41"/>
        <v>583</v>
      </c>
      <c r="O51" s="2"/>
      <c r="P51" s="9">
        <f t="shared" si="39"/>
        <v>1987</v>
      </c>
      <c r="Q51" s="2">
        <f aca="true" t="shared" si="43" ref="Q51:Q64">(B51/$H51)*100</f>
        <v>60.891938250428815</v>
      </c>
      <c r="R51" s="2">
        <f aca="true" t="shared" si="44" ref="R51:R64">(C51/$H51)*100</f>
        <v>32.41852487135506</v>
      </c>
      <c r="S51" s="1">
        <f aca="true" t="shared" si="45" ref="S51:S64">(D51/$H51)*100</f>
        <v>2.0583190394511153</v>
      </c>
      <c r="T51" s="1">
        <f aca="true" t="shared" si="46" ref="T51:T64">(E51/$H51)*100</f>
        <v>0.34305317324185247</v>
      </c>
      <c r="U51" s="1">
        <f aca="true" t="shared" si="47" ref="U51:U64">(F51/$H51)*100</f>
        <v>4.288164665523156</v>
      </c>
      <c r="V51" s="1">
        <f aca="true" t="shared" si="48" ref="V51:V64">(G51/$H51)*100</f>
        <v>0</v>
      </c>
      <c r="W51" s="2">
        <f aca="true" t="shared" si="49" ref="W51:W64">(H51/$H51)*100</f>
        <v>100</v>
      </c>
      <c r="Z51" s="9">
        <v>1987</v>
      </c>
      <c r="AA51" s="2">
        <f t="shared" si="40"/>
        <v>821690</v>
      </c>
      <c r="AB51" s="2">
        <f t="shared" si="40"/>
        <v>64039</v>
      </c>
      <c r="AC51" s="1">
        <f t="shared" si="40"/>
        <v>15157</v>
      </c>
      <c r="AD51" s="1">
        <f t="shared" si="40"/>
        <v>27596</v>
      </c>
      <c r="AE51" s="1">
        <f t="shared" si="40"/>
        <v>94935</v>
      </c>
      <c r="AF51" s="1"/>
      <c r="AG51" s="2">
        <f t="shared" si="40"/>
        <v>1023417</v>
      </c>
      <c r="AJ51" s="9">
        <v>1987</v>
      </c>
      <c r="AK51" s="1">
        <f aca="true" t="shared" si="50" ref="AK51:AK63">(B51/AA51)*100000</f>
        <v>43.203641275906975</v>
      </c>
      <c r="AL51" s="1">
        <f aca="true" t="shared" si="51" ref="AL51:AL62">(C51/AB51)*100000</f>
        <v>295.13265353924953</v>
      </c>
      <c r="AM51" s="1">
        <f aca="true" t="shared" si="52" ref="AM51:AM62">(D51/AC51)*100000</f>
        <v>79.17133997492907</v>
      </c>
      <c r="AN51" s="1">
        <f aca="true" t="shared" si="53" ref="AN51:AN62">(E51/AD51)*100000</f>
        <v>7.247427163357009</v>
      </c>
      <c r="AO51" s="1">
        <f aca="true" t="shared" si="54" ref="AO51:AO62">(F51/AE51)*100000</f>
        <v>26.33380734186549</v>
      </c>
      <c r="AP51" s="1"/>
      <c r="AQ51" s="1">
        <f aca="true" t="shared" si="55" ref="AQ51:AQ63">(H51/AG51)*100000</f>
        <v>56.966026556134985</v>
      </c>
      <c r="AR51" s="1">
        <f aca="true" t="shared" si="56" ref="AR51:AR63">(SUM(D51:F51)/SUM(AC51:AE51))*100000</f>
        <v>28.324908488757192</v>
      </c>
    </row>
    <row r="52" spans="1:44" ht="12.75">
      <c r="A52" s="9">
        <v>1988</v>
      </c>
      <c r="B52" s="2">
        <f t="shared" si="37"/>
        <v>106</v>
      </c>
      <c r="C52" s="2">
        <f t="shared" si="37"/>
        <v>138</v>
      </c>
      <c r="D52">
        <f t="shared" si="37"/>
        <v>3</v>
      </c>
      <c r="E52">
        <f t="shared" si="37"/>
        <v>0</v>
      </c>
      <c r="F52">
        <f t="shared" si="37"/>
        <v>20</v>
      </c>
      <c r="H52" s="2">
        <f t="shared" si="37"/>
        <v>267</v>
      </c>
      <c r="J52" s="9">
        <v>1988</v>
      </c>
      <c r="K52" s="2">
        <f t="shared" si="41"/>
        <v>106</v>
      </c>
      <c r="L52" s="2">
        <f t="shared" si="41"/>
        <v>138</v>
      </c>
      <c r="M52" s="2">
        <f t="shared" si="41"/>
        <v>23</v>
      </c>
      <c r="N52" s="2">
        <f t="shared" si="41"/>
        <v>267</v>
      </c>
      <c r="O52" s="2"/>
      <c r="P52" s="9">
        <f t="shared" si="39"/>
        <v>1988</v>
      </c>
      <c r="Q52" s="2">
        <f t="shared" si="43"/>
        <v>39.70037453183521</v>
      </c>
      <c r="R52" s="2">
        <f t="shared" si="44"/>
        <v>51.68539325842697</v>
      </c>
      <c r="S52" s="1">
        <f t="shared" si="45"/>
        <v>1.1235955056179776</v>
      </c>
      <c r="T52" s="1">
        <f t="shared" si="46"/>
        <v>0</v>
      </c>
      <c r="U52" s="1">
        <f t="shared" si="47"/>
        <v>7.490636704119851</v>
      </c>
      <c r="V52" s="1">
        <f t="shared" si="48"/>
        <v>0</v>
      </c>
      <c r="W52" s="2">
        <f t="shared" si="49"/>
        <v>100</v>
      </c>
      <c r="Z52" s="9">
        <v>1988</v>
      </c>
      <c r="AA52" s="2">
        <f t="shared" si="40"/>
        <v>857526</v>
      </c>
      <c r="AB52" s="2">
        <f t="shared" si="40"/>
        <v>67533</v>
      </c>
      <c r="AC52" s="1">
        <f t="shared" si="40"/>
        <v>15857</v>
      </c>
      <c r="AD52" s="1">
        <f t="shared" si="40"/>
        <v>30109</v>
      </c>
      <c r="AE52" s="1">
        <f t="shared" si="40"/>
        <v>104000</v>
      </c>
      <c r="AF52" s="1"/>
      <c r="AG52" s="2">
        <f t="shared" si="40"/>
        <v>1075025</v>
      </c>
      <c r="AJ52" s="9">
        <v>1988</v>
      </c>
      <c r="AK52" s="1">
        <f t="shared" si="50"/>
        <v>12.361141236533937</v>
      </c>
      <c r="AL52" s="1">
        <f t="shared" si="51"/>
        <v>204.34454266802896</v>
      </c>
      <c r="AM52" s="1">
        <f t="shared" si="52"/>
        <v>18.919089361165415</v>
      </c>
      <c r="AN52" s="1">
        <f t="shared" si="53"/>
        <v>0</v>
      </c>
      <c r="AO52" s="1">
        <f t="shared" si="54"/>
        <v>19.23076923076923</v>
      </c>
      <c r="AP52" s="1"/>
      <c r="AQ52" s="1">
        <f t="shared" si="55"/>
        <v>24.836631706239388</v>
      </c>
      <c r="AR52" s="1">
        <f t="shared" si="56"/>
        <v>15.336809676860089</v>
      </c>
    </row>
    <row r="53" spans="1:44" ht="12.75">
      <c r="A53" s="9">
        <v>1989</v>
      </c>
      <c r="B53" s="2">
        <f t="shared" si="37"/>
        <v>570</v>
      </c>
      <c r="C53" s="2">
        <f t="shared" si="37"/>
        <v>413</v>
      </c>
      <c r="D53">
        <f t="shared" si="37"/>
        <v>9</v>
      </c>
      <c r="E53">
        <f t="shared" si="37"/>
        <v>6</v>
      </c>
      <c r="F53">
        <f t="shared" si="37"/>
        <v>46</v>
      </c>
      <c r="H53" s="2">
        <f t="shared" si="37"/>
        <v>1044</v>
      </c>
      <c r="J53" s="9">
        <v>1989</v>
      </c>
      <c r="K53" s="2">
        <f t="shared" si="41"/>
        <v>570</v>
      </c>
      <c r="L53" s="2">
        <f t="shared" si="41"/>
        <v>413</v>
      </c>
      <c r="M53" s="2">
        <f t="shared" si="41"/>
        <v>61</v>
      </c>
      <c r="N53" s="2">
        <f t="shared" si="41"/>
        <v>1044</v>
      </c>
      <c r="O53" s="2"/>
      <c r="P53" s="9">
        <f t="shared" si="39"/>
        <v>1989</v>
      </c>
      <c r="Q53" s="2">
        <f t="shared" si="43"/>
        <v>54.59770114942529</v>
      </c>
      <c r="R53" s="2">
        <f t="shared" si="44"/>
        <v>39.559386973180075</v>
      </c>
      <c r="S53" s="1">
        <f t="shared" si="45"/>
        <v>0.8620689655172413</v>
      </c>
      <c r="T53" s="1">
        <f t="shared" si="46"/>
        <v>0.5747126436781609</v>
      </c>
      <c r="U53" s="1">
        <f t="shared" si="47"/>
        <v>4.406130268199234</v>
      </c>
      <c r="V53" s="1">
        <f t="shared" si="48"/>
        <v>0</v>
      </c>
      <c r="W53" s="2">
        <f t="shared" si="49"/>
        <v>100</v>
      </c>
      <c r="Z53" s="9">
        <v>1989</v>
      </c>
      <c r="AA53" s="2">
        <f t="shared" si="40"/>
        <v>901591</v>
      </c>
      <c r="AB53" s="2">
        <f t="shared" si="40"/>
        <v>71750</v>
      </c>
      <c r="AC53" s="1">
        <f t="shared" si="40"/>
        <v>16643</v>
      </c>
      <c r="AD53" s="1">
        <f t="shared" si="40"/>
        <v>33068</v>
      </c>
      <c r="AE53" s="1">
        <f t="shared" si="40"/>
        <v>114315</v>
      </c>
      <c r="AF53" s="1"/>
      <c r="AG53" s="2">
        <f t="shared" si="40"/>
        <v>1137367</v>
      </c>
      <c r="AJ53" s="9">
        <v>1989</v>
      </c>
      <c r="AK53" s="1">
        <f t="shared" si="50"/>
        <v>63.22157164390505</v>
      </c>
      <c r="AL53" s="1">
        <f t="shared" si="51"/>
        <v>575.609756097561</v>
      </c>
      <c r="AM53" s="1">
        <f t="shared" si="52"/>
        <v>54.07678904043742</v>
      </c>
      <c r="AN53" s="1">
        <f t="shared" si="53"/>
        <v>18.144429660094353</v>
      </c>
      <c r="AO53" s="1">
        <f t="shared" si="54"/>
        <v>40.239688579801424</v>
      </c>
      <c r="AP53" s="1"/>
      <c r="AQ53" s="1">
        <f t="shared" si="55"/>
        <v>91.79095226079181</v>
      </c>
      <c r="AR53" s="1">
        <f t="shared" si="56"/>
        <v>37.18922609830149</v>
      </c>
    </row>
    <row r="54" spans="1:44" ht="12.75">
      <c r="A54" s="9">
        <v>1990</v>
      </c>
      <c r="B54" s="2">
        <f t="shared" si="37"/>
        <v>543</v>
      </c>
      <c r="C54" s="2">
        <f t="shared" si="37"/>
        <v>433</v>
      </c>
      <c r="D54">
        <f t="shared" si="37"/>
        <v>7</v>
      </c>
      <c r="E54">
        <f t="shared" si="37"/>
        <v>3</v>
      </c>
      <c r="F54">
        <f t="shared" si="37"/>
        <v>41</v>
      </c>
      <c r="H54" s="2">
        <f t="shared" si="37"/>
        <v>1027</v>
      </c>
      <c r="J54" s="9">
        <v>1990</v>
      </c>
      <c r="K54" s="2">
        <f t="shared" si="41"/>
        <v>543</v>
      </c>
      <c r="L54" s="2">
        <f t="shared" si="41"/>
        <v>433</v>
      </c>
      <c r="M54" s="2">
        <f t="shared" si="41"/>
        <v>51</v>
      </c>
      <c r="N54" s="2">
        <f t="shared" si="41"/>
        <v>1027</v>
      </c>
      <c r="O54" s="2"/>
      <c r="P54" s="9">
        <f t="shared" si="39"/>
        <v>1990</v>
      </c>
      <c r="Q54" s="2">
        <f t="shared" si="43"/>
        <v>52.872444011684514</v>
      </c>
      <c r="R54" s="2">
        <f t="shared" si="44"/>
        <v>42.16163583252191</v>
      </c>
      <c r="S54" s="1">
        <f t="shared" si="45"/>
        <v>0.6815968841285297</v>
      </c>
      <c r="T54" s="1">
        <f t="shared" si="46"/>
        <v>0.2921129503407984</v>
      </c>
      <c r="U54" s="1">
        <f t="shared" si="47"/>
        <v>3.992210321324245</v>
      </c>
      <c r="V54" s="1">
        <f t="shared" si="48"/>
        <v>0</v>
      </c>
      <c r="W54" s="2">
        <f t="shared" si="49"/>
        <v>100</v>
      </c>
      <c r="Z54" s="9">
        <v>1990</v>
      </c>
      <c r="AA54" s="2">
        <f t="shared" si="40"/>
        <v>958473</v>
      </c>
      <c r="AB54" s="2">
        <f t="shared" si="40"/>
        <v>78144</v>
      </c>
      <c r="AC54" s="1">
        <f t="shared" si="40"/>
        <v>17809</v>
      </c>
      <c r="AD54" s="1">
        <f t="shared" si="40"/>
        <v>36857</v>
      </c>
      <c r="AE54" s="1">
        <f t="shared" si="40"/>
        <v>127346</v>
      </c>
      <c r="AF54" s="1"/>
      <c r="AG54" s="2">
        <f t="shared" si="40"/>
        <v>1218629</v>
      </c>
      <c r="AJ54" s="9">
        <v>1990</v>
      </c>
      <c r="AK54" s="1">
        <f t="shared" si="50"/>
        <v>56.65261306265278</v>
      </c>
      <c r="AL54" s="1">
        <f t="shared" si="51"/>
        <v>554.1052416052416</v>
      </c>
      <c r="AM54" s="1">
        <f t="shared" si="52"/>
        <v>39.30596889213319</v>
      </c>
      <c r="AN54" s="1">
        <f t="shared" si="53"/>
        <v>8.139566432428031</v>
      </c>
      <c r="AO54" s="1">
        <f t="shared" si="54"/>
        <v>32.19575016097875</v>
      </c>
      <c r="AP54" s="1"/>
      <c r="AQ54" s="1">
        <f t="shared" si="55"/>
        <v>84.27503366488078</v>
      </c>
      <c r="AR54" s="1">
        <f t="shared" si="56"/>
        <v>28.02013054084346</v>
      </c>
    </row>
    <row r="55" spans="1:44" ht="12.75">
      <c r="A55" s="9">
        <v>1991</v>
      </c>
      <c r="B55" s="2">
        <f t="shared" si="37"/>
        <v>569</v>
      </c>
      <c r="C55" s="2">
        <f t="shared" si="37"/>
        <v>441</v>
      </c>
      <c r="D55">
        <f t="shared" si="37"/>
        <v>8</v>
      </c>
      <c r="E55">
        <f t="shared" si="37"/>
        <v>5</v>
      </c>
      <c r="F55">
        <f t="shared" si="37"/>
        <v>53</v>
      </c>
      <c r="H55" s="2">
        <f t="shared" si="37"/>
        <v>1076</v>
      </c>
      <c r="J55" s="9">
        <v>1991</v>
      </c>
      <c r="K55" s="2">
        <f t="shared" si="41"/>
        <v>569</v>
      </c>
      <c r="L55" s="2">
        <f t="shared" si="41"/>
        <v>441</v>
      </c>
      <c r="M55" s="2">
        <f t="shared" si="41"/>
        <v>66</v>
      </c>
      <c r="N55" s="2">
        <f t="shared" si="41"/>
        <v>1076</v>
      </c>
      <c r="O55" s="2"/>
      <c r="P55" s="9">
        <f t="shared" si="39"/>
        <v>1991</v>
      </c>
      <c r="Q55" s="2">
        <f t="shared" si="43"/>
        <v>52.88104089219331</v>
      </c>
      <c r="R55" s="2">
        <f t="shared" si="44"/>
        <v>40.985130111524164</v>
      </c>
      <c r="S55" s="1">
        <f t="shared" si="45"/>
        <v>0.7434944237918215</v>
      </c>
      <c r="T55" s="1">
        <f t="shared" si="46"/>
        <v>0.4646840148698885</v>
      </c>
      <c r="U55" s="1">
        <f t="shared" si="47"/>
        <v>4.925650557620818</v>
      </c>
      <c r="V55" s="1">
        <f t="shared" si="48"/>
        <v>0</v>
      </c>
      <c r="W55" s="2">
        <f t="shared" si="49"/>
        <v>100</v>
      </c>
      <c r="Z55" s="9">
        <v>1991</v>
      </c>
      <c r="AA55" s="2">
        <f t="shared" si="40"/>
        <v>1002170</v>
      </c>
      <c r="AB55" s="2">
        <f t="shared" si="40"/>
        <v>83218</v>
      </c>
      <c r="AC55" s="1">
        <f t="shared" si="40"/>
        <v>18945</v>
      </c>
      <c r="AD55" s="1">
        <f t="shared" si="40"/>
        <v>40676</v>
      </c>
      <c r="AE55" s="1">
        <f t="shared" si="40"/>
        <v>140037</v>
      </c>
      <c r="AF55" s="1"/>
      <c r="AG55" s="2">
        <f t="shared" si="40"/>
        <v>1285046</v>
      </c>
      <c r="AJ55" s="9">
        <v>1991</v>
      </c>
      <c r="AK55" s="1">
        <f t="shared" si="50"/>
        <v>56.776794356246945</v>
      </c>
      <c r="AL55" s="1">
        <f t="shared" si="51"/>
        <v>529.9334278641641</v>
      </c>
      <c r="AM55" s="1">
        <f t="shared" si="52"/>
        <v>42.2275006598047</v>
      </c>
      <c r="AN55" s="1">
        <f t="shared" si="53"/>
        <v>12.292260792604974</v>
      </c>
      <c r="AO55" s="1">
        <f t="shared" si="54"/>
        <v>37.847140398608936</v>
      </c>
      <c r="AP55" s="1"/>
      <c r="AQ55" s="1">
        <f t="shared" si="55"/>
        <v>83.73241113547685</v>
      </c>
      <c r="AR55" s="1">
        <f t="shared" si="56"/>
        <v>33.05652666058961</v>
      </c>
    </row>
    <row r="56" spans="1:44" ht="12.75">
      <c r="A56" s="9">
        <v>1992</v>
      </c>
      <c r="B56" s="2">
        <f t="shared" si="37"/>
        <v>478</v>
      </c>
      <c r="C56" s="2">
        <f t="shared" si="37"/>
        <v>363</v>
      </c>
      <c r="D56">
        <f t="shared" si="37"/>
        <v>6</v>
      </c>
      <c r="E56">
        <f t="shared" si="37"/>
        <v>4</v>
      </c>
      <c r="F56">
        <f t="shared" si="37"/>
        <v>52</v>
      </c>
      <c r="H56" s="2">
        <f t="shared" si="37"/>
        <v>903</v>
      </c>
      <c r="J56" s="9">
        <v>1992</v>
      </c>
      <c r="K56" s="2">
        <f t="shared" si="41"/>
        <v>478</v>
      </c>
      <c r="L56" s="2">
        <f t="shared" si="41"/>
        <v>363</v>
      </c>
      <c r="M56" s="2">
        <f t="shared" si="41"/>
        <v>62</v>
      </c>
      <c r="N56" s="2">
        <f t="shared" si="41"/>
        <v>903</v>
      </c>
      <c r="O56" s="2"/>
      <c r="P56" s="9">
        <f t="shared" si="39"/>
        <v>1992</v>
      </c>
      <c r="Q56" s="2">
        <f t="shared" si="43"/>
        <v>52.93466223698782</v>
      </c>
      <c r="R56" s="2">
        <f t="shared" si="44"/>
        <v>40.19933554817276</v>
      </c>
      <c r="S56" s="1">
        <f t="shared" si="45"/>
        <v>0.6644518272425249</v>
      </c>
      <c r="T56" s="1">
        <f t="shared" si="46"/>
        <v>0.4429678848283499</v>
      </c>
      <c r="U56" s="1">
        <f t="shared" si="47"/>
        <v>5.758582502768549</v>
      </c>
      <c r="V56" s="1">
        <f t="shared" si="48"/>
        <v>0</v>
      </c>
      <c r="W56" s="2">
        <f t="shared" si="49"/>
        <v>100</v>
      </c>
      <c r="Z56" s="9">
        <v>1992</v>
      </c>
      <c r="AA56" s="2">
        <f t="shared" si="40"/>
        <v>1028867</v>
      </c>
      <c r="AB56" s="2">
        <f t="shared" si="40"/>
        <v>87483</v>
      </c>
      <c r="AC56" s="1">
        <f t="shared" si="40"/>
        <v>19837</v>
      </c>
      <c r="AD56" s="1">
        <f t="shared" si="40"/>
        <v>43739</v>
      </c>
      <c r="AE56" s="1">
        <f t="shared" si="40"/>
        <v>150768</v>
      </c>
      <c r="AF56" s="1"/>
      <c r="AG56" s="2">
        <f t="shared" si="40"/>
        <v>1330694</v>
      </c>
      <c r="AJ56" s="9">
        <v>1992</v>
      </c>
      <c r="AK56" s="1">
        <f t="shared" si="50"/>
        <v>46.4588717492154</v>
      </c>
      <c r="AL56" s="1">
        <f t="shared" si="51"/>
        <v>414.9377593360996</v>
      </c>
      <c r="AM56" s="1">
        <f t="shared" si="52"/>
        <v>30.24650904874729</v>
      </c>
      <c r="AN56" s="1">
        <f t="shared" si="53"/>
        <v>9.145156496490547</v>
      </c>
      <c r="AO56" s="1">
        <f t="shared" si="54"/>
        <v>34.49007747002017</v>
      </c>
      <c r="AP56" s="1"/>
      <c r="AQ56" s="1">
        <f t="shared" si="55"/>
        <v>67.85932753886318</v>
      </c>
      <c r="AR56" s="1">
        <f t="shared" si="56"/>
        <v>28.925465606688313</v>
      </c>
    </row>
    <row r="57" spans="1:44" ht="12.75">
      <c r="A57" s="9">
        <v>1993</v>
      </c>
      <c r="B57" s="2">
        <f aca="true" t="shared" si="57" ref="B57:H64">B14-B35</f>
        <v>532</v>
      </c>
      <c r="C57" s="2">
        <f t="shared" si="57"/>
        <v>401</v>
      </c>
      <c r="D57">
        <f t="shared" si="57"/>
        <v>10</v>
      </c>
      <c r="E57">
        <f t="shared" si="57"/>
        <v>8</v>
      </c>
      <c r="F57">
        <f t="shared" si="57"/>
        <v>66</v>
      </c>
      <c r="H57" s="2">
        <f t="shared" si="57"/>
        <v>1017</v>
      </c>
      <c r="J57" s="9">
        <v>1993</v>
      </c>
      <c r="K57" s="2">
        <f t="shared" si="41"/>
        <v>532</v>
      </c>
      <c r="L57" s="2">
        <f t="shared" si="41"/>
        <v>401</v>
      </c>
      <c r="M57" s="2">
        <f t="shared" si="41"/>
        <v>84</v>
      </c>
      <c r="N57" s="2">
        <f t="shared" si="41"/>
        <v>1017</v>
      </c>
      <c r="O57" s="2"/>
      <c r="P57" s="9">
        <f t="shared" si="39"/>
        <v>1993</v>
      </c>
      <c r="Q57" s="2">
        <f t="shared" si="43"/>
        <v>52.31071779744346</v>
      </c>
      <c r="R57" s="2">
        <f t="shared" si="44"/>
        <v>39.42969518190757</v>
      </c>
      <c r="S57" s="1">
        <f t="shared" si="45"/>
        <v>0.983284169124877</v>
      </c>
      <c r="T57" s="1">
        <f t="shared" si="46"/>
        <v>0.7866273352999017</v>
      </c>
      <c r="U57" s="1">
        <f t="shared" si="47"/>
        <v>6.489675516224189</v>
      </c>
      <c r="V57" s="1">
        <f t="shared" si="48"/>
        <v>0</v>
      </c>
      <c r="W57" s="2">
        <f t="shared" si="49"/>
        <v>100</v>
      </c>
      <c r="Z57" s="9">
        <v>1993</v>
      </c>
      <c r="AA57" s="2">
        <f t="shared" si="40"/>
        <v>1057375</v>
      </c>
      <c r="AB57" s="2">
        <f t="shared" si="40"/>
        <v>91004</v>
      </c>
      <c r="AC57" s="1">
        <f t="shared" si="40"/>
        <v>20802</v>
      </c>
      <c r="AD57" s="1">
        <f t="shared" si="40"/>
        <v>47859</v>
      </c>
      <c r="AE57" s="1">
        <f t="shared" si="40"/>
        <v>163157</v>
      </c>
      <c r="AF57" s="1"/>
      <c r="AG57" s="2">
        <f t="shared" si="40"/>
        <v>1380197</v>
      </c>
      <c r="AJ57" s="9">
        <v>1993</v>
      </c>
      <c r="AK57" s="1">
        <f t="shared" si="50"/>
        <v>50.31327580092209</v>
      </c>
      <c r="AL57" s="1">
        <f t="shared" si="51"/>
        <v>440.63997186936837</v>
      </c>
      <c r="AM57" s="1">
        <f t="shared" si="52"/>
        <v>48.07230074031343</v>
      </c>
      <c r="AN57" s="1">
        <f t="shared" si="53"/>
        <v>16.71576923880566</v>
      </c>
      <c r="AO57" s="1">
        <f t="shared" si="54"/>
        <v>40.451834735867905</v>
      </c>
      <c r="AP57" s="1"/>
      <c r="AQ57" s="1">
        <f t="shared" si="55"/>
        <v>73.68513335415162</v>
      </c>
      <c r="AR57" s="1">
        <f t="shared" si="56"/>
        <v>36.23532253750787</v>
      </c>
    </row>
    <row r="58" spans="1:44" ht="12.75">
      <c r="A58" s="9">
        <v>1994</v>
      </c>
      <c r="B58" s="2">
        <f t="shared" si="57"/>
        <v>592</v>
      </c>
      <c r="C58" s="2">
        <f t="shared" si="57"/>
        <v>347</v>
      </c>
      <c r="D58">
        <f t="shared" si="57"/>
        <v>8</v>
      </c>
      <c r="E58">
        <f t="shared" si="57"/>
        <v>12</v>
      </c>
      <c r="F58">
        <f t="shared" si="57"/>
        <v>62</v>
      </c>
      <c r="H58" s="2">
        <f t="shared" si="57"/>
        <v>1021</v>
      </c>
      <c r="J58" s="9">
        <v>1994</v>
      </c>
      <c r="K58" s="2">
        <f t="shared" si="41"/>
        <v>592</v>
      </c>
      <c r="L58" s="2">
        <f t="shared" si="41"/>
        <v>347</v>
      </c>
      <c r="M58" s="2">
        <f t="shared" si="41"/>
        <v>82</v>
      </c>
      <c r="N58" s="2">
        <f t="shared" si="41"/>
        <v>1021</v>
      </c>
      <c r="O58" s="2"/>
      <c r="P58" s="9">
        <f t="shared" si="39"/>
        <v>1994</v>
      </c>
      <c r="Q58" s="2">
        <f t="shared" si="43"/>
        <v>57.98237022526934</v>
      </c>
      <c r="R58" s="2">
        <f t="shared" si="44"/>
        <v>33.98628795298727</v>
      </c>
      <c r="S58" s="1">
        <f t="shared" si="45"/>
        <v>0.7835455435847208</v>
      </c>
      <c r="T58" s="1">
        <f t="shared" si="46"/>
        <v>1.1753183153770812</v>
      </c>
      <c r="U58" s="1">
        <f t="shared" si="47"/>
        <v>6.072477962781587</v>
      </c>
      <c r="V58" s="1">
        <f t="shared" si="48"/>
        <v>0</v>
      </c>
      <c r="W58" s="2">
        <f t="shared" si="49"/>
        <v>100</v>
      </c>
      <c r="Z58" s="9">
        <v>1994</v>
      </c>
      <c r="AA58" s="2">
        <f t="shared" si="40"/>
        <v>1102398</v>
      </c>
      <c r="AB58" s="2">
        <f t="shared" si="40"/>
        <v>97623</v>
      </c>
      <c r="AC58" s="1">
        <f t="shared" si="40"/>
        <v>21798</v>
      </c>
      <c r="AD58" s="1">
        <f t="shared" si="40"/>
        <v>52536</v>
      </c>
      <c r="AE58" s="1">
        <f t="shared" si="40"/>
        <v>182033</v>
      </c>
      <c r="AF58" s="1"/>
      <c r="AG58" s="2">
        <f t="shared" si="40"/>
        <v>1456388</v>
      </c>
      <c r="AJ58" s="9">
        <v>1994</v>
      </c>
      <c r="AK58" s="1">
        <f t="shared" si="50"/>
        <v>53.701113390989455</v>
      </c>
      <c r="AL58" s="1">
        <f t="shared" si="51"/>
        <v>355.44902328344756</v>
      </c>
      <c r="AM58" s="1">
        <f t="shared" si="52"/>
        <v>36.70061473529682</v>
      </c>
      <c r="AN58" s="1">
        <f t="shared" si="53"/>
        <v>22.841480127912288</v>
      </c>
      <c r="AO58" s="1">
        <f t="shared" si="54"/>
        <v>34.05975839545577</v>
      </c>
      <c r="AP58" s="1"/>
      <c r="AQ58" s="1">
        <f t="shared" si="55"/>
        <v>70.10494456147674</v>
      </c>
      <c r="AR58" s="1">
        <f t="shared" si="56"/>
        <v>31.985395936294456</v>
      </c>
    </row>
    <row r="59" spans="1:44" ht="12.75">
      <c r="A59" s="9">
        <v>1995</v>
      </c>
      <c r="B59" s="2">
        <f t="shared" si="57"/>
        <v>651</v>
      </c>
      <c r="C59" s="2">
        <f t="shared" si="57"/>
        <v>379</v>
      </c>
      <c r="D59">
        <f t="shared" si="57"/>
        <v>20</v>
      </c>
      <c r="E59">
        <f t="shared" si="57"/>
        <v>5</v>
      </c>
      <c r="F59">
        <f t="shared" si="57"/>
        <v>75</v>
      </c>
      <c r="H59" s="2">
        <f t="shared" si="57"/>
        <v>1130</v>
      </c>
      <c r="J59" s="9">
        <v>1995</v>
      </c>
      <c r="K59" s="2">
        <f t="shared" si="41"/>
        <v>651</v>
      </c>
      <c r="L59" s="2">
        <f t="shared" si="41"/>
        <v>379</v>
      </c>
      <c r="M59" s="2">
        <f t="shared" si="41"/>
        <v>100</v>
      </c>
      <c r="N59" s="2">
        <f t="shared" si="41"/>
        <v>1130</v>
      </c>
      <c r="O59" s="2"/>
      <c r="P59" s="9">
        <f t="shared" si="39"/>
        <v>1995</v>
      </c>
      <c r="Q59" s="2">
        <f t="shared" si="43"/>
        <v>57.610619469026545</v>
      </c>
      <c r="R59" s="2">
        <f t="shared" si="44"/>
        <v>33.53982300884956</v>
      </c>
      <c r="S59" s="1">
        <f t="shared" si="45"/>
        <v>1.7699115044247788</v>
      </c>
      <c r="T59" s="1">
        <f t="shared" si="46"/>
        <v>0.4424778761061947</v>
      </c>
      <c r="U59" s="1">
        <f t="shared" si="47"/>
        <v>6.637168141592921</v>
      </c>
      <c r="V59" s="1">
        <f t="shared" si="48"/>
        <v>0</v>
      </c>
      <c r="W59" s="2">
        <f t="shared" si="49"/>
        <v>100</v>
      </c>
      <c r="Z59" s="9">
        <v>1995</v>
      </c>
      <c r="AA59" s="2">
        <f t="shared" si="40"/>
        <v>1138993</v>
      </c>
      <c r="AB59" s="2">
        <f t="shared" si="40"/>
        <v>102988</v>
      </c>
      <c r="AC59" s="1">
        <f t="shared" si="40"/>
        <v>22530</v>
      </c>
      <c r="AD59" s="1">
        <f t="shared" si="40"/>
        <v>57417</v>
      </c>
      <c r="AE59" s="1">
        <f t="shared" si="40"/>
        <v>203849</v>
      </c>
      <c r="AF59" s="1"/>
      <c r="AG59" s="2">
        <f t="shared" si="40"/>
        <v>1525777</v>
      </c>
      <c r="AJ59" s="9">
        <v>1995</v>
      </c>
      <c r="AK59" s="1">
        <f t="shared" si="50"/>
        <v>57.155750737713056</v>
      </c>
      <c r="AL59" s="1">
        <f t="shared" si="51"/>
        <v>368.0040393055502</v>
      </c>
      <c r="AM59" s="1">
        <f t="shared" si="52"/>
        <v>88.7705281846427</v>
      </c>
      <c r="AN59" s="1">
        <f t="shared" si="53"/>
        <v>8.708222303498964</v>
      </c>
      <c r="AO59" s="1">
        <f t="shared" si="54"/>
        <v>36.7919391314159</v>
      </c>
      <c r="AP59" s="1"/>
      <c r="AQ59" s="1">
        <f t="shared" si="55"/>
        <v>74.06062615965504</v>
      </c>
      <c r="AR59" s="1">
        <f t="shared" si="56"/>
        <v>35.236578387292276</v>
      </c>
    </row>
    <row r="60" spans="1:44" ht="12.75">
      <c r="A60" s="9">
        <v>1996</v>
      </c>
      <c r="B60" s="2">
        <f t="shared" si="57"/>
        <v>729</v>
      </c>
      <c r="C60" s="2">
        <f t="shared" si="57"/>
        <v>396</v>
      </c>
      <c r="D60">
        <f t="shared" si="57"/>
        <v>16</v>
      </c>
      <c r="E60">
        <f t="shared" si="57"/>
        <v>12</v>
      </c>
      <c r="F60">
        <f t="shared" si="57"/>
        <v>96</v>
      </c>
      <c r="H60" s="2">
        <f t="shared" si="57"/>
        <v>1249</v>
      </c>
      <c r="J60" s="9">
        <v>1996</v>
      </c>
      <c r="K60" s="2">
        <f t="shared" si="41"/>
        <v>729</v>
      </c>
      <c r="L60" s="2">
        <f t="shared" si="41"/>
        <v>396</v>
      </c>
      <c r="M60" s="2">
        <f t="shared" si="41"/>
        <v>124</v>
      </c>
      <c r="N60" s="2">
        <f t="shared" si="41"/>
        <v>1249</v>
      </c>
      <c r="O60" s="2"/>
      <c r="P60" s="9">
        <f t="shared" si="39"/>
        <v>1996</v>
      </c>
      <c r="Q60" s="2">
        <f t="shared" si="43"/>
        <v>58.366693354683754</v>
      </c>
      <c r="R60" s="2">
        <f t="shared" si="44"/>
        <v>31.705364291433145</v>
      </c>
      <c r="S60" s="1">
        <f t="shared" si="45"/>
        <v>1.2810248198558847</v>
      </c>
      <c r="T60" s="1">
        <f t="shared" si="46"/>
        <v>0.9607686148919135</v>
      </c>
      <c r="U60" s="1">
        <f t="shared" si="47"/>
        <v>7.686148919135308</v>
      </c>
      <c r="V60" s="1">
        <f t="shared" si="48"/>
        <v>0</v>
      </c>
      <c r="W60" s="2">
        <f t="shared" si="49"/>
        <v>100</v>
      </c>
      <c r="Z60" s="9">
        <v>1996</v>
      </c>
      <c r="AA60" s="2">
        <f t="shared" si="40"/>
        <v>1178074</v>
      </c>
      <c r="AB60" s="2">
        <f t="shared" si="40"/>
        <v>108090</v>
      </c>
      <c r="AC60" s="1">
        <f t="shared" si="40"/>
        <v>23047</v>
      </c>
      <c r="AD60" s="1">
        <f t="shared" si="40"/>
        <v>62514</v>
      </c>
      <c r="AE60" s="1">
        <f t="shared" si="40"/>
        <v>224751</v>
      </c>
      <c r="AF60" s="1"/>
      <c r="AG60" s="2">
        <f t="shared" si="40"/>
        <v>1596476</v>
      </c>
      <c r="AJ60" s="9">
        <v>1996</v>
      </c>
      <c r="AK60" s="1">
        <f t="shared" si="50"/>
        <v>61.88066284460908</v>
      </c>
      <c r="AL60" s="1">
        <f t="shared" si="51"/>
        <v>366.3613655287261</v>
      </c>
      <c r="AM60" s="1">
        <f t="shared" si="52"/>
        <v>69.42335228012323</v>
      </c>
      <c r="AN60" s="1">
        <f t="shared" si="53"/>
        <v>19.19570016316345</v>
      </c>
      <c r="AO60" s="1">
        <f t="shared" si="54"/>
        <v>42.71393675667739</v>
      </c>
      <c r="AP60" s="1"/>
      <c r="AQ60" s="1">
        <f t="shared" si="55"/>
        <v>78.23481217381283</v>
      </c>
      <c r="AR60" s="1">
        <f t="shared" si="56"/>
        <v>39.95978241253964</v>
      </c>
    </row>
    <row r="61" spans="1:44" ht="12.75">
      <c r="A61" s="9">
        <v>1997</v>
      </c>
      <c r="B61" s="2">
        <f t="shared" si="57"/>
        <v>898</v>
      </c>
      <c r="C61" s="2">
        <f t="shared" si="57"/>
        <v>490</v>
      </c>
      <c r="D61">
        <f t="shared" si="57"/>
        <v>23</v>
      </c>
      <c r="E61">
        <f t="shared" si="57"/>
        <v>18</v>
      </c>
      <c r="F61">
        <f t="shared" si="57"/>
        <v>130</v>
      </c>
      <c r="H61" s="2">
        <f t="shared" si="57"/>
        <v>1559</v>
      </c>
      <c r="J61" s="9">
        <v>1997</v>
      </c>
      <c r="K61" s="2">
        <f t="shared" si="41"/>
        <v>898</v>
      </c>
      <c r="L61" s="2">
        <f t="shared" si="41"/>
        <v>490</v>
      </c>
      <c r="M61" s="2">
        <f t="shared" si="41"/>
        <v>171</v>
      </c>
      <c r="N61" s="2">
        <f t="shared" si="41"/>
        <v>1559</v>
      </c>
      <c r="O61" s="2"/>
      <c r="P61" s="9">
        <f t="shared" si="39"/>
        <v>1997</v>
      </c>
      <c r="Q61" s="2">
        <f t="shared" si="43"/>
        <v>57.60102629890955</v>
      </c>
      <c r="R61" s="2">
        <f t="shared" si="44"/>
        <v>31.430404105195635</v>
      </c>
      <c r="S61" s="1">
        <f t="shared" si="45"/>
        <v>1.475304682488775</v>
      </c>
      <c r="T61" s="1">
        <f t="shared" si="46"/>
        <v>1.1545862732520846</v>
      </c>
      <c r="U61" s="1">
        <f t="shared" si="47"/>
        <v>8.338678640153944</v>
      </c>
      <c r="V61" s="1">
        <f t="shared" si="48"/>
        <v>0</v>
      </c>
      <c r="W61" s="2">
        <f t="shared" si="49"/>
        <v>100</v>
      </c>
      <c r="Z61" s="9">
        <v>1997</v>
      </c>
      <c r="AA61" s="2">
        <f t="shared" si="40"/>
        <v>1215804</v>
      </c>
      <c r="AB61" s="2">
        <f t="shared" si="40"/>
        <v>113461</v>
      </c>
      <c r="AC61" s="1">
        <f t="shared" si="40"/>
        <v>24353</v>
      </c>
      <c r="AD61" s="1">
        <f t="shared" si="40"/>
        <v>68340</v>
      </c>
      <c r="AE61" s="1">
        <f t="shared" si="40"/>
        <v>253623</v>
      </c>
      <c r="AF61" s="1"/>
      <c r="AG61" s="2">
        <f t="shared" si="40"/>
        <v>1675581</v>
      </c>
      <c r="AJ61" s="9">
        <v>1997</v>
      </c>
      <c r="AK61" s="1">
        <f t="shared" si="50"/>
        <v>73.86058937131314</v>
      </c>
      <c r="AL61" s="1">
        <f t="shared" si="51"/>
        <v>431.8664563153859</v>
      </c>
      <c r="AM61" s="1">
        <f t="shared" si="52"/>
        <v>94.44421631831807</v>
      </c>
      <c r="AN61" s="1">
        <f t="shared" si="53"/>
        <v>26.33889376646181</v>
      </c>
      <c r="AO61" s="1">
        <f t="shared" si="54"/>
        <v>51.25718093390584</v>
      </c>
      <c r="AP61" s="1"/>
      <c r="AQ61" s="1">
        <f t="shared" si="55"/>
        <v>93.04235366717575</v>
      </c>
      <c r="AR61" s="1">
        <f t="shared" si="56"/>
        <v>49.37686967971448</v>
      </c>
    </row>
    <row r="62" spans="1:44" ht="12.75">
      <c r="A62" s="9">
        <v>1998</v>
      </c>
      <c r="B62" s="2">
        <f t="shared" si="57"/>
        <v>1074</v>
      </c>
      <c r="C62" s="2">
        <f t="shared" si="57"/>
        <v>582</v>
      </c>
      <c r="D62">
        <f t="shared" si="57"/>
        <v>33</v>
      </c>
      <c r="E62">
        <f t="shared" si="57"/>
        <v>11</v>
      </c>
      <c r="F62">
        <f t="shared" si="57"/>
        <v>146</v>
      </c>
      <c r="H62" s="2">
        <f t="shared" si="57"/>
        <v>1846</v>
      </c>
      <c r="J62" s="9">
        <v>1998</v>
      </c>
      <c r="K62" s="2">
        <f t="shared" si="41"/>
        <v>1074</v>
      </c>
      <c r="L62" s="2">
        <f t="shared" si="41"/>
        <v>582</v>
      </c>
      <c r="M62" s="2">
        <f t="shared" si="41"/>
        <v>190</v>
      </c>
      <c r="N62" s="2">
        <f t="shared" si="41"/>
        <v>1846</v>
      </c>
      <c r="O62" s="2"/>
      <c r="P62" s="9">
        <f t="shared" si="39"/>
        <v>1998</v>
      </c>
      <c r="Q62" s="2">
        <f t="shared" si="43"/>
        <v>58.179848320693395</v>
      </c>
      <c r="R62" s="2">
        <f t="shared" si="44"/>
        <v>31.527627302275192</v>
      </c>
      <c r="S62" s="1">
        <f t="shared" si="45"/>
        <v>1.7876489707475622</v>
      </c>
      <c r="T62" s="1">
        <f t="shared" si="46"/>
        <v>0.5958829902491874</v>
      </c>
      <c r="U62" s="1">
        <f t="shared" si="47"/>
        <v>7.90899241603467</v>
      </c>
      <c r="V62" s="1">
        <f t="shared" si="48"/>
        <v>0</v>
      </c>
      <c r="W62" s="2">
        <f t="shared" si="49"/>
        <v>100</v>
      </c>
      <c r="Z62" s="9">
        <v>1998</v>
      </c>
      <c r="AA62" s="2">
        <f t="shared" si="40"/>
        <v>1244978</v>
      </c>
      <c r="AB62" s="2">
        <f t="shared" si="40"/>
        <v>119845</v>
      </c>
      <c r="AC62" s="1">
        <f t="shared" si="40"/>
        <v>25564</v>
      </c>
      <c r="AD62" s="1">
        <f t="shared" si="40"/>
        <v>73793</v>
      </c>
      <c r="AE62" s="1">
        <f t="shared" si="40"/>
        <v>279592</v>
      </c>
      <c r="AF62" s="1"/>
      <c r="AG62" s="2">
        <f t="shared" si="40"/>
        <v>1743772</v>
      </c>
      <c r="AJ62" s="9">
        <v>1998</v>
      </c>
      <c r="AK62" s="1">
        <f t="shared" si="50"/>
        <v>86.26658463041115</v>
      </c>
      <c r="AL62" s="1">
        <f t="shared" si="51"/>
        <v>485.62726855521714</v>
      </c>
      <c r="AM62" s="1">
        <f t="shared" si="52"/>
        <v>129.08777969018934</v>
      </c>
      <c r="AN62" s="1">
        <f t="shared" si="53"/>
        <v>14.906562953125635</v>
      </c>
      <c r="AO62" s="1">
        <f t="shared" si="54"/>
        <v>52.21894760937365</v>
      </c>
      <c r="AP62" s="1"/>
      <c r="AQ62" s="1">
        <f t="shared" si="55"/>
        <v>105.86246367070925</v>
      </c>
      <c r="AR62" s="1">
        <f t="shared" si="56"/>
        <v>50.138673014046745</v>
      </c>
    </row>
    <row r="63" spans="1:44" ht="12.75">
      <c r="A63" s="9">
        <v>1999</v>
      </c>
      <c r="B63" s="2">
        <f t="shared" si="57"/>
        <v>982</v>
      </c>
      <c r="C63" s="2">
        <f t="shared" si="57"/>
        <v>511</v>
      </c>
      <c r="D63">
        <f t="shared" si="57"/>
        <v>18</v>
      </c>
      <c r="E63">
        <f t="shared" si="57"/>
        <v>21</v>
      </c>
      <c r="F63">
        <f t="shared" si="57"/>
        <v>147</v>
      </c>
      <c r="H63" s="2">
        <f t="shared" si="57"/>
        <v>1679</v>
      </c>
      <c r="J63" s="9">
        <v>1999</v>
      </c>
      <c r="K63" s="2">
        <f t="shared" si="41"/>
        <v>982</v>
      </c>
      <c r="L63" s="2">
        <f t="shared" si="41"/>
        <v>511</v>
      </c>
      <c r="M63" s="2">
        <f t="shared" si="41"/>
        <v>186</v>
      </c>
      <c r="N63" s="2">
        <f t="shared" si="41"/>
        <v>1679</v>
      </c>
      <c r="O63" s="2"/>
      <c r="P63" s="9">
        <f t="shared" si="39"/>
        <v>1999</v>
      </c>
      <c r="Q63" s="2">
        <f t="shared" si="43"/>
        <v>58.48719475878499</v>
      </c>
      <c r="R63" s="2">
        <f t="shared" si="44"/>
        <v>30.434782608695656</v>
      </c>
      <c r="S63" s="1">
        <f t="shared" si="45"/>
        <v>1.0720667063728408</v>
      </c>
      <c r="T63" s="1">
        <f t="shared" si="46"/>
        <v>1.2507444907683145</v>
      </c>
      <c r="U63" s="1">
        <f t="shared" si="47"/>
        <v>8.755211435378202</v>
      </c>
      <c r="V63" s="1">
        <f t="shared" si="48"/>
        <v>0</v>
      </c>
      <c r="W63" s="2">
        <f t="shared" si="49"/>
        <v>100</v>
      </c>
      <c r="Z63" s="9">
        <v>1999</v>
      </c>
      <c r="AA63" s="2">
        <f t="shared" si="40"/>
        <v>1271473</v>
      </c>
      <c r="AB63" s="2">
        <f t="shared" si="40"/>
        <v>125963</v>
      </c>
      <c r="AC63" s="1">
        <f t="shared" si="40"/>
        <v>26920</v>
      </c>
      <c r="AD63" s="1">
        <f t="shared" si="40"/>
        <v>80533</v>
      </c>
      <c r="AE63" s="1">
        <f t="shared" si="40"/>
        <v>304364</v>
      </c>
      <c r="AF63" s="1"/>
      <c r="AG63" s="2">
        <f t="shared" si="40"/>
        <v>1809253</v>
      </c>
      <c r="AJ63" s="9">
        <v>1999</v>
      </c>
      <c r="AK63" s="1">
        <f t="shared" si="50"/>
        <v>77.23325623115866</v>
      </c>
      <c r="AL63" s="1">
        <f>(C63/AB63)*100000</f>
        <v>405.67468224796175</v>
      </c>
      <c r="AM63" s="1">
        <f>(D63/AC63)*100000</f>
        <v>66.86478454680535</v>
      </c>
      <c r="AN63" s="1">
        <f>(E63/AD63)*100000</f>
        <v>26.076266871965526</v>
      </c>
      <c r="AO63" s="1">
        <f>(F63/AE63)*100000</f>
        <v>48.297433336399834</v>
      </c>
      <c r="AP63" s="1"/>
      <c r="AQ63" s="1">
        <f t="shared" si="55"/>
        <v>92.80073046721492</v>
      </c>
      <c r="AR63" s="1">
        <f t="shared" si="56"/>
        <v>45.16569252847746</v>
      </c>
    </row>
    <row r="64" spans="1:23" s="4" customFormat="1" ht="12.75">
      <c r="A64" s="13" t="s">
        <v>13</v>
      </c>
      <c r="B64" s="21">
        <f t="shared" si="57"/>
        <v>8448</v>
      </c>
      <c r="C64" s="21">
        <f t="shared" si="57"/>
        <v>5268</v>
      </c>
      <c r="D64" s="4">
        <f t="shared" si="57"/>
        <v>183</v>
      </c>
      <c r="E64" s="4">
        <f t="shared" si="57"/>
        <v>112</v>
      </c>
      <c r="F64" s="4">
        <f t="shared" si="57"/>
        <v>979</v>
      </c>
      <c r="G64" s="4">
        <f t="shared" si="57"/>
        <v>0</v>
      </c>
      <c r="H64" s="21">
        <f t="shared" si="57"/>
        <v>14990</v>
      </c>
      <c r="J64" s="13" t="s">
        <v>13</v>
      </c>
      <c r="K64" s="21">
        <f t="shared" si="41"/>
        <v>8448</v>
      </c>
      <c r="L64" s="21">
        <f t="shared" si="41"/>
        <v>5268</v>
      </c>
      <c r="M64" s="21">
        <f t="shared" si="41"/>
        <v>1274</v>
      </c>
      <c r="N64" s="21">
        <f t="shared" si="41"/>
        <v>14990</v>
      </c>
      <c r="O64" s="21"/>
      <c r="P64" s="13" t="str">
        <f t="shared" si="39"/>
        <v>Total</v>
      </c>
      <c r="Q64" s="21">
        <f t="shared" si="43"/>
        <v>56.357571714476315</v>
      </c>
      <c r="R64" s="21">
        <f t="shared" si="44"/>
        <v>35.14342895263509</v>
      </c>
      <c r="S64" s="23">
        <f t="shared" si="45"/>
        <v>1.2208138759172782</v>
      </c>
      <c r="T64" s="23">
        <f t="shared" si="46"/>
        <v>0.7471647765176784</v>
      </c>
      <c r="U64" s="23">
        <f t="shared" si="47"/>
        <v>6.531020680453636</v>
      </c>
      <c r="V64" s="23">
        <f t="shared" si="48"/>
        <v>0</v>
      </c>
      <c r="W64" s="21">
        <f t="shared" si="49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NEVADA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NEVADA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NEVADA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NEVADA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25</v>
      </c>
      <c r="B68" s="19" t="s">
        <v>11</v>
      </c>
      <c r="C68" s="19" t="s">
        <v>12</v>
      </c>
      <c r="D68" s="19" t="s">
        <v>28</v>
      </c>
      <c r="E68" s="19" t="s">
        <v>29</v>
      </c>
      <c r="F68" s="19" t="s">
        <v>26</v>
      </c>
      <c r="G68" s="19" t="s">
        <v>27</v>
      </c>
      <c r="H68" s="19" t="s">
        <v>13</v>
      </c>
      <c r="J68" s="20" t="s">
        <v>25</v>
      </c>
      <c r="K68" s="19" t="s">
        <v>11</v>
      </c>
      <c r="L68" s="19" t="s">
        <v>12</v>
      </c>
      <c r="M68" s="19" t="s">
        <v>30</v>
      </c>
      <c r="N68" s="19" t="s">
        <v>13</v>
      </c>
      <c r="O68" s="2"/>
      <c r="Z68" s="20" t="s">
        <v>25</v>
      </c>
      <c r="AA68" s="19" t="s">
        <v>11</v>
      </c>
      <c r="AB68" s="19" t="s">
        <v>12</v>
      </c>
      <c r="AC68" s="19" t="s">
        <v>28</v>
      </c>
      <c r="AD68" s="19" t="s">
        <v>29</v>
      </c>
      <c r="AE68" s="19" t="s">
        <v>26</v>
      </c>
      <c r="AF68" s="19" t="s">
        <v>27</v>
      </c>
      <c r="AG68" s="19" t="s">
        <v>13</v>
      </c>
      <c r="AJ68" s="20" t="s">
        <v>25</v>
      </c>
      <c r="AK68" s="19" t="s">
        <v>11</v>
      </c>
      <c r="AL68" s="19" t="s">
        <v>12</v>
      </c>
      <c r="AM68" s="19" t="s">
        <v>28</v>
      </c>
      <c r="AN68" s="19" t="s">
        <v>29</v>
      </c>
      <c r="AO68" s="19" t="s">
        <v>26</v>
      </c>
      <c r="AP68" s="19" t="s">
        <v>27</v>
      </c>
      <c r="AQ68" s="19" t="s">
        <v>13</v>
      </c>
      <c r="AR68" s="19" t="s">
        <v>30</v>
      </c>
    </row>
    <row r="69" spans="1:44" ht="12.75">
      <c r="A69" s="9">
        <v>1983</v>
      </c>
      <c r="G69" s="2"/>
      <c r="H69" s="2"/>
      <c r="J69" s="9">
        <v>1983</v>
      </c>
      <c r="K69" s="2"/>
      <c r="L69" s="2"/>
      <c r="M69" s="2"/>
      <c r="N69" s="2"/>
      <c r="O69" s="2"/>
      <c r="Z69" s="9">
        <v>1983</v>
      </c>
      <c r="AA69" s="2">
        <f>AA47</f>
        <v>739868</v>
      </c>
      <c r="AB69" s="2">
        <f aca="true" t="shared" si="58" ref="AB69:AG69">AB47</f>
        <v>56940</v>
      </c>
      <c r="AC69" s="1">
        <f t="shared" si="58"/>
        <v>13680</v>
      </c>
      <c r="AD69" s="1">
        <f t="shared" si="58"/>
        <v>20516</v>
      </c>
      <c r="AE69" s="1">
        <f t="shared" si="58"/>
        <v>70970</v>
      </c>
      <c r="AF69" s="1"/>
      <c r="AG69" s="2">
        <f t="shared" si="58"/>
        <v>901974</v>
      </c>
      <c r="AJ69" s="9">
        <v>1983</v>
      </c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9">
        <v>1984</v>
      </c>
      <c r="C70" s="2"/>
      <c r="G70" s="2"/>
      <c r="H70" s="2"/>
      <c r="J70" s="9">
        <v>1984</v>
      </c>
      <c r="K70" s="2"/>
      <c r="L70" s="2"/>
      <c r="M70" s="2"/>
      <c r="N70" s="2"/>
      <c r="O70" s="2"/>
      <c r="Z70" s="9">
        <v>1984</v>
      </c>
      <c r="AA70" s="2">
        <f aca="true" t="shared" si="59" ref="AA70:AG85">AA48</f>
        <v>754870</v>
      </c>
      <c r="AB70" s="2">
        <f t="shared" si="59"/>
        <v>58092</v>
      </c>
      <c r="AC70" s="1">
        <f t="shared" si="59"/>
        <v>13939</v>
      </c>
      <c r="AD70" s="1">
        <f t="shared" si="59"/>
        <v>22040</v>
      </c>
      <c r="AE70" s="1">
        <f t="shared" si="59"/>
        <v>75964</v>
      </c>
      <c r="AF70" s="1"/>
      <c r="AG70" s="2">
        <f t="shared" si="59"/>
        <v>924905</v>
      </c>
      <c r="AJ70" s="9">
        <v>1984</v>
      </c>
      <c r="AK70" s="1"/>
      <c r="AL70" s="1"/>
      <c r="AM70" s="1"/>
      <c r="AN70" s="1"/>
      <c r="AO70" s="1"/>
      <c r="AP70" s="1"/>
      <c r="AQ70" s="1"/>
      <c r="AR70" s="1"/>
    </row>
    <row r="71" spans="1:44" ht="12.75">
      <c r="A71" s="9">
        <v>1985</v>
      </c>
      <c r="C71" s="2"/>
      <c r="G71" s="2"/>
      <c r="H71" s="2"/>
      <c r="J71" s="9">
        <v>1985</v>
      </c>
      <c r="K71" s="2"/>
      <c r="L71" s="2"/>
      <c r="M71" s="2"/>
      <c r="N71" s="2"/>
      <c r="Z71" s="9">
        <v>1985</v>
      </c>
      <c r="AA71" s="2">
        <f t="shared" si="59"/>
        <v>772213</v>
      </c>
      <c r="AB71" s="2">
        <f t="shared" si="59"/>
        <v>59498</v>
      </c>
      <c r="AC71" s="1">
        <f t="shared" si="59"/>
        <v>14257</v>
      </c>
      <c r="AD71" s="1">
        <f t="shared" si="59"/>
        <v>23708</v>
      </c>
      <c r="AE71" s="1">
        <f t="shared" si="59"/>
        <v>81348</v>
      </c>
      <c r="AF71" s="1"/>
      <c r="AG71" s="2">
        <f t="shared" si="59"/>
        <v>951024</v>
      </c>
      <c r="AJ71" s="9">
        <v>1985</v>
      </c>
      <c r="AK71" s="1"/>
      <c r="AL71" s="1"/>
      <c r="AM71" s="1"/>
      <c r="AN71" s="1"/>
      <c r="AO71" s="1"/>
      <c r="AP71" s="1"/>
      <c r="AQ71" s="1"/>
      <c r="AR71" s="1"/>
    </row>
    <row r="72" spans="1:44" ht="12.75">
      <c r="A72" s="9">
        <v>1986</v>
      </c>
      <c r="B72">
        <v>357</v>
      </c>
      <c r="C72">
        <v>185</v>
      </c>
      <c r="D72">
        <v>9</v>
      </c>
      <c r="E72">
        <v>5</v>
      </c>
      <c r="F72">
        <v>18</v>
      </c>
      <c r="H72" s="2">
        <f>SUM(B72:G72)</f>
        <v>574</v>
      </c>
      <c r="J72" s="9">
        <v>1986</v>
      </c>
      <c r="K72" s="2">
        <f aca="true" t="shared" si="60" ref="K72:K85">B72</f>
        <v>357</v>
      </c>
      <c r="L72" s="2">
        <f aca="true" t="shared" si="61" ref="L72:L85">C72</f>
        <v>185</v>
      </c>
      <c r="M72" s="2">
        <f aca="true" t="shared" si="62" ref="M72:M86">N72-K72-L72</f>
        <v>32</v>
      </c>
      <c r="N72" s="2">
        <f aca="true" t="shared" si="63" ref="N72:N85">H72</f>
        <v>574</v>
      </c>
      <c r="Z72" s="9">
        <v>1986</v>
      </c>
      <c r="AA72" s="2">
        <f t="shared" si="59"/>
        <v>792122</v>
      </c>
      <c r="AB72" s="2">
        <f t="shared" si="59"/>
        <v>61138</v>
      </c>
      <c r="AC72" s="1">
        <f t="shared" si="59"/>
        <v>14608</v>
      </c>
      <c r="AD72" s="1">
        <f t="shared" si="59"/>
        <v>25487</v>
      </c>
      <c r="AE72" s="1">
        <f t="shared" si="59"/>
        <v>87298</v>
      </c>
      <c r="AF72" s="1"/>
      <c r="AG72" s="2">
        <f t="shared" si="59"/>
        <v>980653</v>
      </c>
      <c r="AJ72" s="9">
        <v>1986</v>
      </c>
      <c r="AK72" s="1">
        <f>(B72/AA72)*100000</f>
        <v>45.06881515726113</v>
      </c>
      <c r="AL72" s="1">
        <f>(C72/AB72)*100000</f>
        <v>302.59413130949656</v>
      </c>
      <c r="AM72" s="1">
        <f>(D72/AC72)*100000</f>
        <v>61.61007667031764</v>
      </c>
      <c r="AN72" s="1">
        <f>(E72/AD72)*100000</f>
        <v>19.617844391258288</v>
      </c>
      <c r="AO72" s="1">
        <f>(F72/AE72)*100000</f>
        <v>20.61902907283099</v>
      </c>
      <c r="AP72" s="1"/>
      <c r="AQ72" s="1">
        <f>(H72/AG72)*100000</f>
        <v>58.53242686250896</v>
      </c>
      <c r="AR72" s="1">
        <f>(SUM(D72:F72)/SUM(AC72:AE72))*100000</f>
        <v>25.1191195748589</v>
      </c>
    </row>
    <row r="73" spans="1:44" ht="12.75">
      <c r="A73" s="9">
        <v>1987</v>
      </c>
      <c r="B73">
        <v>347</v>
      </c>
      <c r="C73">
        <v>189</v>
      </c>
      <c r="D73">
        <v>11</v>
      </c>
      <c r="E73">
        <v>2</v>
      </c>
      <c r="F73">
        <v>23</v>
      </c>
      <c r="H73" s="2">
        <f aca="true" t="shared" si="64" ref="H73:H86">SUM(B73:G73)</f>
        <v>572</v>
      </c>
      <c r="J73" s="9">
        <v>1987</v>
      </c>
      <c r="K73" s="2">
        <f t="shared" si="60"/>
        <v>347</v>
      </c>
      <c r="L73" s="2">
        <f t="shared" si="61"/>
        <v>189</v>
      </c>
      <c r="M73" s="2">
        <f t="shared" si="62"/>
        <v>36</v>
      </c>
      <c r="N73" s="2">
        <f t="shared" si="63"/>
        <v>572</v>
      </c>
      <c r="Z73" s="9">
        <v>1987</v>
      </c>
      <c r="AA73" s="2">
        <f t="shared" si="59"/>
        <v>821690</v>
      </c>
      <c r="AB73" s="2">
        <f t="shared" si="59"/>
        <v>64039</v>
      </c>
      <c r="AC73" s="1">
        <f t="shared" si="59"/>
        <v>15157</v>
      </c>
      <c r="AD73" s="1">
        <f t="shared" si="59"/>
        <v>27596</v>
      </c>
      <c r="AE73" s="1">
        <f t="shared" si="59"/>
        <v>94935</v>
      </c>
      <c r="AF73" s="1"/>
      <c r="AG73" s="2">
        <f t="shared" si="59"/>
        <v>1023417</v>
      </c>
      <c r="AJ73" s="9">
        <v>1987</v>
      </c>
      <c r="AK73" s="1">
        <f aca="true" t="shared" si="65" ref="AK73:AK85">(B73/AA73)*100000</f>
        <v>42.23003809222456</v>
      </c>
      <c r="AL73" s="1">
        <f aca="true" t="shared" si="66" ref="AL73:AL84">(C73/AB73)*100000</f>
        <v>295.13265353924953</v>
      </c>
      <c r="AM73" s="1">
        <f aca="true" t="shared" si="67" ref="AM73:AM84">(D73/AC73)*100000</f>
        <v>72.57372831035165</v>
      </c>
      <c r="AN73" s="1">
        <f aca="true" t="shared" si="68" ref="AN73:AN84">(E73/AD73)*100000</f>
        <v>7.247427163357009</v>
      </c>
      <c r="AO73" s="1">
        <f aca="true" t="shared" si="69" ref="AO73:AO84">(F73/AE73)*100000</f>
        <v>24.22710275451625</v>
      </c>
      <c r="AP73" s="1"/>
      <c r="AQ73" s="1">
        <f aca="true" t="shared" si="70" ref="AQ73:AQ85">(H73/AG73)*100000</f>
        <v>55.89119586639659</v>
      </c>
      <c r="AR73" s="1">
        <f aca="true" t="shared" si="71" ref="AR73:AR85">(SUM(D73:F73)/SUM(AC73:AE73))*100000</f>
        <v>26.146069374237406</v>
      </c>
    </row>
    <row r="74" spans="1:44" ht="12.75">
      <c r="A74" s="9">
        <v>1988</v>
      </c>
      <c r="B74">
        <v>98</v>
      </c>
      <c r="C74">
        <v>87</v>
      </c>
      <c r="D74">
        <v>3</v>
      </c>
      <c r="E74">
        <v>0</v>
      </c>
      <c r="F74">
        <v>17</v>
      </c>
      <c r="H74" s="2">
        <f t="shared" si="64"/>
        <v>205</v>
      </c>
      <c r="J74" s="9">
        <v>1988</v>
      </c>
      <c r="K74" s="2">
        <f t="shared" si="60"/>
        <v>98</v>
      </c>
      <c r="L74" s="2">
        <f t="shared" si="61"/>
        <v>87</v>
      </c>
      <c r="M74" s="2">
        <f t="shared" si="62"/>
        <v>20</v>
      </c>
      <c r="N74" s="2">
        <f t="shared" si="63"/>
        <v>205</v>
      </c>
      <c r="Z74" s="9">
        <v>1988</v>
      </c>
      <c r="AA74" s="2">
        <f t="shared" si="59"/>
        <v>857526</v>
      </c>
      <c r="AB74" s="2">
        <f t="shared" si="59"/>
        <v>67533</v>
      </c>
      <c r="AC74" s="1">
        <f t="shared" si="59"/>
        <v>15857</v>
      </c>
      <c r="AD74" s="1">
        <f t="shared" si="59"/>
        <v>30109</v>
      </c>
      <c r="AE74" s="1">
        <f t="shared" si="59"/>
        <v>104000</v>
      </c>
      <c r="AF74" s="1"/>
      <c r="AG74" s="2">
        <f t="shared" si="59"/>
        <v>1075025</v>
      </c>
      <c r="AJ74" s="9">
        <v>1988</v>
      </c>
      <c r="AK74" s="1">
        <f t="shared" si="65"/>
        <v>11.428224916795525</v>
      </c>
      <c r="AL74" s="1">
        <f t="shared" si="66"/>
        <v>128.82590733419215</v>
      </c>
      <c r="AM74" s="1">
        <f t="shared" si="67"/>
        <v>18.919089361165415</v>
      </c>
      <c r="AN74" s="1">
        <f t="shared" si="68"/>
        <v>0</v>
      </c>
      <c r="AO74" s="1">
        <f t="shared" si="69"/>
        <v>16.346153846153847</v>
      </c>
      <c r="AP74" s="1"/>
      <c r="AQ74" s="1">
        <f t="shared" si="70"/>
        <v>19.069323969210018</v>
      </c>
      <c r="AR74" s="1">
        <f t="shared" si="71"/>
        <v>13.336356240747902</v>
      </c>
    </row>
    <row r="75" spans="1:44" ht="12.75">
      <c r="A75" s="9">
        <v>1989</v>
      </c>
      <c r="B75">
        <v>569</v>
      </c>
      <c r="C75">
        <v>413</v>
      </c>
      <c r="D75">
        <v>9</v>
      </c>
      <c r="E75">
        <v>6</v>
      </c>
      <c r="F75">
        <v>46</v>
      </c>
      <c r="H75" s="2">
        <f t="shared" si="64"/>
        <v>1043</v>
      </c>
      <c r="J75" s="9">
        <v>1989</v>
      </c>
      <c r="K75" s="2">
        <f t="shared" si="60"/>
        <v>569</v>
      </c>
      <c r="L75" s="2">
        <f t="shared" si="61"/>
        <v>413</v>
      </c>
      <c r="M75" s="2">
        <f t="shared" si="62"/>
        <v>61</v>
      </c>
      <c r="N75" s="2">
        <f t="shared" si="63"/>
        <v>1043</v>
      </c>
      <c r="Z75" s="9">
        <v>1989</v>
      </c>
      <c r="AA75" s="2">
        <f t="shared" si="59"/>
        <v>901591</v>
      </c>
      <c r="AB75" s="2">
        <f t="shared" si="59"/>
        <v>71750</v>
      </c>
      <c r="AC75" s="1">
        <f t="shared" si="59"/>
        <v>16643</v>
      </c>
      <c r="AD75" s="1">
        <f t="shared" si="59"/>
        <v>33068</v>
      </c>
      <c r="AE75" s="1">
        <f t="shared" si="59"/>
        <v>114315</v>
      </c>
      <c r="AF75" s="1"/>
      <c r="AG75" s="2">
        <f t="shared" si="59"/>
        <v>1137367</v>
      </c>
      <c r="AJ75" s="9">
        <v>1989</v>
      </c>
      <c r="AK75" s="1">
        <f t="shared" si="65"/>
        <v>63.110656605933286</v>
      </c>
      <c r="AL75" s="1">
        <f t="shared" si="66"/>
        <v>575.609756097561</v>
      </c>
      <c r="AM75" s="1">
        <f t="shared" si="67"/>
        <v>54.07678904043742</v>
      </c>
      <c r="AN75" s="1">
        <f t="shared" si="68"/>
        <v>18.144429660094353</v>
      </c>
      <c r="AO75" s="1">
        <f t="shared" si="69"/>
        <v>40.239688579801424</v>
      </c>
      <c r="AP75" s="1"/>
      <c r="AQ75" s="1">
        <f t="shared" si="70"/>
        <v>91.70302989272592</v>
      </c>
      <c r="AR75" s="1">
        <f t="shared" si="71"/>
        <v>37.18922609830149</v>
      </c>
    </row>
    <row r="76" spans="1:44" ht="12.75">
      <c r="A76" s="9">
        <v>1990</v>
      </c>
      <c r="B76">
        <v>538</v>
      </c>
      <c r="C76">
        <v>432</v>
      </c>
      <c r="D76">
        <v>7</v>
      </c>
      <c r="E76">
        <v>3</v>
      </c>
      <c r="F76">
        <v>41</v>
      </c>
      <c r="H76" s="2">
        <f t="shared" si="64"/>
        <v>1021</v>
      </c>
      <c r="J76" s="9">
        <v>1990</v>
      </c>
      <c r="K76" s="2">
        <f t="shared" si="60"/>
        <v>538</v>
      </c>
      <c r="L76" s="2">
        <f t="shared" si="61"/>
        <v>432</v>
      </c>
      <c r="M76" s="2">
        <f t="shared" si="62"/>
        <v>51</v>
      </c>
      <c r="N76" s="2">
        <f t="shared" si="63"/>
        <v>1021</v>
      </c>
      <c r="Z76" s="9">
        <v>1990</v>
      </c>
      <c r="AA76" s="2">
        <f t="shared" si="59"/>
        <v>958473</v>
      </c>
      <c r="AB76" s="2">
        <f t="shared" si="59"/>
        <v>78144</v>
      </c>
      <c r="AC76" s="1">
        <f t="shared" si="59"/>
        <v>17809</v>
      </c>
      <c r="AD76" s="1">
        <f t="shared" si="59"/>
        <v>36857</v>
      </c>
      <c r="AE76" s="1">
        <f t="shared" si="59"/>
        <v>127346</v>
      </c>
      <c r="AF76" s="1"/>
      <c r="AG76" s="2">
        <f t="shared" si="59"/>
        <v>1218629</v>
      </c>
      <c r="AJ76" s="9">
        <v>1990</v>
      </c>
      <c r="AK76" s="1">
        <f t="shared" si="65"/>
        <v>56.130949958945116</v>
      </c>
      <c r="AL76" s="1">
        <f t="shared" si="66"/>
        <v>552.8255528255528</v>
      </c>
      <c r="AM76" s="1">
        <f t="shared" si="67"/>
        <v>39.30596889213319</v>
      </c>
      <c r="AN76" s="1">
        <f t="shared" si="68"/>
        <v>8.139566432428031</v>
      </c>
      <c r="AO76" s="1">
        <f t="shared" si="69"/>
        <v>32.19575016097875</v>
      </c>
      <c r="AP76" s="1"/>
      <c r="AQ76" s="1">
        <f t="shared" si="70"/>
        <v>83.7826770904024</v>
      </c>
      <c r="AR76" s="1">
        <f t="shared" si="71"/>
        <v>28.02013054084346</v>
      </c>
    </row>
    <row r="77" spans="1:44" ht="12.75">
      <c r="A77" s="9">
        <v>1991</v>
      </c>
      <c r="B77">
        <v>564</v>
      </c>
      <c r="C77">
        <v>441</v>
      </c>
      <c r="D77">
        <v>8</v>
      </c>
      <c r="E77">
        <v>5</v>
      </c>
      <c r="F77">
        <v>53</v>
      </c>
      <c r="H77" s="2">
        <f t="shared" si="64"/>
        <v>1071</v>
      </c>
      <c r="J77" s="9">
        <v>1991</v>
      </c>
      <c r="K77" s="2">
        <f t="shared" si="60"/>
        <v>564</v>
      </c>
      <c r="L77" s="2">
        <f t="shared" si="61"/>
        <v>441</v>
      </c>
      <c r="M77" s="2">
        <f t="shared" si="62"/>
        <v>66</v>
      </c>
      <c r="N77" s="2">
        <f t="shared" si="63"/>
        <v>1071</v>
      </c>
      <c r="Z77" s="9">
        <v>1991</v>
      </c>
      <c r="AA77" s="2">
        <f t="shared" si="59"/>
        <v>1002170</v>
      </c>
      <c r="AB77" s="2">
        <f t="shared" si="59"/>
        <v>83218</v>
      </c>
      <c r="AC77" s="1">
        <f t="shared" si="59"/>
        <v>18945</v>
      </c>
      <c r="AD77" s="1">
        <f t="shared" si="59"/>
        <v>40676</v>
      </c>
      <c r="AE77" s="1">
        <f t="shared" si="59"/>
        <v>140037</v>
      </c>
      <c r="AF77" s="1"/>
      <c r="AG77" s="2">
        <f t="shared" si="59"/>
        <v>1285046</v>
      </c>
      <c r="AJ77" s="9">
        <v>1991</v>
      </c>
      <c r="AK77" s="1">
        <f t="shared" si="65"/>
        <v>56.27787700689503</v>
      </c>
      <c r="AL77" s="1">
        <f t="shared" si="66"/>
        <v>529.9334278641641</v>
      </c>
      <c r="AM77" s="1">
        <f t="shared" si="67"/>
        <v>42.2275006598047</v>
      </c>
      <c r="AN77" s="1">
        <f t="shared" si="68"/>
        <v>12.292260792604974</v>
      </c>
      <c r="AO77" s="1">
        <f t="shared" si="69"/>
        <v>37.847140398608936</v>
      </c>
      <c r="AP77" s="1"/>
      <c r="AQ77" s="1">
        <f t="shared" si="70"/>
        <v>83.34332000566516</v>
      </c>
      <c r="AR77" s="1">
        <f t="shared" si="71"/>
        <v>33.05652666058961</v>
      </c>
    </row>
    <row r="78" spans="1:44" ht="12.75">
      <c r="A78" s="9">
        <v>1992</v>
      </c>
      <c r="B78">
        <v>477</v>
      </c>
      <c r="C78">
        <v>363</v>
      </c>
      <c r="D78">
        <v>6</v>
      </c>
      <c r="E78">
        <v>4</v>
      </c>
      <c r="F78">
        <v>52</v>
      </c>
      <c r="H78" s="2">
        <f t="shared" si="64"/>
        <v>902</v>
      </c>
      <c r="J78" s="9">
        <v>1992</v>
      </c>
      <c r="K78" s="2">
        <f t="shared" si="60"/>
        <v>477</v>
      </c>
      <c r="L78" s="2">
        <f t="shared" si="61"/>
        <v>363</v>
      </c>
      <c r="M78" s="2">
        <f t="shared" si="62"/>
        <v>62</v>
      </c>
      <c r="N78" s="2">
        <f t="shared" si="63"/>
        <v>902</v>
      </c>
      <c r="Z78" s="9">
        <v>1992</v>
      </c>
      <c r="AA78" s="2">
        <f t="shared" si="59"/>
        <v>1028867</v>
      </c>
      <c r="AB78" s="2">
        <f t="shared" si="59"/>
        <v>87483</v>
      </c>
      <c r="AC78" s="1">
        <f t="shared" si="59"/>
        <v>19837</v>
      </c>
      <c r="AD78" s="1">
        <f t="shared" si="59"/>
        <v>43739</v>
      </c>
      <c r="AE78" s="1">
        <f t="shared" si="59"/>
        <v>150768</v>
      </c>
      <c r="AF78" s="1"/>
      <c r="AG78" s="2">
        <f t="shared" si="59"/>
        <v>1330694</v>
      </c>
      <c r="AJ78" s="9">
        <v>1992</v>
      </c>
      <c r="AK78" s="1">
        <f t="shared" si="65"/>
        <v>46.36167745685302</v>
      </c>
      <c r="AL78" s="1">
        <f t="shared" si="66"/>
        <v>414.9377593360996</v>
      </c>
      <c r="AM78" s="1">
        <f t="shared" si="67"/>
        <v>30.24650904874729</v>
      </c>
      <c r="AN78" s="1">
        <f t="shared" si="68"/>
        <v>9.145156496490547</v>
      </c>
      <c r="AO78" s="1">
        <f t="shared" si="69"/>
        <v>34.49007747002017</v>
      </c>
      <c r="AP78" s="1"/>
      <c r="AQ78" s="1">
        <f t="shared" si="70"/>
        <v>67.78417878189876</v>
      </c>
      <c r="AR78" s="1">
        <f t="shared" si="71"/>
        <v>28.925465606688313</v>
      </c>
    </row>
    <row r="79" spans="1:44" ht="12.75">
      <c r="A79" s="9">
        <v>1993</v>
      </c>
      <c r="B79">
        <v>530</v>
      </c>
      <c r="C79">
        <v>400</v>
      </c>
      <c r="D79">
        <v>10</v>
      </c>
      <c r="E79">
        <v>8</v>
      </c>
      <c r="F79">
        <v>66</v>
      </c>
      <c r="H79" s="2">
        <f t="shared" si="64"/>
        <v>1014</v>
      </c>
      <c r="J79" s="9">
        <v>1993</v>
      </c>
      <c r="K79" s="2">
        <f t="shared" si="60"/>
        <v>530</v>
      </c>
      <c r="L79" s="2">
        <f t="shared" si="61"/>
        <v>400</v>
      </c>
      <c r="M79" s="2">
        <f t="shared" si="62"/>
        <v>84</v>
      </c>
      <c r="N79" s="2">
        <f t="shared" si="63"/>
        <v>1014</v>
      </c>
      <c r="Z79" s="9">
        <v>1993</v>
      </c>
      <c r="AA79" s="2">
        <f t="shared" si="59"/>
        <v>1057375</v>
      </c>
      <c r="AB79" s="2">
        <f t="shared" si="59"/>
        <v>91004</v>
      </c>
      <c r="AC79" s="1">
        <f t="shared" si="59"/>
        <v>20802</v>
      </c>
      <c r="AD79" s="1">
        <f t="shared" si="59"/>
        <v>47859</v>
      </c>
      <c r="AE79" s="1">
        <f t="shared" si="59"/>
        <v>163157</v>
      </c>
      <c r="AF79" s="1"/>
      <c r="AG79" s="2">
        <f t="shared" si="59"/>
        <v>1380197</v>
      </c>
      <c r="AJ79" s="9">
        <v>1993</v>
      </c>
      <c r="AK79" s="1">
        <f t="shared" si="65"/>
        <v>50.124128147535174</v>
      </c>
      <c r="AL79" s="1">
        <f t="shared" si="66"/>
        <v>439.54111907168914</v>
      </c>
      <c r="AM79" s="1">
        <f t="shared" si="67"/>
        <v>48.07230074031343</v>
      </c>
      <c r="AN79" s="1">
        <f t="shared" si="68"/>
        <v>16.71576923880566</v>
      </c>
      <c r="AO79" s="1">
        <f t="shared" si="69"/>
        <v>40.451834735867905</v>
      </c>
      <c r="AP79" s="1"/>
      <c r="AQ79" s="1">
        <f t="shared" si="70"/>
        <v>73.46777307877063</v>
      </c>
      <c r="AR79" s="1">
        <f t="shared" si="71"/>
        <v>36.23532253750787</v>
      </c>
    </row>
    <row r="80" spans="1:44" ht="12.75">
      <c r="A80" s="9">
        <v>1994</v>
      </c>
      <c r="B80">
        <v>591</v>
      </c>
      <c r="C80">
        <v>347</v>
      </c>
      <c r="D80">
        <v>8</v>
      </c>
      <c r="E80">
        <v>12</v>
      </c>
      <c r="F80">
        <v>62</v>
      </c>
      <c r="H80" s="2">
        <f t="shared" si="64"/>
        <v>1020</v>
      </c>
      <c r="J80" s="9">
        <v>1994</v>
      </c>
      <c r="K80" s="2">
        <f t="shared" si="60"/>
        <v>591</v>
      </c>
      <c r="L80" s="2">
        <f t="shared" si="61"/>
        <v>347</v>
      </c>
      <c r="M80" s="2">
        <f t="shared" si="62"/>
        <v>82</v>
      </c>
      <c r="N80" s="2">
        <f t="shared" si="63"/>
        <v>1020</v>
      </c>
      <c r="Z80" s="9">
        <v>1994</v>
      </c>
      <c r="AA80" s="2">
        <f t="shared" si="59"/>
        <v>1102398</v>
      </c>
      <c r="AB80" s="2">
        <f t="shared" si="59"/>
        <v>97623</v>
      </c>
      <c r="AC80" s="1">
        <f t="shared" si="59"/>
        <v>21798</v>
      </c>
      <c r="AD80" s="1">
        <f t="shared" si="59"/>
        <v>52536</v>
      </c>
      <c r="AE80" s="1">
        <f t="shared" si="59"/>
        <v>182033</v>
      </c>
      <c r="AF80" s="1"/>
      <c r="AG80" s="2">
        <f t="shared" si="59"/>
        <v>1456388</v>
      </c>
      <c r="AJ80" s="9">
        <v>1994</v>
      </c>
      <c r="AK80" s="1">
        <f t="shared" si="65"/>
        <v>53.61040205080198</v>
      </c>
      <c r="AL80" s="1">
        <f t="shared" si="66"/>
        <v>355.44902328344756</v>
      </c>
      <c r="AM80" s="1">
        <f t="shared" si="67"/>
        <v>36.70061473529682</v>
      </c>
      <c r="AN80" s="1">
        <f t="shared" si="68"/>
        <v>22.841480127912288</v>
      </c>
      <c r="AO80" s="1">
        <f t="shared" si="69"/>
        <v>34.05975839545577</v>
      </c>
      <c r="AP80" s="1"/>
      <c r="AQ80" s="1">
        <f t="shared" si="70"/>
        <v>70.03628154035874</v>
      </c>
      <c r="AR80" s="1">
        <f t="shared" si="71"/>
        <v>31.985395936294456</v>
      </c>
    </row>
    <row r="81" spans="1:44" ht="12.75">
      <c r="A81" s="9">
        <v>1995</v>
      </c>
      <c r="B81">
        <v>651</v>
      </c>
      <c r="C81">
        <v>378</v>
      </c>
      <c r="D81">
        <v>20</v>
      </c>
      <c r="E81">
        <v>5</v>
      </c>
      <c r="F81">
        <v>75</v>
      </c>
      <c r="H81" s="2">
        <f t="shared" si="64"/>
        <v>1129</v>
      </c>
      <c r="J81" s="9">
        <v>1995</v>
      </c>
      <c r="K81" s="2">
        <f t="shared" si="60"/>
        <v>651</v>
      </c>
      <c r="L81" s="2">
        <f t="shared" si="61"/>
        <v>378</v>
      </c>
      <c r="M81" s="2">
        <f t="shared" si="62"/>
        <v>100</v>
      </c>
      <c r="N81" s="2">
        <f t="shared" si="63"/>
        <v>1129</v>
      </c>
      <c r="Z81" s="9">
        <v>1995</v>
      </c>
      <c r="AA81" s="2">
        <f t="shared" si="59"/>
        <v>1138993</v>
      </c>
      <c r="AB81" s="2">
        <f t="shared" si="59"/>
        <v>102988</v>
      </c>
      <c r="AC81" s="1">
        <f t="shared" si="59"/>
        <v>22530</v>
      </c>
      <c r="AD81" s="1">
        <f t="shared" si="59"/>
        <v>57417</v>
      </c>
      <c r="AE81" s="1">
        <f t="shared" si="59"/>
        <v>203849</v>
      </c>
      <c r="AF81" s="1"/>
      <c r="AG81" s="2">
        <f t="shared" si="59"/>
        <v>1525777</v>
      </c>
      <c r="AJ81" s="9">
        <v>1995</v>
      </c>
      <c r="AK81" s="1">
        <f t="shared" si="65"/>
        <v>57.155750737713056</v>
      </c>
      <c r="AL81" s="1">
        <f t="shared" si="66"/>
        <v>367.03305239445376</v>
      </c>
      <c r="AM81" s="1">
        <f t="shared" si="67"/>
        <v>88.7705281846427</v>
      </c>
      <c r="AN81" s="1">
        <f t="shared" si="68"/>
        <v>8.708222303498964</v>
      </c>
      <c r="AO81" s="1">
        <f t="shared" si="69"/>
        <v>36.7919391314159</v>
      </c>
      <c r="AP81" s="1"/>
      <c r="AQ81" s="1">
        <f t="shared" si="70"/>
        <v>73.99508578252261</v>
      </c>
      <c r="AR81" s="1">
        <f t="shared" si="71"/>
        <v>35.236578387292276</v>
      </c>
    </row>
    <row r="82" spans="1:44" ht="12.75">
      <c r="A82" s="9">
        <v>1996</v>
      </c>
      <c r="B82">
        <v>729</v>
      </c>
      <c r="C82">
        <v>396</v>
      </c>
      <c r="D82">
        <v>16</v>
      </c>
      <c r="E82">
        <v>12</v>
      </c>
      <c r="F82">
        <v>96</v>
      </c>
      <c r="H82" s="2">
        <f t="shared" si="64"/>
        <v>1249</v>
      </c>
      <c r="J82" s="9">
        <v>1996</v>
      </c>
      <c r="K82" s="2">
        <f t="shared" si="60"/>
        <v>729</v>
      </c>
      <c r="L82" s="2">
        <f t="shared" si="61"/>
        <v>396</v>
      </c>
      <c r="M82" s="2">
        <f t="shared" si="62"/>
        <v>124</v>
      </c>
      <c r="N82" s="2">
        <f t="shared" si="63"/>
        <v>1249</v>
      </c>
      <c r="Z82" s="9">
        <v>1996</v>
      </c>
      <c r="AA82" s="2">
        <f t="shared" si="59"/>
        <v>1178074</v>
      </c>
      <c r="AB82" s="2">
        <f t="shared" si="59"/>
        <v>108090</v>
      </c>
      <c r="AC82" s="1">
        <f t="shared" si="59"/>
        <v>23047</v>
      </c>
      <c r="AD82" s="1">
        <f t="shared" si="59"/>
        <v>62514</v>
      </c>
      <c r="AE82" s="1">
        <f t="shared" si="59"/>
        <v>224751</v>
      </c>
      <c r="AF82" s="1"/>
      <c r="AG82" s="2">
        <f t="shared" si="59"/>
        <v>1596476</v>
      </c>
      <c r="AJ82" s="9">
        <v>1996</v>
      </c>
      <c r="AK82" s="1">
        <f t="shared" si="65"/>
        <v>61.88066284460908</v>
      </c>
      <c r="AL82" s="1">
        <f t="shared" si="66"/>
        <v>366.3613655287261</v>
      </c>
      <c r="AM82" s="1">
        <f t="shared" si="67"/>
        <v>69.42335228012323</v>
      </c>
      <c r="AN82" s="1">
        <f t="shared" si="68"/>
        <v>19.19570016316345</v>
      </c>
      <c r="AO82" s="1">
        <f t="shared" si="69"/>
        <v>42.71393675667739</v>
      </c>
      <c r="AP82" s="1"/>
      <c r="AQ82" s="1">
        <f t="shared" si="70"/>
        <v>78.23481217381283</v>
      </c>
      <c r="AR82" s="1">
        <f t="shared" si="71"/>
        <v>39.95978241253964</v>
      </c>
    </row>
    <row r="83" spans="1:44" ht="12.75">
      <c r="A83" s="9">
        <v>1997</v>
      </c>
      <c r="B83">
        <v>898</v>
      </c>
      <c r="C83">
        <v>490</v>
      </c>
      <c r="D83">
        <v>23</v>
      </c>
      <c r="E83">
        <v>18</v>
      </c>
      <c r="F83">
        <v>130</v>
      </c>
      <c r="H83" s="2">
        <f t="shared" si="64"/>
        <v>1559</v>
      </c>
      <c r="J83" s="9">
        <v>1997</v>
      </c>
      <c r="K83" s="2">
        <f t="shared" si="60"/>
        <v>898</v>
      </c>
      <c r="L83" s="2">
        <f t="shared" si="61"/>
        <v>490</v>
      </c>
      <c r="M83" s="2">
        <f t="shared" si="62"/>
        <v>171</v>
      </c>
      <c r="N83" s="2">
        <f t="shared" si="63"/>
        <v>1559</v>
      </c>
      <c r="Z83" s="9">
        <v>1997</v>
      </c>
      <c r="AA83" s="2">
        <f t="shared" si="59"/>
        <v>1215804</v>
      </c>
      <c r="AB83" s="2">
        <f t="shared" si="59"/>
        <v>113461</v>
      </c>
      <c r="AC83" s="1">
        <f t="shared" si="59"/>
        <v>24353</v>
      </c>
      <c r="AD83" s="1">
        <f t="shared" si="59"/>
        <v>68340</v>
      </c>
      <c r="AE83" s="1">
        <f t="shared" si="59"/>
        <v>253623</v>
      </c>
      <c r="AF83" s="1"/>
      <c r="AG83" s="2">
        <f t="shared" si="59"/>
        <v>1675581</v>
      </c>
      <c r="AJ83" s="9">
        <v>1997</v>
      </c>
      <c r="AK83" s="1">
        <f t="shared" si="65"/>
        <v>73.86058937131314</v>
      </c>
      <c r="AL83" s="1">
        <f t="shared" si="66"/>
        <v>431.8664563153859</v>
      </c>
      <c r="AM83" s="1">
        <f t="shared" si="67"/>
        <v>94.44421631831807</v>
      </c>
      <c r="AN83" s="1">
        <f t="shared" si="68"/>
        <v>26.33889376646181</v>
      </c>
      <c r="AO83" s="1">
        <f t="shared" si="69"/>
        <v>51.25718093390584</v>
      </c>
      <c r="AP83" s="1"/>
      <c r="AQ83" s="1">
        <f t="shared" si="70"/>
        <v>93.04235366717575</v>
      </c>
      <c r="AR83" s="1">
        <f t="shared" si="71"/>
        <v>49.37686967971448</v>
      </c>
    </row>
    <row r="84" spans="1:44" ht="12.75">
      <c r="A84" s="9">
        <v>1998</v>
      </c>
      <c r="B84">
        <v>1074</v>
      </c>
      <c r="C84">
        <v>582</v>
      </c>
      <c r="D84">
        <v>33</v>
      </c>
      <c r="E84">
        <v>11</v>
      </c>
      <c r="F84">
        <v>146</v>
      </c>
      <c r="H84" s="2">
        <f t="shared" si="64"/>
        <v>1846</v>
      </c>
      <c r="J84" s="9">
        <v>1998</v>
      </c>
      <c r="K84" s="2">
        <f t="shared" si="60"/>
        <v>1074</v>
      </c>
      <c r="L84" s="2">
        <f t="shared" si="61"/>
        <v>582</v>
      </c>
      <c r="M84" s="2">
        <f t="shared" si="62"/>
        <v>190</v>
      </c>
      <c r="N84" s="2">
        <f t="shared" si="63"/>
        <v>1846</v>
      </c>
      <c r="Z84" s="9">
        <v>1998</v>
      </c>
      <c r="AA84" s="2">
        <f t="shared" si="59"/>
        <v>1244978</v>
      </c>
      <c r="AB84" s="2">
        <f t="shared" si="59"/>
        <v>119845</v>
      </c>
      <c r="AC84" s="1">
        <f t="shared" si="59"/>
        <v>25564</v>
      </c>
      <c r="AD84" s="1">
        <f t="shared" si="59"/>
        <v>73793</v>
      </c>
      <c r="AE84" s="1">
        <f t="shared" si="59"/>
        <v>279592</v>
      </c>
      <c r="AF84" s="1"/>
      <c r="AG84" s="2">
        <f t="shared" si="59"/>
        <v>1743772</v>
      </c>
      <c r="AJ84" s="9">
        <v>1998</v>
      </c>
      <c r="AK84" s="1">
        <f t="shared" si="65"/>
        <v>86.26658463041115</v>
      </c>
      <c r="AL84" s="1">
        <f t="shared" si="66"/>
        <v>485.62726855521714</v>
      </c>
      <c r="AM84" s="1">
        <f t="shared" si="67"/>
        <v>129.08777969018934</v>
      </c>
      <c r="AN84" s="1">
        <f t="shared" si="68"/>
        <v>14.906562953125635</v>
      </c>
      <c r="AO84" s="1">
        <f t="shared" si="69"/>
        <v>52.21894760937365</v>
      </c>
      <c r="AP84" s="1"/>
      <c r="AQ84" s="1">
        <f t="shared" si="70"/>
        <v>105.86246367070925</v>
      </c>
      <c r="AR84" s="1">
        <f t="shared" si="71"/>
        <v>50.138673014046745</v>
      </c>
    </row>
    <row r="85" spans="1:44" ht="12.75">
      <c r="A85" s="9">
        <v>1999</v>
      </c>
      <c r="B85">
        <v>982</v>
      </c>
      <c r="C85">
        <v>511</v>
      </c>
      <c r="D85">
        <v>18</v>
      </c>
      <c r="E85">
        <v>21</v>
      </c>
      <c r="F85">
        <v>147</v>
      </c>
      <c r="H85" s="2">
        <f t="shared" si="64"/>
        <v>1679</v>
      </c>
      <c r="J85" s="9">
        <v>1999</v>
      </c>
      <c r="K85" s="2">
        <f t="shared" si="60"/>
        <v>982</v>
      </c>
      <c r="L85" s="2">
        <f t="shared" si="61"/>
        <v>511</v>
      </c>
      <c r="M85" s="2">
        <f t="shared" si="62"/>
        <v>186</v>
      </c>
      <c r="N85" s="2">
        <f t="shared" si="63"/>
        <v>1679</v>
      </c>
      <c r="Z85" s="9">
        <v>1999</v>
      </c>
      <c r="AA85" s="2">
        <f t="shared" si="59"/>
        <v>1271473</v>
      </c>
      <c r="AB85" s="2">
        <f t="shared" si="59"/>
        <v>125963</v>
      </c>
      <c r="AC85" s="1">
        <f t="shared" si="59"/>
        <v>26920</v>
      </c>
      <c r="AD85" s="1">
        <f t="shared" si="59"/>
        <v>80533</v>
      </c>
      <c r="AE85" s="1">
        <f t="shared" si="59"/>
        <v>304364</v>
      </c>
      <c r="AF85" s="1"/>
      <c r="AG85" s="2">
        <f t="shared" si="59"/>
        <v>1809253</v>
      </c>
      <c r="AJ85" s="9">
        <v>1999</v>
      </c>
      <c r="AK85" s="1">
        <f t="shared" si="65"/>
        <v>77.23325623115866</v>
      </c>
      <c r="AL85" s="1">
        <f>(C85/AB85)*100000</f>
        <v>405.67468224796175</v>
      </c>
      <c r="AM85" s="1">
        <f>(D85/AC85)*100000</f>
        <v>66.86478454680535</v>
      </c>
      <c r="AN85" s="1">
        <f>(E85/AD85)*100000</f>
        <v>26.076266871965526</v>
      </c>
      <c r="AO85" s="1">
        <f>(F85/AE85)*100000</f>
        <v>48.297433336399834</v>
      </c>
      <c r="AP85" s="1"/>
      <c r="AQ85" s="1">
        <f t="shared" si="70"/>
        <v>92.80073046721492</v>
      </c>
      <c r="AR85" s="1">
        <f t="shared" si="71"/>
        <v>45.16569252847746</v>
      </c>
    </row>
    <row r="86" spans="1:14" s="4" customFormat="1" ht="12.75">
      <c r="A86" s="13" t="s">
        <v>13</v>
      </c>
      <c r="B86" s="21">
        <f aca="true" t="shared" si="72" ref="B86:G86">SUM(B69:B85)</f>
        <v>8405</v>
      </c>
      <c r="C86" s="21">
        <f t="shared" si="72"/>
        <v>5214</v>
      </c>
      <c r="D86" s="4">
        <f t="shared" si="72"/>
        <v>181</v>
      </c>
      <c r="E86" s="4">
        <f t="shared" si="72"/>
        <v>112</v>
      </c>
      <c r="F86" s="4">
        <f t="shared" si="72"/>
        <v>972</v>
      </c>
      <c r="G86" s="4">
        <f t="shared" si="72"/>
        <v>0</v>
      </c>
      <c r="H86" s="21">
        <f t="shared" si="64"/>
        <v>14884</v>
      </c>
      <c r="J86" s="13" t="s">
        <v>13</v>
      </c>
      <c r="K86" s="21">
        <f>B86</f>
        <v>8405</v>
      </c>
      <c r="L86" s="21">
        <f>C86</f>
        <v>5214</v>
      </c>
      <c r="M86" s="21">
        <f t="shared" si="62"/>
        <v>1265</v>
      </c>
      <c r="N86" s="21">
        <f>H86</f>
        <v>14884</v>
      </c>
    </row>
    <row r="88" spans="1:44" s="27" customFormat="1" ht="29.25" customHeight="1">
      <c r="A88" s="31" t="str">
        <f>CONCATENATE("Other &amp; Not Known Admissions, All Races: ",$A$1)</f>
        <v>Other &amp; Not Known Admissions, All Races: NEVADA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NEVADA</v>
      </c>
      <c r="K88" s="31"/>
      <c r="L88" s="31"/>
      <c r="M88" s="31"/>
      <c r="N88" s="31"/>
      <c r="Z88" s="30" t="str">
        <f>CONCATENATE("Total Population, By Race: ",$A$1)</f>
        <v>Total Population, By Race: NEVADA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NEVADA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25</v>
      </c>
      <c r="B89" s="19" t="s">
        <v>11</v>
      </c>
      <c r="C89" s="19" t="s">
        <v>12</v>
      </c>
      <c r="D89" s="19" t="s">
        <v>28</v>
      </c>
      <c r="E89" s="19" t="s">
        <v>29</v>
      </c>
      <c r="F89" s="19" t="s">
        <v>26</v>
      </c>
      <c r="G89" s="19" t="s">
        <v>27</v>
      </c>
      <c r="H89" s="19" t="s">
        <v>13</v>
      </c>
      <c r="J89" s="20" t="s">
        <v>25</v>
      </c>
      <c r="K89" s="19" t="s">
        <v>11</v>
      </c>
      <c r="L89" s="19" t="s">
        <v>12</v>
      </c>
      <c r="M89" s="19" t="s">
        <v>30</v>
      </c>
      <c r="N89" s="19" t="s">
        <v>13</v>
      </c>
      <c r="Z89" s="20" t="s">
        <v>25</v>
      </c>
      <c r="AA89" s="19" t="s">
        <v>11</v>
      </c>
      <c r="AB89" s="19" t="s">
        <v>12</v>
      </c>
      <c r="AC89" s="19" t="s">
        <v>28</v>
      </c>
      <c r="AD89" s="19" t="s">
        <v>29</v>
      </c>
      <c r="AE89" s="19" t="s">
        <v>26</v>
      </c>
      <c r="AF89" s="19" t="s">
        <v>27</v>
      </c>
      <c r="AG89" s="19" t="s">
        <v>13</v>
      </c>
      <c r="AJ89" s="20" t="s">
        <v>25</v>
      </c>
      <c r="AK89" s="19" t="s">
        <v>11</v>
      </c>
      <c r="AL89" s="19" t="s">
        <v>12</v>
      </c>
      <c r="AM89" s="19" t="s">
        <v>28</v>
      </c>
      <c r="AN89" s="19" t="s">
        <v>29</v>
      </c>
      <c r="AO89" s="19" t="s">
        <v>26</v>
      </c>
      <c r="AP89" s="19" t="s">
        <v>27</v>
      </c>
      <c r="AQ89" s="19" t="s">
        <v>13</v>
      </c>
      <c r="AR89" s="19" t="s">
        <v>30</v>
      </c>
    </row>
    <row r="90" spans="1:44" ht="12.75">
      <c r="A90" s="9">
        <v>1983</v>
      </c>
      <c r="B90" s="2"/>
      <c r="C90" s="2"/>
      <c r="D90" s="2"/>
      <c r="E90" s="2"/>
      <c r="F90" s="2"/>
      <c r="H90" s="2"/>
      <c r="J90" s="9">
        <v>1983</v>
      </c>
      <c r="K90" s="2"/>
      <c r="L90" s="2"/>
      <c r="M90" s="2"/>
      <c r="N90" s="2"/>
      <c r="Z90" s="9">
        <v>1983</v>
      </c>
      <c r="AA90" s="2">
        <f>AA69</f>
        <v>739868</v>
      </c>
      <c r="AB90" s="2">
        <f aca="true" t="shared" si="73" ref="AB90:AG90">AB69</f>
        <v>56940</v>
      </c>
      <c r="AC90" s="1">
        <f t="shared" si="73"/>
        <v>13680</v>
      </c>
      <c r="AD90" s="1">
        <f t="shared" si="73"/>
        <v>20516</v>
      </c>
      <c r="AE90" s="1">
        <f t="shared" si="73"/>
        <v>70970</v>
      </c>
      <c r="AF90" s="1"/>
      <c r="AG90" s="2">
        <f t="shared" si="73"/>
        <v>901974</v>
      </c>
      <c r="AJ90" s="9">
        <v>1983</v>
      </c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9">
        <v>1984</v>
      </c>
      <c r="B91" s="2"/>
      <c r="C91" s="2"/>
      <c r="D91" s="2"/>
      <c r="E91" s="2"/>
      <c r="F91" s="2"/>
      <c r="H91" s="2"/>
      <c r="J91" s="9">
        <v>1984</v>
      </c>
      <c r="K91" s="2"/>
      <c r="L91" s="2"/>
      <c r="M91" s="2"/>
      <c r="N91" s="2"/>
      <c r="Z91" s="9">
        <v>1984</v>
      </c>
      <c r="AA91" s="2">
        <f aca="true" t="shared" si="74" ref="AA91:AG106">AA70</f>
        <v>754870</v>
      </c>
      <c r="AB91" s="2">
        <f t="shared" si="74"/>
        <v>58092</v>
      </c>
      <c r="AC91" s="1">
        <f t="shared" si="74"/>
        <v>13939</v>
      </c>
      <c r="AD91" s="1">
        <f t="shared" si="74"/>
        <v>22040</v>
      </c>
      <c r="AE91" s="1">
        <f t="shared" si="74"/>
        <v>75964</v>
      </c>
      <c r="AF91" s="1"/>
      <c r="AG91" s="2">
        <f t="shared" si="74"/>
        <v>924905</v>
      </c>
      <c r="AJ91" s="9">
        <v>1984</v>
      </c>
      <c r="AK91" s="1"/>
      <c r="AL91" s="1"/>
      <c r="AM91" s="1"/>
      <c r="AN91" s="1"/>
      <c r="AO91" s="1"/>
      <c r="AP91" s="1"/>
      <c r="AQ91" s="1"/>
      <c r="AR91" s="1"/>
    </row>
    <row r="92" spans="1:44" ht="12.75">
      <c r="A92" s="9">
        <v>1985</v>
      </c>
      <c r="B92" s="2"/>
      <c r="C92" s="2"/>
      <c r="D92" s="2"/>
      <c r="E92" s="2"/>
      <c r="F92" s="2"/>
      <c r="H92" s="2"/>
      <c r="J92" s="9">
        <v>1985</v>
      </c>
      <c r="K92" s="2"/>
      <c r="L92" s="2"/>
      <c r="M92" s="2"/>
      <c r="N92" s="2"/>
      <c r="Z92" s="9">
        <v>1985</v>
      </c>
      <c r="AA92" s="2">
        <f t="shared" si="74"/>
        <v>772213</v>
      </c>
      <c r="AB92" s="2">
        <f t="shared" si="74"/>
        <v>59498</v>
      </c>
      <c r="AC92" s="1">
        <f t="shared" si="74"/>
        <v>14257</v>
      </c>
      <c r="AD92" s="1">
        <f t="shared" si="74"/>
        <v>23708</v>
      </c>
      <c r="AE92" s="1">
        <f t="shared" si="74"/>
        <v>81348</v>
      </c>
      <c r="AF92" s="1"/>
      <c r="AG92" s="2">
        <f t="shared" si="74"/>
        <v>951024</v>
      </c>
      <c r="AJ92" s="9">
        <v>1985</v>
      </c>
      <c r="AK92" s="1"/>
      <c r="AL92" s="1"/>
      <c r="AM92" s="1"/>
      <c r="AN92" s="1"/>
      <c r="AO92" s="1"/>
      <c r="AP92" s="1"/>
      <c r="AQ92" s="1"/>
      <c r="AR92" s="1"/>
    </row>
    <row r="93" spans="1:44" ht="12.75">
      <c r="A93" s="9">
        <v>1986</v>
      </c>
      <c r="B93">
        <v>12</v>
      </c>
      <c r="C93">
        <v>0</v>
      </c>
      <c r="D93">
        <v>1</v>
      </c>
      <c r="E93">
        <v>0</v>
      </c>
      <c r="F93">
        <v>2</v>
      </c>
      <c r="H93" s="2">
        <f aca="true" t="shared" si="75" ref="H93:H107">SUM(B93:G93)</f>
        <v>15</v>
      </c>
      <c r="J93" s="9">
        <v>1986</v>
      </c>
      <c r="K93" s="2">
        <f aca="true" t="shared" si="76" ref="K93:K100">B93</f>
        <v>12</v>
      </c>
      <c r="L93" s="2">
        <f aca="true" t="shared" si="77" ref="L93:L100">C93</f>
        <v>0</v>
      </c>
      <c r="M93" s="2">
        <f aca="true" t="shared" si="78" ref="M93:M100">N93-K93-L93</f>
        <v>3</v>
      </c>
      <c r="N93" s="2">
        <f aca="true" t="shared" si="79" ref="N93:N100">H93</f>
        <v>15</v>
      </c>
      <c r="Z93" s="9">
        <v>1986</v>
      </c>
      <c r="AA93" s="2">
        <f t="shared" si="74"/>
        <v>792122</v>
      </c>
      <c r="AB93" s="2">
        <f t="shared" si="74"/>
        <v>61138</v>
      </c>
      <c r="AC93" s="1">
        <f t="shared" si="74"/>
        <v>14608</v>
      </c>
      <c r="AD93" s="1">
        <f t="shared" si="74"/>
        <v>25487</v>
      </c>
      <c r="AE93" s="1">
        <f t="shared" si="74"/>
        <v>87298</v>
      </c>
      <c r="AF93" s="1"/>
      <c r="AG93" s="2">
        <f t="shared" si="74"/>
        <v>980653</v>
      </c>
      <c r="AJ93" s="9">
        <v>1986</v>
      </c>
      <c r="AK93" s="1">
        <f aca="true" t="shared" si="80" ref="AK93:AO94">(B93/AA93)*100000</f>
        <v>1.5149181565465926</v>
      </c>
      <c r="AL93" s="1">
        <f t="shared" si="80"/>
        <v>0</v>
      </c>
      <c r="AM93" s="1">
        <f t="shared" si="80"/>
        <v>6.845564074479737</v>
      </c>
      <c r="AN93" s="1">
        <f t="shared" si="80"/>
        <v>0</v>
      </c>
      <c r="AO93" s="1">
        <f t="shared" si="80"/>
        <v>2.2910032303145544</v>
      </c>
      <c r="AP93" s="1"/>
      <c r="AQ93" s="1">
        <f>(H93/AG93)*100000</f>
        <v>1.5295930364767147</v>
      </c>
      <c r="AR93" s="1">
        <f>(SUM(D93:F93)/SUM(AC93:AE93))*100000</f>
        <v>2.354917460143022</v>
      </c>
    </row>
    <row r="94" spans="1:44" ht="12.75">
      <c r="A94" s="9">
        <v>1987</v>
      </c>
      <c r="B94">
        <v>8</v>
      </c>
      <c r="C94">
        <v>0</v>
      </c>
      <c r="D94">
        <v>1</v>
      </c>
      <c r="E94">
        <v>0</v>
      </c>
      <c r="F94">
        <v>2</v>
      </c>
      <c r="H94" s="2">
        <f t="shared" si="75"/>
        <v>11</v>
      </c>
      <c r="J94" s="9">
        <v>1987</v>
      </c>
      <c r="K94" s="2">
        <f t="shared" si="76"/>
        <v>8</v>
      </c>
      <c r="L94" s="2">
        <f t="shared" si="77"/>
        <v>0</v>
      </c>
      <c r="M94" s="2">
        <f t="shared" si="78"/>
        <v>3</v>
      </c>
      <c r="N94" s="2">
        <f t="shared" si="79"/>
        <v>11</v>
      </c>
      <c r="Z94" s="9">
        <v>1987</v>
      </c>
      <c r="AA94" s="2">
        <f t="shared" si="74"/>
        <v>821690</v>
      </c>
      <c r="AB94" s="2">
        <f t="shared" si="74"/>
        <v>64039</v>
      </c>
      <c r="AC94" s="1">
        <f t="shared" si="74"/>
        <v>15157</v>
      </c>
      <c r="AD94" s="1">
        <f t="shared" si="74"/>
        <v>27596</v>
      </c>
      <c r="AE94" s="1">
        <f t="shared" si="74"/>
        <v>94935</v>
      </c>
      <c r="AF94" s="1"/>
      <c r="AG94" s="2">
        <f t="shared" si="74"/>
        <v>1023417</v>
      </c>
      <c r="AJ94" s="9">
        <v>1987</v>
      </c>
      <c r="AK94" s="1">
        <f t="shared" si="80"/>
        <v>0.9736031836824106</v>
      </c>
      <c r="AL94" s="1">
        <f t="shared" si="80"/>
        <v>0</v>
      </c>
      <c r="AM94" s="1">
        <f t="shared" si="80"/>
        <v>6.597611664577422</v>
      </c>
      <c r="AN94" s="1">
        <f t="shared" si="80"/>
        <v>0</v>
      </c>
      <c r="AO94" s="1">
        <f t="shared" si="80"/>
        <v>2.106704587349239</v>
      </c>
      <c r="AP94" s="1"/>
      <c r="AQ94" s="1">
        <f>(H94/AG94)*100000</f>
        <v>1.074830689738396</v>
      </c>
      <c r="AR94" s="1">
        <f>(SUM(D94:F94)/SUM(AC94:AE94))*100000</f>
        <v>2.178839114519784</v>
      </c>
    </row>
    <row r="95" spans="1:44" ht="12.75">
      <c r="A95" s="9">
        <v>1988</v>
      </c>
      <c r="B95">
        <v>8</v>
      </c>
      <c r="C95">
        <v>51</v>
      </c>
      <c r="D95">
        <v>0</v>
      </c>
      <c r="E95">
        <v>0</v>
      </c>
      <c r="F95">
        <v>3</v>
      </c>
      <c r="H95" s="2">
        <f t="shared" si="75"/>
        <v>62</v>
      </c>
      <c r="J95" s="9">
        <v>1988</v>
      </c>
      <c r="K95" s="2">
        <f t="shared" si="76"/>
        <v>8</v>
      </c>
      <c r="L95" s="2">
        <f t="shared" si="77"/>
        <v>51</v>
      </c>
      <c r="M95" s="2">
        <f t="shared" si="78"/>
        <v>3</v>
      </c>
      <c r="N95" s="2">
        <f t="shared" si="79"/>
        <v>62</v>
      </c>
      <c r="Z95" s="9">
        <v>1988</v>
      </c>
      <c r="AA95" s="2">
        <f t="shared" si="74"/>
        <v>857526</v>
      </c>
      <c r="AB95" s="2">
        <f t="shared" si="74"/>
        <v>67533</v>
      </c>
      <c r="AC95" s="1">
        <f t="shared" si="74"/>
        <v>15857</v>
      </c>
      <c r="AD95" s="1">
        <f t="shared" si="74"/>
        <v>30109</v>
      </c>
      <c r="AE95" s="1">
        <f t="shared" si="74"/>
        <v>104000</v>
      </c>
      <c r="AF95" s="1"/>
      <c r="AG95" s="2">
        <f t="shared" si="74"/>
        <v>1075025</v>
      </c>
      <c r="AJ95" s="9">
        <v>1988</v>
      </c>
      <c r="AK95" s="1">
        <f aca="true" t="shared" si="81" ref="AK95:AK106">(B95/AA95)*100000</f>
        <v>0.9329163197384102</v>
      </c>
      <c r="AL95" s="1">
        <f aca="true" t="shared" si="82" ref="AL95:AL105">(C95/AB95)*100000</f>
        <v>75.5186353338368</v>
      </c>
      <c r="AM95" s="1">
        <f aca="true" t="shared" si="83" ref="AM95:AM105">(D95/AC95)*100000</f>
        <v>0</v>
      </c>
      <c r="AN95" s="1">
        <f aca="true" t="shared" si="84" ref="AN95:AN105">(E95/AD95)*100000</f>
        <v>0</v>
      </c>
      <c r="AO95" s="1">
        <f aca="true" t="shared" si="85" ref="AO95:AO105">(F95/AE95)*100000</f>
        <v>2.8846153846153846</v>
      </c>
      <c r="AP95" s="1"/>
      <c r="AQ95" s="1">
        <f aca="true" t="shared" si="86" ref="AQ95:AQ106">(H95/AG95)*100000</f>
        <v>5.7673077370293715</v>
      </c>
      <c r="AR95" s="1">
        <f aca="true" t="shared" si="87" ref="AR95:AR106">(SUM(D95:F95)/SUM(AC95:AE95))*100000</f>
        <v>2.0004534361121857</v>
      </c>
    </row>
    <row r="96" spans="1:44" ht="12.75">
      <c r="A96" s="9">
        <v>1989</v>
      </c>
      <c r="B96">
        <v>1</v>
      </c>
      <c r="C96">
        <v>0</v>
      </c>
      <c r="D96">
        <v>0</v>
      </c>
      <c r="E96">
        <v>0</v>
      </c>
      <c r="F96">
        <v>0</v>
      </c>
      <c r="H96" s="2">
        <f t="shared" si="75"/>
        <v>1</v>
      </c>
      <c r="J96" s="9">
        <v>1989</v>
      </c>
      <c r="K96" s="2">
        <f t="shared" si="76"/>
        <v>1</v>
      </c>
      <c r="L96" s="2">
        <f t="shared" si="77"/>
        <v>0</v>
      </c>
      <c r="M96" s="2">
        <f t="shared" si="78"/>
        <v>0</v>
      </c>
      <c r="N96" s="2">
        <f t="shared" si="79"/>
        <v>1</v>
      </c>
      <c r="Z96" s="9">
        <v>1989</v>
      </c>
      <c r="AA96" s="2">
        <f t="shared" si="74"/>
        <v>901591</v>
      </c>
      <c r="AB96" s="2">
        <f t="shared" si="74"/>
        <v>71750</v>
      </c>
      <c r="AC96" s="1">
        <f t="shared" si="74"/>
        <v>16643</v>
      </c>
      <c r="AD96" s="1">
        <f t="shared" si="74"/>
        <v>33068</v>
      </c>
      <c r="AE96" s="1">
        <f t="shared" si="74"/>
        <v>114315</v>
      </c>
      <c r="AF96" s="1"/>
      <c r="AG96" s="2">
        <f t="shared" si="74"/>
        <v>1137367</v>
      </c>
      <c r="AJ96" s="9">
        <v>1989</v>
      </c>
      <c r="AK96" s="1">
        <f aca="true" t="shared" si="88" ref="AK96:AO97">(B96/AA96)*100000</f>
        <v>0.11091503797176326</v>
      </c>
      <c r="AL96" s="1">
        <f t="shared" si="88"/>
        <v>0</v>
      </c>
      <c r="AM96" s="1">
        <f t="shared" si="88"/>
        <v>0</v>
      </c>
      <c r="AN96" s="1">
        <f t="shared" si="88"/>
        <v>0</v>
      </c>
      <c r="AO96" s="1">
        <f t="shared" si="88"/>
        <v>0</v>
      </c>
      <c r="AP96" s="1"/>
      <c r="AQ96" s="1">
        <f>(H96/AG96)*100000</f>
        <v>0.08792236806589254</v>
      </c>
      <c r="AR96" s="1">
        <f>(SUM(D96:F96)/SUM(AC96:AE96))*100000</f>
        <v>0</v>
      </c>
    </row>
    <row r="97" spans="1:44" ht="12.75">
      <c r="A97" s="9">
        <v>1990</v>
      </c>
      <c r="B97">
        <v>5</v>
      </c>
      <c r="C97">
        <v>1</v>
      </c>
      <c r="D97">
        <v>0</v>
      </c>
      <c r="E97">
        <v>0</v>
      </c>
      <c r="F97">
        <v>0</v>
      </c>
      <c r="H97" s="2">
        <f t="shared" si="75"/>
        <v>6</v>
      </c>
      <c r="J97" s="9">
        <v>1990</v>
      </c>
      <c r="K97" s="2">
        <f t="shared" si="76"/>
        <v>5</v>
      </c>
      <c r="L97" s="2">
        <f t="shared" si="77"/>
        <v>1</v>
      </c>
      <c r="M97" s="2">
        <f t="shared" si="78"/>
        <v>0</v>
      </c>
      <c r="N97" s="2">
        <f t="shared" si="79"/>
        <v>6</v>
      </c>
      <c r="Z97" s="9">
        <v>1990</v>
      </c>
      <c r="AA97" s="2">
        <f t="shared" si="74"/>
        <v>958473</v>
      </c>
      <c r="AB97" s="2">
        <f t="shared" si="74"/>
        <v>78144</v>
      </c>
      <c r="AC97" s="1">
        <f t="shared" si="74"/>
        <v>17809</v>
      </c>
      <c r="AD97" s="1">
        <f t="shared" si="74"/>
        <v>36857</v>
      </c>
      <c r="AE97" s="1">
        <f t="shared" si="74"/>
        <v>127346</v>
      </c>
      <c r="AF97" s="1"/>
      <c r="AG97" s="2">
        <f t="shared" si="74"/>
        <v>1218629</v>
      </c>
      <c r="AJ97" s="9">
        <v>1990</v>
      </c>
      <c r="AK97" s="1">
        <f t="shared" si="88"/>
        <v>0.5216631037076683</v>
      </c>
      <c r="AL97" s="1">
        <f t="shared" si="88"/>
        <v>1.2796887796887797</v>
      </c>
      <c r="AM97" s="1">
        <f t="shared" si="88"/>
        <v>0</v>
      </c>
      <c r="AN97" s="1">
        <f t="shared" si="88"/>
        <v>0</v>
      </c>
      <c r="AO97" s="1">
        <f t="shared" si="88"/>
        <v>0</v>
      </c>
      <c r="AP97" s="1"/>
      <c r="AQ97" s="1">
        <f>(H97/AG97)*100000</f>
        <v>0.4923565744783688</v>
      </c>
      <c r="AR97" s="1">
        <f>(SUM(D97:F97)/SUM(AC97:AE97))*100000</f>
        <v>0</v>
      </c>
    </row>
    <row r="98" spans="1:44" ht="12.75">
      <c r="A98" s="9">
        <v>1991</v>
      </c>
      <c r="B98">
        <v>5</v>
      </c>
      <c r="C98">
        <v>0</v>
      </c>
      <c r="D98">
        <v>0</v>
      </c>
      <c r="E98">
        <v>0</v>
      </c>
      <c r="F98">
        <v>0</v>
      </c>
      <c r="H98" s="2">
        <f t="shared" si="75"/>
        <v>5</v>
      </c>
      <c r="J98" s="9">
        <v>1991</v>
      </c>
      <c r="K98" s="2">
        <f t="shared" si="76"/>
        <v>5</v>
      </c>
      <c r="L98" s="2">
        <f t="shared" si="77"/>
        <v>0</v>
      </c>
      <c r="M98" s="2">
        <f t="shared" si="78"/>
        <v>0</v>
      </c>
      <c r="N98" s="2">
        <f t="shared" si="79"/>
        <v>5</v>
      </c>
      <c r="Z98" s="9">
        <v>1991</v>
      </c>
      <c r="AA98" s="2">
        <f t="shared" si="74"/>
        <v>1002170</v>
      </c>
      <c r="AB98" s="2">
        <f t="shared" si="74"/>
        <v>83218</v>
      </c>
      <c r="AC98" s="1">
        <f t="shared" si="74"/>
        <v>18945</v>
      </c>
      <c r="AD98" s="1">
        <f t="shared" si="74"/>
        <v>40676</v>
      </c>
      <c r="AE98" s="1">
        <f t="shared" si="74"/>
        <v>140037</v>
      </c>
      <c r="AF98" s="1"/>
      <c r="AG98" s="2">
        <f t="shared" si="74"/>
        <v>1285046</v>
      </c>
      <c r="AJ98" s="9">
        <v>1991</v>
      </c>
      <c r="AK98" s="1">
        <f t="shared" si="81"/>
        <v>0.49891734935190635</v>
      </c>
      <c r="AL98" s="1">
        <f t="shared" si="82"/>
        <v>0</v>
      </c>
      <c r="AM98" s="1">
        <f t="shared" si="83"/>
        <v>0</v>
      </c>
      <c r="AN98" s="1">
        <f t="shared" si="84"/>
        <v>0</v>
      </c>
      <c r="AO98" s="1">
        <f t="shared" si="85"/>
        <v>0</v>
      </c>
      <c r="AP98" s="1"/>
      <c r="AQ98" s="1">
        <f t="shared" si="86"/>
        <v>0.38909112981169547</v>
      </c>
      <c r="AR98" s="1">
        <f t="shared" si="87"/>
        <v>0</v>
      </c>
    </row>
    <row r="99" spans="1:44" ht="12.75">
      <c r="A99" s="9">
        <v>1992</v>
      </c>
      <c r="B99">
        <v>1</v>
      </c>
      <c r="C99">
        <v>0</v>
      </c>
      <c r="D99">
        <v>0</v>
      </c>
      <c r="E99">
        <v>0</v>
      </c>
      <c r="F99">
        <v>0</v>
      </c>
      <c r="H99" s="2">
        <f t="shared" si="75"/>
        <v>1</v>
      </c>
      <c r="J99" s="9">
        <v>1992</v>
      </c>
      <c r="K99" s="2">
        <f t="shared" si="76"/>
        <v>1</v>
      </c>
      <c r="L99" s="2">
        <f t="shared" si="77"/>
        <v>0</v>
      </c>
      <c r="M99" s="2">
        <f t="shared" si="78"/>
        <v>0</v>
      </c>
      <c r="N99" s="2">
        <f t="shared" si="79"/>
        <v>1</v>
      </c>
      <c r="Z99" s="9">
        <v>1992</v>
      </c>
      <c r="AA99" s="2">
        <f t="shared" si="74"/>
        <v>1028867</v>
      </c>
      <c r="AB99" s="2">
        <f t="shared" si="74"/>
        <v>87483</v>
      </c>
      <c r="AC99" s="1">
        <f t="shared" si="74"/>
        <v>19837</v>
      </c>
      <c r="AD99" s="1">
        <f t="shared" si="74"/>
        <v>43739</v>
      </c>
      <c r="AE99" s="1">
        <f t="shared" si="74"/>
        <v>150768</v>
      </c>
      <c r="AF99" s="1"/>
      <c r="AG99" s="2">
        <f t="shared" si="74"/>
        <v>1330694</v>
      </c>
      <c r="AJ99" s="9">
        <v>1992</v>
      </c>
      <c r="AK99" s="1">
        <f t="shared" si="81"/>
        <v>0.09719429236237531</v>
      </c>
      <c r="AL99" s="1">
        <f t="shared" si="82"/>
        <v>0</v>
      </c>
      <c r="AM99" s="1">
        <f t="shared" si="83"/>
        <v>0</v>
      </c>
      <c r="AN99" s="1">
        <f t="shared" si="84"/>
        <v>0</v>
      </c>
      <c r="AO99" s="1">
        <f t="shared" si="85"/>
        <v>0</v>
      </c>
      <c r="AP99" s="1"/>
      <c r="AQ99" s="1">
        <f t="shared" si="86"/>
        <v>0.07514875696441105</v>
      </c>
      <c r="AR99" s="1">
        <f t="shared" si="87"/>
        <v>0</v>
      </c>
    </row>
    <row r="100" spans="1:44" ht="12.75">
      <c r="A100" s="9">
        <v>1993</v>
      </c>
      <c r="B100">
        <v>2</v>
      </c>
      <c r="C100">
        <v>1</v>
      </c>
      <c r="D100">
        <v>0</v>
      </c>
      <c r="E100">
        <v>0</v>
      </c>
      <c r="F100">
        <v>0</v>
      </c>
      <c r="H100" s="2">
        <f t="shared" si="75"/>
        <v>3</v>
      </c>
      <c r="J100" s="9">
        <v>1993</v>
      </c>
      <c r="K100" s="2">
        <f t="shared" si="76"/>
        <v>2</v>
      </c>
      <c r="L100" s="2">
        <f t="shared" si="77"/>
        <v>1</v>
      </c>
      <c r="M100" s="2">
        <f t="shared" si="78"/>
        <v>0</v>
      </c>
      <c r="N100" s="2">
        <f t="shared" si="79"/>
        <v>3</v>
      </c>
      <c r="Z100" s="9">
        <v>1993</v>
      </c>
      <c r="AA100" s="2">
        <f t="shared" si="74"/>
        <v>1057375</v>
      </c>
      <c r="AB100" s="2">
        <f t="shared" si="74"/>
        <v>91004</v>
      </c>
      <c r="AC100" s="1">
        <f t="shared" si="74"/>
        <v>20802</v>
      </c>
      <c r="AD100" s="1">
        <f t="shared" si="74"/>
        <v>47859</v>
      </c>
      <c r="AE100" s="1">
        <f t="shared" si="74"/>
        <v>163157</v>
      </c>
      <c r="AF100" s="1"/>
      <c r="AG100" s="2">
        <f t="shared" si="74"/>
        <v>1380197</v>
      </c>
      <c r="AJ100" s="9">
        <v>1993</v>
      </c>
      <c r="AK100" s="1">
        <f t="shared" si="81"/>
        <v>0.18914765338692516</v>
      </c>
      <c r="AL100" s="1">
        <f t="shared" si="82"/>
        <v>1.0988527976792228</v>
      </c>
      <c r="AM100" s="1">
        <f t="shared" si="83"/>
        <v>0</v>
      </c>
      <c r="AN100" s="1">
        <f t="shared" si="84"/>
        <v>0</v>
      </c>
      <c r="AO100" s="1">
        <f t="shared" si="85"/>
        <v>0</v>
      </c>
      <c r="AP100" s="1"/>
      <c r="AQ100" s="1">
        <f t="shared" si="86"/>
        <v>0.2173602753809782</v>
      </c>
      <c r="AR100" s="1">
        <f t="shared" si="87"/>
        <v>0</v>
      </c>
    </row>
    <row r="101" spans="1:44" ht="12.75">
      <c r="A101" s="9">
        <v>1994</v>
      </c>
      <c r="B101">
        <v>1</v>
      </c>
      <c r="C101">
        <v>0</v>
      </c>
      <c r="D101">
        <v>0</v>
      </c>
      <c r="E101">
        <v>0</v>
      </c>
      <c r="F101">
        <v>0</v>
      </c>
      <c r="H101" s="2">
        <f t="shared" si="75"/>
        <v>1</v>
      </c>
      <c r="J101" s="9">
        <v>1994</v>
      </c>
      <c r="K101" s="2">
        <f aca="true" t="shared" si="89" ref="K101:L107">B101</f>
        <v>1</v>
      </c>
      <c r="L101" s="2">
        <f t="shared" si="89"/>
        <v>0</v>
      </c>
      <c r="M101" s="2">
        <f aca="true" t="shared" si="90" ref="M101:M107">N101-K101-L101</f>
        <v>0</v>
      </c>
      <c r="N101" s="2">
        <f aca="true" t="shared" si="91" ref="N101:N107">H101</f>
        <v>1</v>
      </c>
      <c r="Z101" s="9">
        <v>1994</v>
      </c>
      <c r="AA101" s="2">
        <f t="shared" si="74"/>
        <v>1102398</v>
      </c>
      <c r="AB101" s="2">
        <f t="shared" si="74"/>
        <v>97623</v>
      </c>
      <c r="AC101" s="1">
        <f t="shared" si="74"/>
        <v>21798</v>
      </c>
      <c r="AD101" s="1">
        <f t="shared" si="74"/>
        <v>52536</v>
      </c>
      <c r="AE101" s="1">
        <f t="shared" si="74"/>
        <v>182033</v>
      </c>
      <c r="AF101" s="1"/>
      <c r="AG101" s="2">
        <f t="shared" si="74"/>
        <v>1456388</v>
      </c>
      <c r="AJ101" s="9">
        <v>1994</v>
      </c>
      <c r="AK101" s="1">
        <f t="shared" si="81"/>
        <v>0.0907113401874822</v>
      </c>
      <c r="AL101" s="1">
        <f t="shared" si="82"/>
        <v>0</v>
      </c>
      <c r="AM101" s="1">
        <f t="shared" si="83"/>
        <v>0</v>
      </c>
      <c r="AN101" s="1">
        <f t="shared" si="84"/>
        <v>0</v>
      </c>
      <c r="AO101" s="1">
        <f t="shared" si="85"/>
        <v>0</v>
      </c>
      <c r="AP101" s="1"/>
      <c r="AQ101" s="1">
        <f t="shared" si="86"/>
        <v>0.06866302111799877</v>
      </c>
      <c r="AR101" s="1">
        <f t="shared" si="87"/>
        <v>0</v>
      </c>
    </row>
    <row r="102" spans="1:44" ht="12.75">
      <c r="A102" s="9">
        <v>1995</v>
      </c>
      <c r="B102">
        <v>0</v>
      </c>
      <c r="C102">
        <v>1</v>
      </c>
      <c r="D102">
        <v>0</v>
      </c>
      <c r="E102">
        <v>0</v>
      </c>
      <c r="F102">
        <v>0</v>
      </c>
      <c r="H102" s="2">
        <f t="shared" si="75"/>
        <v>1</v>
      </c>
      <c r="J102" s="9">
        <v>1995</v>
      </c>
      <c r="K102" s="2">
        <f t="shared" si="89"/>
        <v>0</v>
      </c>
      <c r="L102" s="2">
        <f t="shared" si="89"/>
        <v>1</v>
      </c>
      <c r="M102" s="2">
        <f t="shared" si="90"/>
        <v>0</v>
      </c>
      <c r="N102" s="2">
        <f t="shared" si="91"/>
        <v>1</v>
      </c>
      <c r="Z102" s="9">
        <v>1995</v>
      </c>
      <c r="AA102" s="2">
        <f t="shared" si="74"/>
        <v>1138993</v>
      </c>
      <c r="AB102" s="2">
        <f t="shared" si="74"/>
        <v>102988</v>
      </c>
      <c r="AC102" s="1">
        <f t="shared" si="74"/>
        <v>22530</v>
      </c>
      <c r="AD102" s="1">
        <f t="shared" si="74"/>
        <v>57417</v>
      </c>
      <c r="AE102" s="1">
        <f t="shared" si="74"/>
        <v>203849</v>
      </c>
      <c r="AF102" s="1"/>
      <c r="AG102" s="2">
        <f t="shared" si="74"/>
        <v>1525777</v>
      </c>
      <c r="AJ102" s="9">
        <v>1995</v>
      </c>
      <c r="AK102" s="1">
        <f t="shared" si="81"/>
        <v>0</v>
      </c>
      <c r="AL102" s="1">
        <f t="shared" si="82"/>
        <v>0.9709869110964384</v>
      </c>
      <c r="AM102" s="1">
        <f t="shared" si="83"/>
        <v>0</v>
      </c>
      <c r="AN102" s="1">
        <f t="shared" si="84"/>
        <v>0</v>
      </c>
      <c r="AO102" s="1">
        <f t="shared" si="85"/>
        <v>0</v>
      </c>
      <c r="AP102" s="1"/>
      <c r="AQ102" s="1">
        <f t="shared" si="86"/>
        <v>0.0655403771324381</v>
      </c>
      <c r="AR102" s="1">
        <f t="shared" si="87"/>
        <v>0</v>
      </c>
    </row>
    <row r="103" spans="1:44" ht="12.75">
      <c r="A103" s="9">
        <v>1996</v>
      </c>
      <c r="B103">
        <v>0</v>
      </c>
      <c r="C103">
        <v>0</v>
      </c>
      <c r="D103">
        <v>0</v>
      </c>
      <c r="E103">
        <v>0</v>
      </c>
      <c r="F103">
        <v>0</v>
      </c>
      <c r="H103" s="2">
        <f t="shared" si="75"/>
        <v>0</v>
      </c>
      <c r="J103" s="9">
        <v>1996</v>
      </c>
      <c r="K103" s="2">
        <f t="shared" si="89"/>
        <v>0</v>
      </c>
      <c r="L103" s="2">
        <f t="shared" si="89"/>
        <v>0</v>
      </c>
      <c r="M103" s="2">
        <f t="shared" si="90"/>
        <v>0</v>
      </c>
      <c r="N103" s="2">
        <f t="shared" si="91"/>
        <v>0</v>
      </c>
      <c r="Z103" s="9">
        <v>1996</v>
      </c>
      <c r="AA103" s="2">
        <f t="shared" si="74"/>
        <v>1178074</v>
      </c>
      <c r="AB103" s="2">
        <f t="shared" si="74"/>
        <v>108090</v>
      </c>
      <c r="AC103" s="1">
        <f t="shared" si="74"/>
        <v>23047</v>
      </c>
      <c r="AD103" s="1">
        <f t="shared" si="74"/>
        <v>62514</v>
      </c>
      <c r="AE103" s="1">
        <f t="shared" si="74"/>
        <v>224751</v>
      </c>
      <c r="AF103" s="1"/>
      <c r="AG103" s="2">
        <f t="shared" si="74"/>
        <v>1596476</v>
      </c>
      <c r="AJ103" s="9">
        <v>1996</v>
      </c>
      <c r="AK103" s="1">
        <f t="shared" si="81"/>
        <v>0</v>
      </c>
      <c r="AL103" s="1">
        <f t="shared" si="82"/>
        <v>0</v>
      </c>
      <c r="AM103" s="1">
        <f t="shared" si="83"/>
        <v>0</v>
      </c>
      <c r="AN103" s="1">
        <f t="shared" si="84"/>
        <v>0</v>
      </c>
      <c r="AO103" s="1">
        <f t="shared" si="85"/>
        <v>0</v>
      </c>
      <c r="AP103" s="1"/>
      <c r="AQ103" s="1">
        <f t="shared" si="86"/>
        <v>0</v>
      </c>
      <c r="AR103" s="1">
        <f t="shared" si="87"/>
        <v>0</v>
      </c>
    </row>
    <row r="104" spans="1:44" ht="12.75">
      <c r="A104" s="9">
        <v>1997</v>
      </c>
      <c r="B104">
        <v>0</v>
      </c>
      <c r="C104">
        <v>0</v>
      </c>
      <c r="D104">
        <v>0</v>
      </c>
      <c r="E104">
        <v>0</v>
      </c>
      <c r="F104">
        <v>0</v>
      </c>
      <c r="H104" s="2">
        <f t="shared" si="75"/>
        <v>0</v>
      </c>
      <c r="J104" s="9">
        <v>1997</v>
      </c>
      <c r="K104" s="2">
        <f t="shared" si="89"/>
        <v>0</v>
      </c>
      <c r="L104" s="2">
        <f t="shared" si="89"/>
        <v>0</v>
      </c>
      <c r="M104" s="2">
        <f t="shared" si="90"/>
        <v>0</v>
      </c>
      <c r="N104" s="2">
        <f t="shared" si="91"/>
        <v>0</v>
      </c>
      <c r="Z104" s="9">
        <v>1997</v>
      </c>
      <c r="AA104" s="2">
        <f t="shared" si="74"/>
        <v>1215804</v>
      </c>
      <c r="AB104" s="2">
        <f t="shared" si="74"/>
        <v>113461</v>
      </c>
      <c r="AC104" s="1">
        <f t="shared" si="74"/>
        <v>24353</v>
      </c>
      <c r="AD104" s="1">
        <f t="shared" si="74"/>
        <v>68340</v>
      </c>
      <c r="AE104" s="1">
        <f t="shared" si="74"/>
        <v>253623</v>
      </c>
      <c r="AF104" s="1"/>
      <c r="AG104" s="2">
        <f t="shared" si="74"/>
        <v>1675581</v>
      </c>
      <c r="AJ104" s="9">
        <v>1997</v>
      </c>
      <c r="AK104" s="1">
        <f t="shared" si="81"/>
        <v>0</v>
      </c>
      <c r="AL104" s="1">
        <f t="shared" si="82"/>
        <v>0</v>
      </c>
      <c r="AM104" s="1">
        <f t="shared" si="83"/>
        <v>0</v>
      </c>
      <c r="AN104" s="1">
        <f t="shared" si="84"/>
        <v>0</v>
      </c>
      <c r="AO104" s="1">
        <f t="shared" si="85"/>
        <v>0</v>
      </c>
      <c r="AP104" s="1"/>
      <c r="AQ104" s="1">
        <f t="shared" si="86"/>
        <v>0</v>
      </c>
      <c r="AR104" s="1">
        <f t="shared" si="87"/>
        <v>0</v>
      </c>
    </row>
    <row r="105" spans="1:44" ht="12.75">
      <c r="A105" s="9">
        <v>1998</v>
      </c>
      <c r="B105">
        <v>0</v>
      </c>
      <c r="C105">
        <v>0</v>
      </c>
      <c r="D105">
        <v>0</v>
      </c>
      <c r="E105">
        <v>0</v>
      </c>
      <c r="F105">
        <v>0</v>
      </c>
      <c r="H105" s="2">
        <f t="shared" si="75"/>
        <v>0</v>
      </c>
      <c r="J105" s="9">
        <v>1998</v>
      </c>
      <c r="K105" s="2">
        <f t="shared" si="89"/>
        <v>0</v>
      </c>
      <c r="L105" s="2">
        <f t="shared" si="89"/>
        <v>0</v>
      </c>
      <c r="M105" s="2">
        <f t="shared" si="90"/>
        <v>0</v>
      </c>
      <c r="N105" s="2">
        <f t="shared" si="91"/>
        <v>0</v>
      </c>
      <c r="Z105" s="9">
        <v>1998</v>
      </c>
      <c r="AA105" s="2">
        <f t="shared" si="74"/>
        <v>1244978</v>
      </c>
      <c r="AB105" s="2">
        <f t="shared" si="74"/>
        <v>119845</v>
      </c>
      <c r="AC105" s="1">
        <f t="shared" si="74"/>
        <v>25564</v>
      </c>
      <c r="AD105" s="1">
        <f t="shared" si="74"/>
        <v>73793</v>
      </c>
      <c r="AE105" s="1">
        <f t="shared" si="74"/>
        <v>279592</v>
      </c>
      <c r="AF105" s="1"/>
      <c r="AG105" s="2">
        <f t="shared" si="74"/>
        <v>1743772</v>
      </c>
      <c r="AJ105" s="9">
        <v>1998</v>
      </c>
      <c r="AK105" s="1">
        <f t="shared" si="81"/>
        <v>0</v>
      </c>
      <c r="AL105" s="1">
        <f t="shared" si="82"/>
        <v>0</v>
      </c>
      <c r="AM105" s="1">
        <f t="shared" si="83"/>
        <v>0</v>
      </c>
      <c r="AN105" s="1">
        <f t="shared" si="84"/>
        <v>0</v>
      </c>
      <c r="AO105" s="1">
        <f t="shared" si="85"/>
        <v>0</v>
      </c>
      <c r="AP105" s="1"/>
      <c r="AQ105" s="1">
        <f t="shared" si="86"/>
        <v>0</v>
      </c>
      <c r="AR105" s="1">
        <f t="shared" si="87"/>
        <v>0</v>
      </c>
    </row>
    <row r="106" spans="1:44" ht="12.75">
      <c r="A106" s="9">
        <v>1999</v>
      </c>
      <c r="B106">
        <v>0</v>
      </c>
      <c r="C106">
        <v>0</v>
      </c>
      <c r="D106">
        <v>0</v>
      </c>
      <c r="E106">
        <v>0</v>
      </c>
      <c r="F106">
        <v>0</v>
      </c>
      <c r="H106" s="2">
        <f t="shared" si="75"/>
        <v>0</v>
      </c>
      <c r="J106" s="9">
        <v>1999</v>
      </c>
      <c r="K106" s="2">
        <f t="shared" si="89"/>
        <v>0</v>
      </c>
      <c r="L106" s="2">
        <f t="shared" si="89"/>
        <v>0</v>
      </c>
      <c r="M106" s="2">
        <f t="shared" si="90"/>
        <v>0</v>
      </c>
      <c r="N106" s="2">
        <f t="shared" si="91"/>
        <v>0</v>
      </c>
      <c r="Z106" s="9">
        <v>1999</v>
      </c>
      <c r="AA106" s="2">
        <f t="shared" si="74"/>
        <v>1271473</v>
      </c>
      <c r="AB106" s="2">
        <f t="shared" si="74"/>
        <v>125963</v>
      </c>
      <c r="AC106" s="1">
        <f t="shared" si="74"/>
        <v>26920</v>
      </c>
      <c r="AD106" s="1">
        <f t="shared" si="74"/>
        <v>80533</v>
      </c>
      <c r="AE106" s="1">
        <f t="shared" si="74"/>
        <v>304364</v>
      </c>
      <c r="AF106" s="1"/>
      <c r="AG106" s="2">
        <f t="shared" si="74"/>
        <v>1809253</v>
      </c>
      <c r="AJ106" s="9">
        <v>1999</v>
      </c>
      <c r="AK106" s="1">
        <f t="shared" si="81"/>
        <v>0</v>
      </c>
      <c r="AL106" s="1">
        <f>(C106/AB106)*100000</f>
        <v>0</v>
      </c>
      <c r="AM106" s="1">
        <f>(D106/AC106)*100000</f>
        <v>0</v>
      </c>
      <c r="AN106" s="1">
        <f>(E106/AD106)*100000</f>
        <v>0</v>
      </c>
      <c r="AO106" s="1">
        <f>(F106/AE106)*100000</f>
        <v>0</v>
      </c>
      <c r="AP106" s="1"/>
      <c r="AQ106" s="1">
        <f t="shared" si="86"/>
        <v>0</v>
      </c>
      <c r="AR106" s="1">
        <f t="shared" si="87"/>
        <v>0</v>
      </c>
    </row>
    <row r="107" spans="1:14" s="4" customFormat="1" ht="12.75">
      <c r="A107" s="13" t="s">
        <v>13</v>
      </c>
      <c r="B107" s="21">
        <f aca="true" t="shared" si="92" ref="B107:G107">SUM(B90:B106)</f>
        <v>43</v>
      </c>
      <c r="C107" s="21">
        <f t="shared" si="92"/>
        <v>54</v>
      </c>
      <c r="D107" s="4">
        <f t="shared" si="92"/>
        <v>2</v>
      </c>
      <c r="E107" s="4">
        <f t="shared" si="92"/>
        <v>0</v>
      </c>
      <c r="F107" s="4">
        <f t="shared" si="92"/>
        <v>7</v>
      </c>
      <c r="G107" s="4">
        <f t="shared" si="92"/>
        <v>0</v>
      </c>
      <c r="H107" s="21">
        <f t="shared" si="75"/>
        <v>106</v>
      </c>
      <c r="J107" s="13" t="s">
        <v>13</v>
      </c>
      <c r="K107" s="21">
        <f t="shared" si="89"/>
        <v>43</v>
      </c>
      <c r="L107" s="21">
        <f t="shared" si="89"/>
        <v>54</v>
      </c>
      <c r="M107" s="21">
        <f t="shared" si="90"/>
        <v>9</v>
      </c>
      <c r="N107" s="21">
        <f t="shared" si="91"/>
        <v>106</v>
      </c>
    </row>
    <row r="109" spans="26:33" ht="12.75">
      <c r="Z109" s="30" t="str">
        <f>CONCATENATE("Percent of Total Population, By Race: ",$A$1)</f>
        <v>Percent of Total Population, By Race: NEVADA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25</v>
      </c>
      <c r="AA110" s="19" t="s">
        <v>11</v>
      </c>
      <c r="AB110" s="19" t="s">
        <v>12</v>
      </c>
      <c r="AC110" s="19" t="s">
        <v>28</v>
      </c>
      <c r="AD110" s="19" t="s">
        <v>29</v>
      </c>
      <c r="AE110" s="19" t="s">
        <v>26</v>
      </c>
      <c r="AF110" s="19" t="s">
        <v>30</v>
      </c>
      <c r="AG110" s="19" t="s">
        <v>33</v>
      </c>
    </row>
    <row r="111" spans="26:33" ht="12.75">
      <c r="Z111" s="9">
        <v>1983</v>
      </c>
      <c r="AA111" s="2">
        <f aca="true" t="shared" si="93" ref="AA111:AE120">(AA90/$AG90)*100</f>
        <v>82.02764159499054</v>
      </c>
      <c r="AB111" s="2">
        <f t="shared" si="93"/>
        <v>6.312820546933725</v>
      </c>
      <c r="AC111" s="1">
        <f t="shared" si="93"/>
        <v>1.5166734296110531</v>
      </c>
      <c r="AD111" s="1">
        <f t="shared" si="93"/>
        <v>2.274566672653535</v>
      </c>
      <c r="AE111" s="1">
        <f t="shared" si="93"/>
        <v>7.8682977558111435</v>
      </c>
      <c r="AF111" s="1">
        <f>100-AA111-AB111</f>
        <v>11.659537858075733</v>
      </c>
      <c r="AG111" s="26">
        <f>AB111/AA111</f>
        <v>0.07695967388777458</v>
      </c>
    </row>
    <row r="112" spans="26:33" ht="12.75">
      <c r="Z112" s="9">
        <v>1984</v>
      </c>
      <c r="AA112" s="2">
        <f t="shared" si="93"/>
        <v>81.61594974619015</v>
      </c>
      <c r="AB112" s="2">
        <f t="shared" si="93"/>
        <v>6.280861277644731</v>
      </c>
      <c r="AC112" s="1">
        <f t="shared" si="93"/>
        <v>1.5070736994610257</v>
      </c>
      <c r="AD112" s="1">
        <f t="shared" si="93"/>
        <v>2.382947437844968</v>
      </c>
      <c r="AE112" s="1">
        <f t="shared" si="93"/>
        <v>8.213167838859125</v>
      </c>
      <c r="AF112" s="1">
        <f aca="true" t="shared" si="94" ref="AF112:AF127">100-AA112-AB112</f>
        <v>12.103188976165114</v>
      </c>
      <c r="AG112" s="26">
        <f aca="true" t="shared" si="95" ref="AG112:AG127">AB112/AA112</f>
        <v>0.07695629711076078</v>
      </c>
    </row>
    <row r="113" spans="26:33" ht="12.75">
      <c r="Z113" s="9">
        <v>1985</v>
      </c>
      <c r="AA113" s="2">
        <f t="shared" si="93"/>
        <v>81.1980559901748</v>
      </c>
      <c r="AB113" s="2">
        <f t="shared" si="93"/>
        <v>6.2562038392301345</v>
      </c>
      <c r="AC113" s="1">
        <f t="shared" si="93"/>
        <v>1.499120947526035</v>
      </c>
      <c r="AD113" s="1">
        <f t="shared" si="93"/>
        <v>2.4928918723397095</v>
      </c>
      <c r="AE113" s="1">
        <f t="shared" si="93"/>
        <v>8.55372735072932</v>
      </c>
      <c r="AF113" s="1">
        <f t="shared" si="94"/>
        <v>12.54574017059507</v>
      </c>
      <c r="AG113" s="26">
        <f t="shared" si="95"/>
        <v>0.0770486899339949</v>
      </c>
    </row>
    <row r="114" spans="26:33" ht="12.75">
      <c r="Z114" s="9">
        <v>1986</v>
      </c>
      <c r="AA114" s="2">
        <f t="shared" si="93"/>
        <v>80.77495301600057</v>
      </c>
      <c r="AB114" s="2">
        <f t="shared" si="93"/>
        <v>6.234417270940893</v>
      </c>
      <c r="AC114" s="1">
        <f t="shared" si="93"/>
        <v>1.4896196717901236</v>
      </c>
      <c r="AD114" s="1">
        <f t="shared" si="93"/>
        <v>2.598982514712136</v>
      </c>
      <c r="AE114" s="1">
        <f t="shared" si="93"/>
        <v>8.902027526556285</v>
      </c>
      <c r="AF114" s="1">
        <f t="shared" si="94"/>
        <v>12.99062971305854</v>
      </c>
      <c r="AG114" s="26">
        <f t="shared" si="95"/>
        <v>0.07718255521245464</v>
      </c>
    </row>
    <row r="115" spans="26:33" ht="12.75">
      <c r="Z115" s="9">
        <v>1987</v>
      </c>
      <c r="AA115" s="2">
        <f t="shared" si="93"/>
        <v>80.28887540464933</v>
      </c>
      <c r="AB115" s="2">
        <f t="shared" si="93"/>
        <v>6.2573711400142855</v>
      </c>
      <c r="AC115" s="1">
        <f t="shared" si="93"/>
        <v>1.4810189785786243</v>
      </c>
      <c r="AD115" s="1">
        <f t="shared" si="93"/>
        <v>2.69645706491098</v>
      </c>
      <c r="AE115" s="1">
        <f t="shared" si="93"/>
        <v>9.276277411846785</v>
      </c>
      <c r="AF115" s="1">
        <f t="shared" si="94"/>
        <v>13.453753455336383</v>
      </c>
      <c r="AG115" s="26">
        <f t="shared" si="95"/>
        <v>0.07793571784979736</v>
      </c>
    </row>
    <row r="116" spans="26:33" ht="12.75">
      <c r="Z116" s="9">
        <v>1988</v>
      </c>
      <c r="AA116" s="2">
        <f t="shared" si="93"/>
        <v>79.76800539522337</v>
      </c>
      <c r="AB116" s="2">
        <f t="shared" si="93"/>
        <v>6.2819934420129755</v>
      </c>
      <c r="AC116" s="1">
        <f t="shared" si="93"/>
        <v>1.475035464291528</v>
      </c>
      <c r="AD116" s="1">
        <f t="shared" si="93"/>
        <v>2.8007720750680214</v>
      </c>
      <c r="AE116" s="1">
        <f t="shared" si="93"/>
        <v>9.674193623404106</v>
      </c>
      <c r="AF116" s="1">
        <f t="shared" si="94"/>
        <v>13.950001162763655</v>
      </c>
      <c r="AG116" s="26">
        <f t="shared" si="95"/>
        <v>0.07875329727611756</v>
      </c>
    </row>
    <row r="117" spans="26:33" ht="12.75">
      <c r="Z117" s="9">
        <v>1989</v>
      </c>
      <c r="AA117" s="2">
        <f t="shared" si="93"/>
        <v>79.27001574689612</v>
      </c>
      <c r="AB117" s="2">
        <f t="shared" si="93"/>
        <v>6.30842990872779</v>
      </c>
      <c r="AC117" s="1">
        <f t="shared" si="93"/>
        <v>1.4632919717206494</v>
      </c>
      <c r="AD117" s="1">
        <f t="shared" si="93"/>
        <v>2.907416867202935</v>
      </c>
      <c r="AE117" s="1">
        <f t="shared" si="93"/>
        <v>10.050845505452505</v>
      </c>
      <c r="AF117" s="1">
        <f t="shared" si="94"/>
        <v>14.421554344376089</v>
      </c>
      <c r="AG117" s="26">
        <f t="shared" si="95"/>
        <v>0.07958153974474014</v>
      </c>
    </row>
    <row r="118" spans="26:33" ht="12.75">
      <c r="Z118" s="9">
        <v>1990</v>
      </c>
      <c r="AA118" s="2">
        <f t="shared" si="93"/>
        <v>78.65174716833425</v>
      </c>
      <c r="AB118" s="2">
        <f t="shared" si="93"/>
        <v>6.412452026006274</v>
      </c>
      <c r="AC118" s="1">
        <f t="shared" si="93"/>
        <v>1.461396372480878</v>
      </c>
      <c r="AD118" s="1">
        <f t="shared" si="93"/>
        <v>3.0244643775915394</v>
      </c>
      <c r="AE118" s="1">
        <f t="shared" si="93"/>
        <v>10.449940055587058</v>
      </c>
      <c r="AF118" s="1">
        <f t="shared" si="94"/>
        <v>14.935800805659472</v>
      </c>
      <c r="AG118" s="26">
        <f t="shared" si="95"/>
        <v>0.08152968315226405</v>
      </c>
    </row>
    <row r="119" spans="26:33" ht="12.75">
      <c r="Z119" s="9">
        <v>1991</v>
      </c>
      <c r="AA119" s="2">
        <f t="shared" si="93"/>
        <v>77.98709151267737</v>
      </c>
      <c r="AB119" s="2">
        <f t="shared" si="93"/>
        <v>6.475877128133935</v>
      </c>
      <c r="AC119" s="1">
        <f t="shared" si="93"/>
        <v>1.474266290856514</v>
      </c>
      <c r="AD119" s="1">
        <f t="shared" si="93"/>
        <v>3.165334159244105</v>
      </c>
      <c r="AE119" s="1">
        <f t="shared" si="93"/>
        <v>10.89743090908808</v>
      </c>
      <c r="AF119" s="1">
        <f t="shared" si="94"/>
        <v>15.537031359188699</v>
      </c>
      <c r="AG119" s="26">
        <f t="shared" si="95"/>
        <v>0.08303780795673389</v>
      </c>
    </row>
    <row r="120" spans="26:33" ht="12.75">
      <c r="Z120" s="9">
        <v>1992</v>
      </c>
      <c r="AA120" s="2">
        <f t="shared" si="93"/>
        <v>77.31807613170271</v>
      </c>
      <c r="AB120" s="2">
        <f t="shared" si="93"/>
        <v>6.574238705517573</v>
      </c>
      <c r="AC120" s="1">
        <f t="shared" si="93"/>
        <v>1.490725891903022</v>
      </c>
      <c r="AD120" s="1">
        <f t="shared" si="93"/>
        <v>3.286931480866375</v>
      </c>
      <c r="AE120" s="1">
        <f t="shared" si="93"/>
        <v>11.330027790010327</v>
      </c>
      <c r="AF120" s="1">
        <f t="shared" si="94"/>
        <v>16.107685162779717</v>
      </c>
      <c r="AG120" s="26">
        <f t="shared" si="95"/>
        <v>0.08502848278737679</v>
      </c>
    </row>
    <row r="121" spans="26:33" ht="12.75">
      <c r="Z121" s="9">
        <v>1993</v>
      </c>
      <c r="AA121" s="2">
        <f aca="true" t="shared" si="96" ref="AA121:AE127">(AA100/$AG100)*100</f>
        <v>76.61044039365395</v>
      </c>
      <c r="AB121" s="2">
        <f t="shared" si="96"/>
        <v>6.593551500256847</v>
      </c>
      <c r="AC121" s="1">
        <f t="shared" si="96"/>
        <v>1.507176149491703</v>
      </c>
      <c r="AD121" s="1">
        <f t="shared" si="96"/>
        <v>3.4675484731527457</v>
      </c>
      <c r="AE121" s="1">
        <f t="shared" si="96"/>
        <v>11.821283483444754</v>
      </c>
      <c r="AF121" s="1">
        <f t="shared" si="94"/>
        <v>16.796008106089207</v>
      </c>
      <c r="AG121" s="26">
        <f t="shared" si="95"/>
        <v>0.08606596524411869</v>
      </c>
    </row>
    <row r="122" spans="26:33" ht="12.75">
      <c r="Z122" s="9">
        <v>1994</v>
      </c>
      <c r="AA122" s="2">
        <f t="shared" si="96"/>
        <v>75.69397715443962</v>
      </c>
      <c r="AB122" s="2">
        <f t="shared" si="96"/>
        <v>6.703090110602394</v>
      </c>
      <c r="AC122" s="1">
        <f t="shared" si="96"/>
        <v>1.4967165343301372</v>
      </c>
      <c r="AD122" s="1">
        <f t="shared" si="96"/>
        <v>3.607280477455184</v>
      </c>
      <c r="AE122" s="1">
        <f t="shared" si="96"/>
        <v>12.498935723172671</v>
      </c>
      <c r="AF122" s="1">
        <f t="shared" si="94"/>
        <v>17.60293273495798</v>
      </c>
      <c r="AG122" s="26">
        <f t="shared" si="95"/>
        <v>0.08855513163122573</v>
      </c>
    </row>
    <row r="123" spans="26:33" ht="12.75">
      <c r="Z123" s="9">
        <v>1995</v>
      </c>
      <c r="AA123" s="2">
        <f t="shared" si="96"/>
        <v>74.65003077120707</v>
      </c>
      <c r="AB123" s="2">
        <f t="shared" si="96"/>
        <v>6.749872360115535</v>
      </c>
      <c r="AC123" s="1">
        <f t="shared" si="96"/>
        <v>1.4766246967938303</v>
      </c>
      <c r="AD123" s="1">
        <f t="shared" si="96"/>
        <v>3.7631318338131985</v>
      </c>
      <c r="AE123" s="1">
        <f t="shared" si="96"/>
        <v>13.360340338070372</v>
      </c>
      <c r="AF123" s="1">
        <f t="shared" si="94"/>
        <v>18.600096868677394</v>
      </c>
      <c r="AG123" s="26">
        <f t="shared" si="95"/>
        <v>0.09042022207335777</v>
      </c>
    </row>
    <row r="124" spans="26:33" ht="12.75">
      <c r="Z124" s="9">
        <v>1996</v>
      </c>
      <c r="AA124" s="2">
        <f t="shared" si="96"/>
        <v>73.79215221525409</v>
      </c>
      <c r="AB124" s="2">
        <f t="shared" si="96"/>
        <v>6.770537107980326</v>
      </c>
      <c r="AC124" s="1">
        <f t="shared" si="96"/>
        <v>1.4436170665891626</v>
      </c>
      <c r="AD124" s="1">
        <f t="shared" si="96"/>
        <v>3.915749438137498</v>
      </c>
      <c r="AE124" s="1">
        <f t="shared" si="96"/>
        <v>14.077944172038917</v>
      </c>
      <c r="AF124" s="1">
        <f t="shared" si="94"/>
        <v>19.437310676765584</v>
      </c>
      <c r="AG124" s="26">
        <f t="shared" si="95"/>
        <v>0.0917514519461426</v>
      </c>
    </row>
    <row r="125" spans="26:33" ht="12.75">
      <c r="Z125" s="9">
        <v>1997</v>
      </c>
      <c r="AA125" s="2">
        <f t="shared" si="96"/>
        <v>72.56014480947206</v>
      </c>
      <c r="AB125" s="2">
        <f t="shared" si="96"/>
        <v>6.771442263907265</v>
      </c>
      <c r="AC125" s="1">
        <f t="shared" si="96"/>
        <v>1.4534063110049589</v>
      </c>
      <c r="AD125" s="1">
        <f t="shared" si="96"/>
        <v>4.078585278777928</v>
      </c>
      <c r="AE125" s="1">
        <f t="shared" si="96"/>
        <v>15.136421336837788</v>
      </c>
      <c r="AF125" s="1">
        <f t="shared" si="94"/>
        <v>20.66841292662067</v>
      </c>
      <c r="AG125" s="26">
        <f t="shared" si="95"/>
        <v>0.09332178541936034</v>
      </c>
    </row>
    <row r="126" spans="26:33" ht="12.75">
      <c r="Z126" s="9">
        <v>1998</v>
      </c>
      <c r="AA126" s="2">
        <f t="shared" si="96"/>
        <v>71.39568705083003</v>
      </c>
      <c r="AB126" s="2">
        <f t="shared" si="96"/>
        <v>6.872744831319691</v>
      </c>
      <c r="AC126" s="1">
        <f t="shared" si="96"/>
        <v>1.466017346304448</v>
      </c>
      <c r="AD126" s="1">
        <f t="shared" si="96"/>
        <v>4.231803240331878</v>
      </c>
      <c r="AE126" s="1">
        <f t="shared" si="96"/>
        <v>16.033747531213944</v>
      </c>
      <c r="AF126" s="1">
        <f t="shared" si="94"/>
        <v>21.731568117850273</v>
      </c>
      <c r="AG126" s="26">
        <f t="shared" si="95"/>
        <v>0.09626274520513617</v>
      </c>
    </row>
    <row r="127" spans="26:33" ht="12.75">
      <c r="Z127" s="9">
        <v>1999</v>
      </c>
      <c r="AA127" s="2">
        <f t="shared" si="96"/>
        <v>70.27613053564096</v>
      </c>
      <c r="AB127" s="2">
        <f t="shared" si="96"/>
        <v>6.962155099369739</v>
      </c>
      <c r="AC127" s="1">
        <f t="shared" si="96"/>
        <v>1.4879068875386692</v>
      </c>
      <c r="AD127" s="1">
        <f t="shared" si="96"/>
        <v>4.451174048073984</v>
      </c>
      <c r="AE127" s="1">
        <f t="shared" si="96"/>
        <v>16.822633429376655</v>
      </c>
      <c r="AF127" s="1">
        <f t="shared" si="94"/>
        <v>22.761714364989302</v>
      </c>
      <c r="AG127" s="26">
        <f t="shared" si="95"/>
        <v>0.09906856063793724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70" zoomScaleNormal="70" workbookViewId="0" topLeftCell="A94">
      <selection activeCell="B108" sqref="B108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65</v>
      </c>
    </row>
    <row r="2" spans="1:14" ht="28.5" customHeight="1">
      <c r="A2" s="31" t="str">
        <f>CONCATENATE("New Admissions for Violent Offenses, BW Only: ",$A$1)</f>
        <v>New Admissions for Violent Offenses, BW Only: NEVADA</v>
      </c>
      <c r="B2" s="31"/>
      <c r="C2" s="31"/>
      <c r="D2" s="31"/>
      <c r="F2" s="31" t="str">
        <f>CONCATENATE("Total Population, BW Only: ",$A$1)</f>
        <v>Total Population, BW Only: NEVADA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NEVADA</v>
      </c>
      <c r="L2" s="31"/>
      <c r="M2" s="31"/>
      <c r="N2" s="31"/>
    </row>
    <row r="3" spans="1:14" ht="12.75">
      <c r="A3" s="24" t="s">
        <v>25</v>
      </c>
      <c r="B3" s="25" t="s">
        <v>11</v>
      </c>
      <c r="C3" s="25" t="s">
        <v>12</v>
      </c>
      <c r="D3" s="25" t="s">
        <v>13</v>
      </c>
      <c r="F3" s="24" t="s">
        <v>25</v>
      </c>
      <c r="G3" s="25" t="s">
        <v>11</v>
      </c>
      <c r="H3" s="25" t="s">
        <v>12</v>
      </c>
      <c r="I3" s="25" t="s">
        <v>13</v>
      </c>
      <c r="K3" s="24" t="s">
        <v>25</v>
      </c>
      <c r="L3" s="25" t="s">
        <v>11</v>
      </c>
      <c r="M3" s="25" t="s">
        <v>12</v>
      </c>
      <c r="N3" s="25" t="s">
        <v>13</v>
      </c>
    </row>
    <row r="4" spans="1:19" ht="12.75">
      <c r="A4" s="9">
        <v>1983</v>
      </c>
      <c r="B4" s="2"/>
      <c r="C4" s="2"/>
      <c r="D4" s="2"/>
      <c r="F4" s="9">
        <v>1983</v>
      </c>
      <c r="G4">
        <v>739868</v>
      </c>
      <c r="H4">
        <v>56940</v>
      </c>
      <c r="I4" s="1">
        <f>G4+H4</f>
        <v>796808</v>
      </c>
      <c r="J4" s="1"/>
      <c r="K4" s="9">
        <f>F4</f>
        <v>1983</v>
      </c>
      <c r="L4" s="1"/>
      <c r="M4" s="1"/>
      <c r="N4" s="1"/>
      <c r="P4" s="6"/>
      <c r="Q4" s="6"/>
      <c r="R4" s="6"/>
      <c r="S4" s="6"/>
    </row>
    <row r="5" spans="1:19" ht="12.75">
      <c r="A5" s="9">
        <v>1984</v>
      </c>
      <c r="B5" s="2"/>
      <c r="C5" s="2"/>
      <c r="D5" s="2"/>
      <c r="F5" s="9">
        <v>1984</v>
      </c>
      <c r="G5">
        <v>754870</v>
      </c>
      <c r="H5">
        <v>58092</v>
      </c>
      <c r="I5" s="1">
        <f aca="true" t="shared" si="0" ref="I5:I20">G5+H5</f>
        <v>812962</v>
      </c>
      <c r="K5" s="9">
        <f aca="true" t="shared" si="1" ref="K5:K20">F5</f>
        <v>1984</v>
      </c>
      <c r="L5" s="1"/>
      <c r="M5" s="1"/>
      <c r="N5" s="1"/>
      <c r="P5" s="6"/>
      <c r="Q5" s="6"/>
      <c r="R5" s="6"/>
      <c r="S5" s="6"/>
    </row>
    <row r="6" spans="1:19" ht="12.75">
      <c r="A6" s="9">
        <v>1985</v>
      </c>
      <c r="B6" s="2"/>
      <c r="C6" s="2"/>
      <c r="D6" s="2"/>
      <c r="F6" s="9">
        <v>1985</v>
      </c>
      <c r="G6">
        <v>772213</v>
      </c>
      <c r="H6">
        <v>59498</v>
      </c>
      <c r="I6" s="1">
        <f t="shared" si="0"/>
        <v>831711</v>
      </c>
      <c r="K6" s="9">
        <f t="shared" si="1"/>
        <v>1985</v>
      </c>
      <c r="L6" s="1"/>
      <c r="M6" s="1"/>
      <c r="N6" s="1"/>
      <c r="P6" s="6"/>
      <c r="Q6" s="6"/>
      <c r="R6" s="6"/>
      <c r="S6" s="6"/>
    </row>
    <row r="7" spans="1:19" ht="12.75">
      <c r="A7" s="9">
        <v>1986</v>
      </c>
      <c r="B7">
        <v>169</v>
      </c>
      <c r="C7">
        <v>67</v>
      </c>
      <c r="D7">
        <v>236</v>
      </c>
      <c r="F7" s="9">
        <v>1986</v>
      </c>
      <c r="G7">
        <v>792122</v>
      </c>
      <c r="H7">
        <v>61138</v>
      </c>
      <c r="I7" s="1">
        <f t="shared" si="0"/>
        <v>853260</v>
      </c>
      <c r="K7" s="9">
        <f t="shared" si="1"/>
        <v>1986</v>
      </c>
      <c r="L7" s="1">
        <f>(B7/G7)*100000</f>
        <v>21.335097371364512</v>
      </c>
      <c r="M7" s="1">
        <f>(C7/H7)*100000</f>
        <v>109.58814485262849</v>
      </c>
      <c r="N7" s="1">
        <f>(D7/I7)*100000</f>
        <v>27.658626913250355</v>
      </c>
      <c r="P7" s="6"/>
      <c r="Q7" s="6"/>
      <c r="R7" s="6"/>
      <c r="S7" s="6"/>
    </row>
    <row r="8" spans="1:19" ht="12.75">
      <c r="A8" s="9">
        <v>1987</v>
      </c>
      <c r="B8">
        <v>157</v>
      </c>
      <c r="C8">
        <v>62</v>
      </c>
      <c r="D8">
        <v>219</v>
      </c>
      <c r="F8" s="9">
        <v>1987</v>
      </c>
      <c r="G8">
        <v>821690</v>
      </c>
      <c r="H8">
        <v>64039</v>
      </c>
      <c r="I8" s="1">
        <f t="shared" si="0"/>
        <v>885729</v>
      </c>
      <c r="K8" s="9">
        <f t="shared" si="1"/>
        <v>1987</v>
      </c>
      <c r="L8" s="1">
        <f aca="true" t="shared" si="2" ref="L8:L20">(B8/G8)*100000</f>
        <v>19.106962479767308</v>
      </c>
      <c r="M8" s="1">
        <f aca="true" t="shared" si="3" ref="M8:N19">(C8/H8)*100000</f>
        <v>96.81600274832523</v>
      </c>
      <c r="N8" s="1">
        <f t="shared" si="3"/>
        <v>24.725395691007066</v>
      </c>
      <c r="P8" s="6"/>
      <c r="Q8" s="6"/>
      <c r="R8" s="6"/>
      <c r="S8" s="6"/>
    </row>
    <row r="9" spans="1:19" ht="12.75">
      <c r="A9" s="9">
        <v>1988</v>
      </c>
      <c r="B9">
        <v>169</v>
      </c>
      <c r="C9">
        <v>64</v>
      </c>
      <c r="D9">
        <v>233</v>
      </c>
      <c r="F9" s="9">
        <v>1988</v>
      </c>
      <c r="G9">
        <v>857526</v>
      </c>
      <c r="H9">
        <v>67533</v>
      </c>
      <c r="I9" s="1">
        <f t="shared" si="0"/>
        <v>925059</v>
      </c>
      <c r="K9" s="9">
        <f t="shared" si="1"/>
        <v>1988</v>
      </c>
      <c r="L9" s="1">
        <f t="shared" si="2"/>
        <v>19.707857254473915</v>
      </c>
      <c r="M9" s="1">
        <f t="shared" si="3"/>
        <v>94.76848355618735</v>
      </c>
      <c r="N9" s="1">
        <f t="shared" si="3"/>
        <v>25.18758262986469</v>
      </c>
      <c r="P9" s="6"/>
      <c r="Q9" s="6"/>
      <c r="R9" s="6"/>
      <c r="S9" s="6"/>
    </row>
    <row r="10" spans="1:19" ht="12.75">
      <c r="A10" s="9">
        <v>1989</v>
      </c>
      <c r="B10">
        <v>167</v>
      </c>
      <c r="C10">
        <v>71</v>
      </c>
      <c r="D10">
        <v>238</v>
      </c>
      <c r="F10" s="9">
        <v>1989</v>
      </c>
      <c r="G10">
        <v>901591</v>
      </c>
      <c r="H10">
        <v>71750</v>
      </c>
      <c r="I10" s="1">
        <f t="shared" si="0"/>
        <v>973341</v>
      </c>
      <c r="K10" s="9">
        <f t="shared" si="1"/>
        <v>1989</v>
      </c>
      <c r="L10" s="1">
        <f t="shared" si="2"/>
        <v>18.522811341284463</v>
      </c>
      <c r="M10" s="1">
        <f t="shared" si="3"/>
        <v>98.95470383275261</v>
      </c>
      <c r="N10" s="1">
        <f t="shared" si="3"/>
        <v>24.451862194236142</v>
      </c>
      <c r="P10" s="6"/>
      <c r="Q10" s="6"/>
      <c r="R10" s="6"/>
      <c r="S10" s="6"/>
    </row>
    <row r="11" spans="1:19" ht="12.75">
      <c r="A11" s="9">
        <v>1990</v>
      </c>
      <c r="B11">
        <v>197</v>
      </c>
      <c r="C11">
        <v>75</v>
      </c>
      <c r="D11">
        <v>272</v>
      </c>
      <c r="F11" s="9">
        <v>1990</v>
      </c>
      <c r="G11">
        <v>958473</v>
      </c>
      <c r="H11">
        <v>78144</v>
      </c>
      <c r="I11" s="1">
        <f t="shared" si="0"/>
        <v>1036617</v>
      </c>
      <c r="K11" s="9">
        <f t="shared" si="1"/>
        <v>1990</v>
      </c>
      <c r="L11" s="1">
        <f t="shared" si="2"/>
        <v>20.553526286082132</v>
      </c>
      <c r="M11" s="1">
        <f t="shared" si="3"/>
        <v>95.97665847665849</v>
      </c>
      <c r="N11" s="1">
        <f t="shared" si="3"/>
        <v>26.239199241378444</v>
      </c>
      <c r="P11" s="6"/>
      <c r="Q11" s="6"/>
      <c r="R11" s="6"/>
      <c r="S11" s="6"/>
    </row>
    <row r="12" spans="1:19" ht="12.75">
      <c r="A12" s="9">
        <v>1991</v>
      </c>
      <c r="B12">
        <v>161</v>
      </c>
      <c r="C12">
        <v>63</v>
      </c>
      <c r="D12">
        <v>224</v>
      </c>
      <c r="F12" s="9">
        <v>1991</v>
      </c>
      <c r="G12">
        <v>1002170</v>
      </c>
      <c r="H12">
        <v>83218</v>
      </c>
      <c r="I12" s="1">
        <f t="shared" si="0"/>
        <v>1085388</v>
      </c>
      <c r="K12" s="9">
        <f t="shared" si="1"/>
        <v>1991</v>
      </c>
      <c r="L12" s="1">
        <f t="shared" si="2"/>
        <v>16.065138649131384</v>
      </c>
      <c r="M12" s="1">
        <f t="shared" si="3"/>
        <v>75.70477540916629</v>
      </c>
      <c r="N12" s="1">
        <f t="shared" si="3"/>
        <v>20.637781143701606</v>
      </c>
      <c r="P12" s="6"/>
      <c r="Q12" s="6"/>
      <c r="R12" s="6"/>
      <c r="S12" s="6"/>
    </row>
    <row r="13" spans="1:19" ht="12.75">
      <c r="A13" s="9">
        <v>1992</v>
      </c>
      <c r="B13">
        <v>146</v>
      </c>
      <c r="C13">
        <v>57</v>
      </c>
      <c r="D13">
        <v>203</v>
      </c>
      <c r="F13" s="9">
        <v>1992</v>
      </c>
      <c r="G13">
        <v>1028867</v>
      </c>
      <c r="H13">
        <v>87483</v>
      </c>
      <c r="I13" s="1">
        <f t="shared" si="0"/>
        <v>1116350</v>
      </c>
      <c r="K13" s="9">
        <f t="shared" si="1"/>
        <v>1992</v>
      </c>
      <c r="L13" s="1">
        <f t="shared" si="2"/>
        <v>14.190366684906797</v>
      </c>
      <c r="M13" s="1">
        <f t="shared" si="3"/>
        <v>65.15551592880902</v>
      </c>
      <c r="N13" s="1">
        <f t="shared" si="3"/>
        <v>18.184261208402383</v>
      </c>
      <c r="P13" s="6"/>
      <c r="Q13" s="6"/>
      <c r="R13" s="6"/>
      <c r="S13" s="6"/>
    </row>
    <row r="14" spans="1:19" ht="12.75">
      <c r="A14" s="9">
        <v>1993</v>
      </c>
      <c r="B14">
        <v>159</v>
      </c>
      <c r="C14">
        <v>71</v>
      </c>
      <c r="D14">
        <v>230</v>
      </c>
      <c r="F14" s="9">
        <v>1993</v>
      </c>
      <c r="G14">
        <v>1057375</v>
      </c>
      <c r="H14">
        <v>91004</v>
      </c>
      <c r="I14" s="1">
        <f t="shared" si="0"/>
        <v>1148379</v>
      </c>
      <c r="K14" s="9">
        <f t="shared" si="1"/>
        <v>1993</v>
      </c>
      <c r="L14" s="1">
        <f t="shared" si="2"/>
        <v>15.03723844426055</v>
      </c>
      <c r="M14" s="1">
        <f t="shared" si="3"/>
        <v>78.01854863522483</v>
      </c>
      <c r="N14" s="1">
        <f t="shared" si="3"/>
        <v>20.028231097921505</v>
      </c>
      <c r="P14" s="6"/>
      <c r="Q14" s="6"/>
      <c r="R14" s="6"/>
      <c r="S14" s="6"/>
    </row>
    <row r="15" spans="1:19" ht="12.75">
      <c r="A15" s="9">
        <v>1994</v>
      </c>
      <c r="B15">
        <v>197</v>
      </c>
      <c r="C15">
        <v>91</v>
      </c>
      <c r="D15">
        <v>288</v>
      </c>
      <c r="F15" s="9">
        <v>1994</v>
      </c>
      <c r="G15">
        <v>1102398</v>
      </c>
      <c r="H15">
        <v>97623</v>
      </c>
      <c r="I15" s="1">
        <f t="shared" si="0"/>
        <v>1200021</v>
      </c>
      <c r="K15" s="9">
        <f t="shared" si="1"/>
        <v>1994</v>
      </c>
      <c r="L15" s="1">
        <f t="shared" si="2"/>
        <v>17.870134016933992</v>
      </c>
      <c r="M15" s="1">
        <f t="shared" si="3"/>
        <v>93.21573809450642</v>
      </c>
      <c r="N15" s="1">
        <f t="shared" si="3"/>
        <v>23.999580007349874</v>
      </c>
      <c r="P15" s="6"/>
      <c r="Q15" s="6"/>
      <c r="R15" s="6"/>
      <c r="S15" s="6"/>
    </row>
    <row r="16" spans="1:19" ht="12.75">
      <c r="A16" s="9">
        <v>1995</v>
      </c>
      <c r="B16">
        <v>230</v>
      </c>
      <c r="C16">
        <v>121</v>
      </c>
      <c r="D16">
        <v>351</v>
      </c>
      <c r="F16" s="9">
        <v>1995</v>
      </c>
      <c r="G16">
        <v>1138993</v>
      </c>
      <c r="H16">
        <v>102988</v>
      </c>
      <c r="I16" s="1">
        <f t="shared" si="0"/>
        <v>1241981</v>
      </c>
      <c r="K16" s="9">
        <f t="shared" si="1"/>
        <v>1995</v>
      </c>
      <c r="L16" s="1">
        <f t="shared" si="2"/>
        <v>20.193275990282643</v>
      </c>
      <c r="M16" s="1">
        <f t="shared" si="3"/>
        <v>117.48941624266905</v>
      </c>
      <c r="N16" s="1">
        <f t="shared" si="3"/>
        <v>28.261301903974378</v>
      </c>
      <c r="P16" s="6"/>
      <c r="Q16" s="6"/>
      <c r="R16" s="6"/>
      <c r="S16" s="6"/>
    </row>
    <row r="17" spans="1:19" ht="12.75">
      <c r="A17" s="9">
        <v>1996</v>
      </c>
      <c r="B17">
        <v>225</v>
      </c>
      <c r="C17">
        <v>92</v>
      </c>
      <c r="D17">
        <v>317</v>
      </c>
      <c r="F17" s="9">
        <v>1996</v>
      </c>
      <c r="G17">
        <v>1178074</v>
      </c>
      <c r="H17">
        <v>108090</v>
      </c>
      <c r="I17" s="1">
        <f t="shared" si="0"/>
        <v>1286164</v>
      </c>
      <c r="K17" s="9">
        <f t="shared" si="1"/>
        <v>1996</v>
      </c>
      <c r="L17" s="1">
        <f t="shared" si="2"/>
        <v>19.098970013768238</v>
      </c>
      <c r="M17" s="1">
        <f t="shared" si="3"/>
        <v>85.11425663798686</v>
      </c>
      <c r="N17" s="1">
        <f t="shared" si="3"/>
        <v>24.646934605540196</v>
      </c>
      <c r="P17" s="6"/>
      <c r="Q17" s="6"/>
      <c r="R17" s="6"/>
      <c r="S17" s="6"/>
    </row>
    <row r="18" spans="1:19" ht="12.75">
      <c r="A18" s="9">
        <v>1997</v>
      </c>
      <c r="B18">
        <v>223</v>
      </c>
      <c r="C18">
        <v>95</v>
      </c>
      <c r="D18">
        <v>318</v>
      </c>
      <c r="F18" s="9">
        <v>1997</v>
      </c>
      <c r="G18">
        <v>1215804</v>
      </c>
      <c r="H18">
        <v>113461</v>
      </c>
      <c r="I18" s="1">
        <f t="shared" si="0"/>
        <v>1329265</v>
      </c>
      <c r="K18" s="9">
        <f t="shared" si="1"/>
        <v>1997</v>
      </c>
      <c r="L18" s="1">
        <f t="shared" si="2"/>
        <v>18.341772193544355</v>
      </c>
      <c r="M18" s="1">
        <f t="shared" si="3"/>
        <v>83.7292109182891</v>
      </c>
      <c r="N18" s="1">
        <f t="shared" si="3"/>
        <v>23.922995038611564</v>
      </c>
      <c r="P18" s="6"/>
      <c r="Q18" s="6"/>
      <c r="R18" s="6"/>
      <c r="S18" s="6"/>
    </row>
    <row r="19" spans="1:19" ht="12.75">
      <c r="A19" s="9">
        <v>1998</v>
      </c>
      <c r="B19">
        <v>235</v>
      </c>
      <c r="C19">
        <v>121</v>
      </c>
      <c r="D19">
        <v>356</v>
      </c>
      <c r="F19" s="9">
        <v>1998</v>
      </c>
      <c r="G19">
        <v>1244978</v>
      </c>
      <c r="H19">
        <v>119845</v>
      </c>
      <c r="I19" s="1">
        <f t="shared" si="0"/>
        <v>1364823</v>
      </c>
      <c r="K19" s="9">
        <f t="shared" si="1"/>
        <v>1998</v>
      </c>
      <c r="L19" s="1">
        <f t="shared" si="2"/>
        <v>18.875835556933538</v>
      </c>
      <c r="M19" s="1">
        <f t="shared" si="3"/>
        <v>100.96374483708124</v>
      </c>
      <c r="N19" s="1">
        <f t="shared" si="3"/>
        <v>26.08396839736728</v>
      </c>
      <c r="P19" s="6"/>
      <c r="Q19" s="6"/>
      <c r="R19" s="6"/>
      <c r="S19" s="6"/>
    </row>
    <row r="20" spans="1:14" ht="12.75">
      <c r="A20" s="9">
        <v>1999</v>
      </c>
      <c r="B20">
        <v>218</v>
      </c>
      <c r="C20">
        <v>122</v>
      </c>
      <c r="D20">
        <v>340</v>
      </c>
      <c r="F20" s="9">
        <v>1999</v>
      </c>
      <c r="G20">
        <v>1271473</v>
      </c>
      <c r="H20">
        <v>125963</v>
      </c>
      <c r="I20" s="1">
        <f t="shared" si="0"/>
        <v>1397436</v>
      </c>
      <c r="K20" s="9">
        <f t="shared" si="1"/>
        <v>1999</v>
      </c>
      <c r="L20" s="1">
        <f t="shared" si="2"/>
        <v>17.14546828756883</v>
      </c>
      <c r="M20" s="1">
        <f>(C20/H20)*100000</f>
        <v>96.853838031803</v>
      </c>
      <c r="N20" s="1">
        <f>(D20/I20)*100000</f>
        <v>24.330273443649656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NEVADA</v>
      </c>
      <c r="B22" s="31"/>
      <c r="C22" s="31"/>
      <c r="D22" s="31"/>
      <c r="F22" s="31" t="str">
        <f>CONCATENATE("Total Population, BW Only: ",$A$1)</f>
        <v>Total Population, BW Only: NEVADA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NEVADA</v>
      </c>
      <c r="L22" s="31"/>
      <c r="M22" s="31"/>
      <c r="N22" s="31"/>
    </row>
    <row r="23" spans="1:14" ht="12.75">
      <c r="A23" s="24" t="s">
        <v>25</v>
      </c>
      <c r="B23" s="25" t="s">
        <v>11</v>
      </c>
      <c r="C23" s="25" t="s">
        <v>12</v>
      </c>
      <c r="D23" s="25" t="s">
        <v>13</v>
      </c>
      <c r="F23" s="24" t="s">
        <v>25</v>
      </c>
      <c r="G23" s="25" t="s">
        <v>11</v>
      </c>
      <c r="H23" s="25" t="s">
        <v>12</v>
      </c>
      <c r="I23" s="25" t="s">
        <v>13</v>
      </c>
      <c r="K23" s="24" t="s">
        <v>25</v>
      </c>
      <c r="L23" s="25" t="s">
        <v>11</v>
      </c>
      <c r="M23" s="25" t="s">
        <v>12</v>
      </c>
      <c r="N23" s="25" t="s">
        <v>13</v>
      </c>
    </row>
    <row r="24" spans="1:14" ht="12.75">
      <c r="A24" s="9">
        <v>1983</v>
      </c>
      <c r="B24" s="2"/>
      <c r="C24" s="2"/>
      <c r="D24" s="2"/>
      <c r="F24" s="9">
        <f>F4</f>
        <v>1983</v>
      </c>
      <c r="G24" s="1">
        <f>G4</f>
        <v>739868</v>
      </c>
      <c r="H24" s="1">
        <f>H4</f>
        <v>56940</v>
      </c>
      <c r="I24" s="1">
        <f>I4</f>
        <v>796808</v>
      </c>
      <c r="K24" s="9">
        <f>F24</f>
        <v>1983</v>
      </c>
      <c r="L24" s="1"/>
      <c r="M24" s="1"/>
      <c r="N24" s="1"/>
    </row>
    <row r="25" spans="1:14" ht="12.75">
      <c r="A25" s="9">
        <v>1984</v>
      </c>
      <c r="B25" s="2"/>
      <c r="C25" s="2"/>
      <c r="D25" s="2"/>
      <c r="F25" s="9">
        <f aca="true" t="shared" si="4" ref="F25:F40">F5</f>
        <v>1984</v>
      </c>
      <c r="G25" s="1">
        <f aca="true" t="shared" si="5" ref="G25:I40">G5</f>
        <v>754870</v>
      </c>
      <c r="H25" s="1">
        <f t="shared" si="5"/>
        <v>58092</v>
      </c>
      <c r="I25" s="1">
        <f t="shared" si="5"/>
        <v>812962</v>
      </c>
      <c r="K25" s="9">
        <f aca="true" t="shared" si="6" ref="K25:K40">F25</f>
        <v>1984</v>
      </c>
      <c r="L25" s="1"/>
      <c r="M25" s="1"/>
      <c r="N25" s="1"/>
    </row>
    <row r="26" spans="1:14" ht="12.75">
      <c r="A26" s="9">
        <v>1985</v>
      </c>
      <c r="B26" s="2"/>
      <c r="C26" s="2"/>
      <c r="D26" s="2"/>
      <c r="F26" s="9">
        <f t="shared" si="4"/>
        <v>1985</v>
      </c>
      <c r="G26" s="1">
        <f t="shared" si="5"/>
        <v>772213</v>
      </c>
      <c r="H26" s="1">
        <f t="shared" si="5"/>
        <v>59498</v>
      </c>
      <c r="I26" s="1">
        <f t="shared" si="5"/>
        <v>831711</v>
      </c>
      <c r="K26" s="9">
        <f t="shared" si="6"/>
        <v>1985</v>
      </c>
      <c r="L26" s="1"/>
      <c r="M26" s="1"/>
      <c r="N26" s="1"/>
    </row>
    <row r="27" spans="1:14" ht="12.75">
      <c r="A27" s="9">
        <v>1986</v>
      </c>
      <c r="B27">
        <v>212</v>
      </c>
      <c r="C27">
        <v>87</v>
      </c>
      <c r="D27">
        <v>299</v>
      </c>
      <c r="F27" s="9">
        <f t="shared" si="4"/>
        <v>1986</v>
      </c>
      <c r="G27" s="1">
        <f t="shared" si="5"/>
        <v>792122</v>
      </c>
      <c r="H27" s="1">
        <f t="shared" si="5"/>
        <v>61138</v>
      </c>
      <c r="I27" s="1">
        <f t="shared" si="5"/>
        <v>853260</v>
      </c>
      <c r="K27" s="9">
        <f t="shared" si="6"/>
        <v>1986</v>
      </c>
      <c r="L27" s="1">
        <f>(B27/G27)*100000</f>
        <v>26.7635540989898</v>
      </c>
      <c r="M27" s="1">
        <f>(C27/H27)*100000</f>
        <v>142.3010239131146</v>
      </c>
      <c r="N27" s="1">
        <f>(D27/I27)*100000</f>
        <v>35.042073928228206</v>
      </c>
    </row>
    <row r="28" spans="1:14" ht="12.75">
      <c r="A28" s="9">
        <v>1987</v>
      </c>
      <c r="B28">
        <v>162</v>
      </c>
      <c r="C28">
        <v>77</v>
      </c>
      <c r="D28">
        <v>239</v>
      </c>
      <c r="F28" s="9">
        <f t="shared" si="4"/>
        <v>1987</v>
      </c>
      <c r="G28" s="1">
        <f t="shared" si="5"/>
        <v>821690</v>
      </c>
      <c r="H28" s="1">
        <f t="shared" si="5"/>
        <v>64039</v>
      </c>
      <c r="I28" s="1">
        <f t="shared" si="5"/>
        <v>885729</v>
      </c>
      <c r="K28" s="9">
        <f t="shared" si="6"/>
        <v>1987</v>
      </c>
      <c r="L28" s="1">
        <f aca="true" t="shared" si="7" ref="L28:L40">(B28/G28)*100000</f>
        <v>19.71546446956882</v>
      </c>
      <c r="M28" s="1">
        <f aca="true" t="shared" si="8" ref="M28:M40">(C28/H28)*100000</f>
        <v>120.23922921969425</v>
      </c>
      <c r="N28" s="1">
        <f aca="true" t="shared" si="9" ref="N28:N40">(D28/I28)*100000</f>
        <v>26.983422694752008</v>
      </c>
    </row>
    <row r="29" spans="1:14" ht="12.75">
      <c r="A29" s="9">
        <v>1988</v>
      </c>
      <c r="B29">
        <v>193</v>
      </c>
      <c r="C29">
        <v>93</v>
      </c>
      <c r="D29">
        <v>286</v>
      </c>
      <c r="F29" s="9">
        <f t="shared" si="4"/>
        <v>1988</v>
      </c>
      <c r="G29" s="1">
        <f t="shared" si="5"/>
        <v>857526</v>
      </c>
      <c r="H29" s="1">
        <f t="shared" si="5"/>
        <v>67533</v>
      </c>
      <c r="I29" s="1">
        <f t="shared" si="5"/>
        <v>925059</v>
      </c>
      <c r="K29" s="9">
        <f t="shared" si="6"/>
        <v>1988</v>
      </c>
      <c r="L29" s="1">
        <f t="shared" si="7"/>
        <v>22.506606213689146</v>
      </c>
      <c r="M29" s="1">
        <f t="shared" si="8"/>
        <v>137.71045266758475</v>
      </c>
      <c r="N29" s="1">
        <f t="shared" si="9"/>
        <v>30.91694691906138</v>
      </c>
    </row>
    <row r="30" spans="1:14" ht="12.75">
      <c r="A30" s="9">
        <v>1989</v>
      </c>
      <c r="B30">
        <v>171</v>
      </c>
      <c r="C30">
        <v>83</v>
      </c>
      <c r="D30">
        <v>254</v>
      </c>
      <c r="F30" s="9">
        <f t="shared" si="4"/>
        <v>1989</v>
      </c>
      <c r="G30" s="1">
        <f t="shared" si="5"/>
        <v>901591</v>
      </c>
      <c r="H30" s="1">
        <f t="shared" si="5"/>
        <v>71750</v>
      </c>
      <c r="I30" s="1">
        <f t="shared" si="5"/>
        <v>973341</v>
      </c>
      <c r="K30" s="9">
        <f t="shared" si="6"/>
        <v>1989</v>
      </c>
      <c r="L30" s="1">
        <f t="shared" si="7"/>
        <v>18.966471493171515</v>
      </c>
      <c r="M30" s="1">
        <f t="shared" si="8"/>
        <v>115.67944250871079</v>
      </c>
      <c r="N30" s="1">
        <f t="shared" si="9"/>
        <v>26.095684862756215</v>
      </c>
    </row>
    <row r="31" spans="1:14" ht="12.75">
      <c r="A31" s="9">
        <v>1990</v>
      </c>
      <c r="B31">
        <v>169</v>
      </c>
      <c r="C31">
        <v>125</v>
      </c>
      <c r="D31">
        <v>294</v>
      </c>
      <c r="F31" s="9">
        <f t="shared" si="4"/>
        <v>1990</v>
      </c>
      <c r="G31" s="1">
        <f t="shared" si="5"/>
        <v>958473</v>
      </c>
      <c r="H31" s="1">
        <f t="shared" si="5"/>
        <v>78144</v>
      </c>
      <c r="I31" s="1">
        <f t="shared" si="5"/>
        <v>1036617</v>
      </c>
      <c r="K31" s="9">
        <f t="shared" si="6"/>
        <v>1990</v>
      </c>
      <c r="L31" s="1">
        <f t="shared" si="7"/>
        <v>17.63221290531919</v>
      </c>
      <c r="M31" s="1">
        <f t="shared" si="8"/>
        <v>159.96109746109747</v>
      </c>
      <c r="N31" s="1">
        <f t="shared" si="9"/>
        <v>28.361487415313466</v>
      </c>
    </row>
    <row r="32" spans="1:14" ht="12.75">
      <c r="A32" s="9">
        <v>1991</v>
      </c>
      <c r="B32">
        <v>188</v>
      </c>
      <c r="C32">
        <v>117</v>
      </c>
      <c r="D32">
        <v>305</v>
      </c>
      <c r="F32" s="9">
        <f t="shared" si="4"/>
        <v>1991</v>
      </c>
      <c r="G32" s="1">
        <f t="shared" si="5"/>
        <v>1002170</v>
      </c>
      <c r="H32" s="1">
        <f t="shared" si="5"/>
        <v>83218</v>
      </c>
      <c r="I32" s="1">
        <f t="shared" si="5"/>
        <v>1085388</v>
      </c>
      <c r="K32" s="9">
        <f t="shared" si="6"/>
        <v>1991</v>
      </c>
      <c r="L32" s="1">
        <f t="shared" si="7"/>
        <v>18.75929233563168</v>
      </c>
      <c r="M32" s="1">
        <f t="shared" si="8"/>
        <v>140.5945829027374</v>
      </c>
      <c r="N32" s="1">
        <f t="shared" si="9"/>
        <v>28.100550217986566</v>
      </c>
    </row>
    <row r="33" spans="1:14" ht="12.75">
      <c r="A33" s="9">
        <v>1992</v>
      </c>
      <c r="B33">
        <v>193</v>
      </c>
      <c r="C33">
        <v>160</v>
      </c>
      <c r="D33">
        <v>353</v>
      </c>
      <c r="F33" s="9">
        <f t="shared" si="4"/>
        <v>1992</v>
      </c>
      <c r="G33" s="1">
        <f t="shared" si="5"/>
        <v>1028867</v>
      </c>
      <c r="H33" s="1">
        <f t="shared" si="5"/>
        <v>87483</v>
      </c>
      <c r="I33" s="1">
        <f t="shared" si="5"/>
        <v>1116350</v>
      </c>
      <c r="K33" s="9">
        <f t="shared" si="6"/>
        <v>1992</v>
      </c>
      <c r="L33" s="1">
        <f t="shared" si="7"/>
        <v>18.758498425938438</v>
      </c>
      <c r="M33" s="1">
        <f t="shared" si="8"/>
        <v>182.89267629139377</v>
      </c>
      <c r="N33" s="1">
        <f t="shared" si="9"/>
        <v>31.62090742150759</v>
      </c>
    </row>
    <row r="34" spans="1:14" ht="12.75">
      <c r="A34" s="9">
        <v>1993</v>
      </c>
      <c r="B34">
        <v>199</v>
      </c>
      <c r="C34">
        <v>161</v>
      </c>
      <c r="D34">
        <v>360</v>
      </c>
      <c r="F34" s="9">
        <f t="shared" si="4"/>
        <v>1993</v>
      </c>
      <c r="G34" s="1">
        <f t="shared" si="5"/>
        <v>1057375</v>
      </c>
      <c r="H34" s="1">
        <f t="shared" si="5"/>
        <v>91004</v>
      </c>
      <c r="I34" s="1">
        <f t="shared" si="5"/>
        <v>1148379</v>
      </c>
      <c r="K34" s="9">
        <f t="shared" si="6"/>
        <v>1993</v>
      </c>
      <c r="L34" s="1">
        <f t="shared" si="7"/>
        <v>18.820191511999052</v>
      </c>
      <c r="M34" s="1">
        <f t="shared" si="8"/>
        <v>176.9153004263549</v>
      </c>
      <c r="N34" s="1">
        <f t="shared" si="9"/>
        <v>31.348535631529316</v>
      </c>
    </row>
    <row r="35" spans="1:14" ht="12.75">
      <c r="A35" s="9">
        <v>1994</v>
      </c>
      <c r="B35">
        <v>187</v>
      </c>
      <c r="C35">
        <v>156</v>
      </c>
      <c r="D35">
        <v>343</v>
      </c>
      <c r="F35" s="9">
        <f t="shared" si="4"/>
        <v>1994</v>
      </c>
      <c r="G35" s="1">
        <f t="shared" si="5"/>
        <v>1102398</v>
      </c>
      <c r="H35" s="1">
        <f t="shared" si="5"/>
        <v>97623</v>
      </c>
      <c r="I35" s="1">
        <f t="shared" si="5"/>
        <v>1200021</v>
      </c>
      <c r="K35" s="9">
        <f t="shared" si="6"/>
        <v>1994</v>
      </c>
      <c r="L35" s="1">
        <f t="shared" si="7"/>
        <v>16.963020615059172</v>
      </c>
      <c r="M35" s="1">
        <f t="shared" si="8"/>
        <v>159.798408162011</v>
      </c>
      <c r="N35" s="1">
        <f t="shared" si="9"/>
        <v>28.582833133753496</v>
      </c>
    </row>
    <row r="36" spans="1:14" ht="12.75">
      <c r="A36" s="9">
        <v>1995</v>
      </c>
      <c r="B36">
        <v>215</v>
      </c>
      <c r="C36">
        <v>149</v>
      </c>
      <c r="D36">
        <v>364</v>
      </c>
      <c r="F36" s="9">
        <f t="shared" si="4"/>
        <v>1995</v>
      </c>
      <c r="G36" s="1">
        <f t="shared" si="5"/>
        <v>1138993</v>
      </c>
      <c r="H36" s="1">
        <f t="shared" si="5"/>
        <v>102988</v>
      </c>
      <c r="I36" s="1">
        <f t="shared" si="5"/>
        <v>1241981</v>
      </c>
      <c r="K36" s="9">
        <f t="shared" si="6"/>
        <v>1995</v>
      </c>
      <c r="L36" s="1">
        <f t="shared" si="7"/>
        <v>18.87632320830769</v>
      </c>
      <c r="M36" s="1">
        <f t="shared" si="8"/>
        <v>144.67704975336932</v>
      </c>
      <c r="N36" s="1">
        <f t="shared" si="9"/>
        <v>29.30801678930676</v>
      </c>
    </row>
    <row r="37" spans="1:14" ht="12.75">
      <c r="A37" s="9">
        <v>1996</v>
      </c>
      <c r="B37">
        <v>218</v>
      </c>
      <c r="C37">
        <v>172</v>
      </c>
      <c r="D37">
        <v>390</v>
      </c>
      <c r="F37" s="9">
        <f t="shared" si="4"/>
        <v>1996</v>
      </c>
      <c r="G37" s="1">
        <f t="shared" si="5"/>
        <v>1178074</v>
      </c>
      <c r="H37" s="1">
        <f t="shared" si="5"/>
        <v>108090</v>
      </c>
      <c r="I37" s="1">
        <f t="shared" si="5"/>
        <v>1286164</v>
      </c>
      <c r="K37" s="9">
        <f t="shared" si="6"/>
        <v>1996</v>
      </c>
      <c r="L37" s="1">
        <f t="shared" si="7"/>
        <v>18.50477983556211</v>
      </c>
      <c r="M37" s="1">
        <f t="shared" si="8"/>
        <v>159.12665371449717</v>
      </c>
      <c r="N37" s="1">
        <f t="shared" si="9"/>
        <v>30.32272711722611</v>
      </c>
    </row>
    <row r="38" spans="1:14" ht="12.75">
      <c r="A38" s="9">
        <v>1997</v>
      </c>
      <c r="B38">
        <v>203</v>
      </c>
      <c r="C38">
        <v>152</v>
      </c>
      <c r="D38">
        <v>355</v>
      </c>
      <c r="F38" s="9">
        <f t="shared" si="4"/>
        <v>1997</v>
      </c>
      <c r="G38" s="1">
        <f t="shared" si="5"/>
        <v>1215804</v>
      </c>
      <c r="H38" s="1">
        <f t="shared" si="5"/>
        <v>113461</v>
      </c>
      <c r="I38" s="1">
        <f t="shared" si="5"/>
        <v>1329265</v>
      </c>
      <c r="K38" s="9">
        <f t="shared" si="6"/>
        <v>1997</v>
      </c>
      <c r="L38" s="1">
        <f t="shared" si="7"/>
        <v>16.696770203091948</v>
      </c>
      <c r="M38" s="1">
        <f t="shared" si="8"/>
        <v>133.96673746926257</v>
      </c>
      <c r="N38" s="1">
        <f t="shared" si="9"/>
        <v>26.70648817203492</v>
      </c>
    </row>
    <row r="39" spans="1:14" ht="12.75">
      <c r="A39" s="9">
        <v>1998</v>
      </c>
      <c r="B39">
        <v>239</v>
      </c>
      <c r="C39">
        <v>187</v>
      </c>
      <c r="D39">
        <v>426</v>
      </c>
      <c r="F39" s="9">
        <f t="shared" si="4"/>
        <v>1998</v>
      </c>
      <c r="G39" s="1">
        <f t="shared" si="5"/>
        <v>1244978</v>
      </c>
      <c r="H39" s="1">
        <f t="shared" si="5"/>
        <v>119845</v>
      </c>
      <c r="I39" s="1">
        <f t="shared" si="5"/>
        <v>1364823</v>
      </c>
      <c r="K39" s="9">
        <f t="shared" si="6"/>
        <v>1998</v>
      </c>
      <c r="L39" s="1">
        <f t="shared" si="7"/>
        <v>19.197126374923894</v>
      </c>
      <c r="M39" s="1">
        <f t="shared" si="8"/>
        <v>156.03487838458008</v>
      </c>
      <c r="N39" s="1">
        <f t="shared" si="9"/>
        <v>31.21283858786084</v>
      </c>
    </row>
    <row r="40" spans="1:14" ht="12.75">
      <c r="A40" s="9">
        <v>1999</v>
      </c>
      <c r="B40">
        <v>232</v>
      </c>
      <c r="C40">
        <v>170</v>
      </c>
      <c r="D40">
        <v>402</v>
      </c>
      <c r="F40" s="9">
        <f t="shared" si="4"/>
        <v>1999</v>
      </c>
      <c r="G40" s="1">
        <f t="shared" si="5"/>
        <v>1271473</v>
      </c>
      <c r="H40" s="1">
        <f t="shared" si="5"/>
        <v>125963</v>
      </c>
      <c r="I40" s="1">
        <f t="shared" si="5"/>
        <v>1397436</v>
      </c>
      <c r="K40" s="9">
        <f t="shared" si="6"/>
        <v>1999</v>
      </c>
      <c r="L40" s="1">
        <f t="shared" si="7"/>
        <v>18.246553406953982</v>
      </c>
      <c r="M40" s="1">
        <f t="shared" si="8"/>
        <v>134.9602661098894</v>
      </c>
      <c r="N40" s="1">
        <f t="shared" si="9"/>
        <v>28.766970365726944</v>
      </c>
    </row>
    <row r="42" spans="1:14" ht="29.25" customHeight="1">
      <c r="A42" s="31" t="str">
        <f>CONCATENATE("New Admissions for Larceny / Theft Offenses, BW Only: ",$A$1)</f>
        <v>New Admissions for Larceny / Theft Offenses, BW Only: NEVADA</v>
      </c>
      <c r="B42" s="31"/>
      <c r="C42" s="31"/>
      <c r="D42" s="31"/>
      <c r="F42" s="31" t="str">
        <f>CONCATENATE("Total Population, BW Only: ",$A$1)</f>
        <v>Total Population, BW Only: NEVADA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NEVADA</v>
      </c>
      <c r="L42" s="31"/>
      <c r="M42" s="31"/>
      <c r="N42" s="31"/>
    </row>
    <row r="43" spans="1:14" ht="12.75">
      <c r="A43" s="24" t="s">
        <v>25</v>
      </c>
      <c r="B43" s="25" t="s">
        <v>11</v>
      </c>
      <c r="C43" s="25" t="s">
        <v>12</v>
      </c>
      <c r="D43" s="25" t="s">
        <v>13</v>
      </c>
      <c r="F43" s="24" t="s">
        <v>25</v>
      </c>
      <c r="G43" s="25" t="s">
        <v>11</v>
      </c>
      <c r="H43" s="25" t="s">
        <v>12</v>
      </c>
      <c r="I43" s="25" t="s">
        <v>13</v>
      </c>
      <c r="K43" s="24" t="s">
        <v>25</v>
      </c>
      <c r="L43" s="25" t="s">
        <v>11</v>
      </c>
      <c r="M43" s="25" t="s">
        <v>12</v>
      </c>
      <c r="N43" s="25" t="s">
        <v>13</v>
      </c>
    </row>
    <row r="44" spans="1:14" ht="12.75">
      <c r="A44" s="9">
        <v>1983</v>
      </c>
      <c r="F44" s="9">
        <f>F4</f>
        <v>1983</v>
      </c>
      <c r="G44" s="1">
        <f>G4</f>
        <v>739868</v>
      </c>
      <c r="H44" s="1">
        <f>H4</f>
        <v>56940</v>
      </c>
      <c r="I44" s="1">
        <f>I4</f>
        <v>796808</v>
      </c>
      <c r="K44" s="9">
        <f>F44</f>
        <v>1983</v>
      </c>
      <c r="L44" s="1"/>
      <c r="M44" s="1"/>
      <c r="N44" s="1"/>
    </row>
    <row r="45" spans="1:14" ht="12.75">
      <c r="A45" s="9">
        <v>1984</v>
      </c>
      <c r="F45" s="9">
        <f aca="true" t="shared" si="10" ref="F45:F60">F5</f>
        <v>1984</v>
      </c>
      <c r="G45" s="1">
        <f aca="true" t="shared" si="11" ref="G45:I60">G5</f>
        <v>754870</v>
      </c>
      <c r="H45" s="1">
        <f t="shared" si="11"/>
        <v>58092</v>
      </c>
      <c r="I45" s="1">
        <f t="shared" si="11"/>
        <v>812962</v>
      </c>
      <c r="K45" s="9">
        <f aca="true" t="shared" si="12" ref="K45:K60">F45</f>
        <v>1984</v>
      </c>
      <c r="L45" s="1"/>
      <c r="M45" s="1"/>
      <c r="N45" s="1"/>
    </row>
    <row r="46" spans="1:14" ht="12.75">
      <c r="A46" s="9">
        <v>1985</v>
      </c>
      <c r="C46" s="2"/>
      <c r="F46" s="9">
        <f t="shared" si="10"/>
        <v>1985</v>
      </c>
      <c r="G46" s="1">
        <f t="shared" si="11"/>
        <v>772213</v>
      </c>
      <c r="H46" s="1">
        <f t="shared" si="11"/>
        <v>59498</v>
      </c>
      <c r="I46" s="1">
        <f t="shared" si="11"/>
        <v>831711</v>
      </c>
      <c r="K46" s="9">
        <f t="shared" si="12"/>
        <v>1985</v>
      </c>
      <c r="L46" s="1"/>
      <c r="M46" s="1"/>
      <c r="N46" s="1"/>
    </row>
    <row r="47" spans="1:14" ht="12.75">
      <c r="A47" s="9">
        <v>1986</v>
      </c>
      <c r="B47">
        <v>186</v>
      </c>
      <c r="C47">
        <v>80</v>
      </c>
      <c r="D47">
        <v>266</v>
      </c>
      <c r="F47" s="9">
        <f t="shared" si="10"/>
        <v>1986</v>
      </c>
      <c r="G47" s="1">
        <f t="shared" si="11"/>
        <v>792122</v>
      </c>
      <c r="H47" s="1">
        <f t="shared" si="11"/>
        <v>61138</v>
      </c>
      <c r="I47" s="1">
        <f t="shared" si="11"/>
        <v>853260</v>
      </c>
      <c r="K47" s="9">
        <f t="shared" si="12"/>
        <v>1986</v>
      </c>
      <c r="L47" s="1">
        <f>(B47/G47)*100000</f>
        <v>23.481231426472185</v>
      </c>
      <c r="M47" s="1">
        <f>(C47/H47)*100000</f>
        <v>130.85151624194447</v>
      </c>
      <c r="N47" s="1">
        <f>(D47/I47)*100000</f>
        <v>31.17455406323981</v>
      </c>
    </row>
    <row r="48" spans="1:14" ht="12.75">
      <c r="A48" s="9">
        <v>1987</v>
      </c>
      <c r="B48">
        <v>173</v>
      </c>
      <c r="C48">
        <v>79</v>
      </c>
      <c r="D48">
        <v>252</v>
      </c>
      <c r="F48" s="9">
        <f t="shared" si="10"/>
        <v>1987</v>
      </c>
      <c r="G48" s="1">
        <f t="shared" si="11"/>
        <v>821690</v>
      </c>
      <c r="H48" s="1">
        <f t="shared" si="11"/>
        <v>64039</v>
      </c>
      <c r="I48" s="1">
        <f t="shared" si="11"/>
        <v>885729</v>
      </c>
      <c r="K48" s="9">
        <f t="shared" si="12"/>
        <v>1987</v>
      </c>
      <c r="L48" s="1">
        <f aca="true" t="shared" si="13" ref="L48:L60">(B48/G48)*100000</f>
        <v>21.054168847132132</v>
      </c>
      <c r="M48" s="1">
        <f aca="true" t="shared" si="14" ref="M48:M60">(C48/H48)*100000</f>
        <v>123.36232608254345</v>
      </c>
      <c r="N48" s="1">
        <f aca="true" t="shared" si="15" ref="N48:N60">(D48/I48)*100000</f>
        <v>28.451140247186213</v>
      </c>
    </row>
    <row r="49" spans="1:14" ht="12.75">
      <c r="A49" s="9">
        <v>1988</v>
      </c>
      <c r="B49">
        <v>183</v>
      </c>
      <c r="C49">
        <v>98</v>
      </c>
      <c r="D49">
        <v>281</v>
      </c>
      <c r="F49" s="9">
        <f t="shared" si="10"/>
        <v>1988</v>
      </c>
      <c r="G49" s="1">
        <f t="shared" si="11"/>
        <v>857526</v>
      </c>
      <c r="H49" s="1">
        <f t="shared" si="11"/>
        <v>67533</v>
      </c>
      <c r="I49" s="1">
        <f t="shared" si="11"/>
        <v>925059</v>
      </c>
      <c r="K49" s="9">
        <f t="shared" si="12"/>
        <v>1988</v>
      </c>
      <c r="L49" s="1">
        <f t="shared" si="13"/>
        <v>21.340460814016136</v>
      </c>
      <c r="M49" s="1">
        <f t="shared" si="14"/>
        <v>145.11424044541187</v>
      </c>
      <c r="N49" s="1">
        <f t="shared" si="15"/>
        <v>30.376440854042826</v>
      </c>
    </row>
    <row r="50" spans="1:14" ht="12.75">
      <c r="A50" s="9">
        <v>1989</v>
      </c>
      <c r="B50">
        <v>190</v>
      </c>
      <c r="C50">
        <v>106</v>
      </c>
      <c r="D50">
        <v>296</v>
      </c>
      <c r="F50" s="9">
        <f t="shared" si="10"/>
        <v>1989</v>
      </c>
      <c r="G50" s="1">
        <f t="shared" si="11"/>
        <v>901591</v>
      </c>
      <c r="H50" s="1">
        <f t="shared" si="11"/>
        <v>71750</v>
      </c>
      <c r="I50" s="1">
        <f t="shared" si="11"/>
        <v>973341</v>
      </c>
      <c r="K50" s="9">
        <f t="shared" si="12"/>
        <v>1989</v>
      </c>
      <c r="L50" s="1">
        <f t="shared" si="13"/>
        <v>21.07385721463502</v>
      </c>
      <c r="M50" s="1">
        <f t="shared" si="14"/>
        <v>147.73519163763066</v>
      </c>
      <c r="N50" s="1">
        <f t="shared" si="15"/>
        <v>30.410719367621418</v>
      </c>
    </row>
    <row r="51" spans="1:14" ht="12.75">
      <c r="A51" s="9">
        <v>1990</v>
      </c>
      <c r="B51">
        <v>154</v>
      </c>
      <c r="C51">
        <v>70</v>
      </c>
      <c r="D51">
        <v>224</v>
      </c>
      <c r="F51" s="9">
        <f t="shared" si="10"/>
        <v>1990</v>
      </c>
      <c r="G51" s="1">
        <f t="shared" si="11"/>
        <v>958473</v>
      </c>
      <c r="H51" s="1">
        <f t="shared" si="11"/>
        <v>78144</v>
      </c>
      <c r="I51" s="1">
        <f t="shared" si="11"/>
        <v>1036617</v>
      </c>
      <c r="K51" s="9">
        <f t="shared" si="12"/>
        <v>1990</v>
      </c>
      <c r="L51" s="1">
        <f t="shared" si="13"/>
        <v>16.067223594196186</v>
      </c>
      <c r="M51" s="1">
        <f t="shared" si="14"/>
        <v>89.57821457821458</v>
      </c>
      <c r="N51" s="1">
        <f t="shared" si="15"/>
        <v>21.60875231642931</v>
      </c>
    </row>
    <row r="52" spans="1:14" ht="12.75">
      <c r="A52" s="9">
        <v>1991</v>
      </c>
      <c r="B52">
        <v>209</v>
      </c>
      <c r="C52">
        <v>68</v>
      </c>
      <c r="D52">
        <v>277</v>
      </c>
      <c r="F52" s="9">
        <f t="shared" si="10"/>
        <v>1991</v>
      </c>
      <c r="G52" s="1">
        <f t="shared" si="11"/>
        <v>1002170</v>
      </c>
      <c r="H52" s="1">
        <f t="shared" si="11"/>
        <v>83218</v>
      </c>
      <c r="I52" s="1">
        <f t="shared" si="11"/>
        <v>1085388</v>
      </c>
      <c r="K52" s="9">
        <f t="shared" si="12"/>
        <v>1991</v>
      </c>
      <c r="L52" s="1">
        <f t="shared" si="13"/>
        <v>20.854745202909687</v>
      </c>
      <c r="M52" s="1">
        <f t="shared" si="14"/>
        <v>81.71309091783027</v>
      </c>
      <c r="N52" s="1">
        <f t="shared" si="15"/>
        <v>25.52082757502386</v>
      </c>
    </row>
    <row r="53" spans="1:14" ht="12.75">
      <c r="A53" s="9">
        <v>1992</v>
      </c>
      <c r="B53">
        <v>193</v>
      </c>
      <c r="C53">
        <v>69</v>
      </c>
      <c r="D53">
        <v>262</v>
      </c>
      <c r="F53" s="9">
        <f t="shared" si="10"/>
        <v>1992</v>
      </c>
      <c r="G53" s="1">
        <f t="shared" si="11"/>
        <v>1028867</v>
      </c>
      <c r="H53" s="1">
        <f t="shared" si="11"/>
        <v>87483</v>
      </c>
      <c r="I53" s="1">
        <f t="shared" si="11"/>
        <v>1116350</v>
      </c>
      <c r="K53" s="9">
        <f t="shared" si="12"/>
        <v>1992</v>
      </c>
      <c r="L53" s="1">
        <f t="shared" si="13"/>
        <v>18.758498425938438</v>
      </c>
      <c r="M53" s="1">
        <f t="shared" si="14"/>
        <v>78.87246665066355</v>
      </c>
      <c r="N53" s="1">
        <f t="shared" si="15"/>
        <v>23.469342052223766</v>
      </c>
    </row>
    <row r="54" spans="1:14" ht="12.75">
      <c r="A54" s="9">
        <v>1993</v>
      </c>
      <c r="B54">
        <v>174</v>
      </c>
      <c r="C54">
        <v>78</v>
      </c>
      <c r="D54">
        <v>252</v>
      </c>
      <c r="F54" s="9">
        <f t="shared" si="10"/>
        <v>1993</v>
      </c>
      <c r="G54" s="1">
        <f t="shared" si="11"/>
        <v>1057375</v>
      </c>
      <c r="H54" s="1">
        <f t="shared" si="11"/>
        <v>91004</v>
      </c>
      <c r="I54" s="1">
        <f t="shared" si="11"/>
        <v>1148379</v>
      </c>
      <c r="K54" s="9">
        <f t="shared" si="12"/>
        <v>1993</v>
      </c>
      <c r="L54" s="1">
        <f t="shared" si="13"/>
        <v>16.45584584466249</v>
      </c>
      <c r="M54" s="1">
        <f t="shared" si="14"/>
        <v>85.71051821897939</v>
      </c>
      <c r="N54" s="1">
        <f t="shared" si="15"/>
        <v>21.94397494207052</v>
      </c>
    </row>
    <row r="55" spans="1:14" ht="12.75">
      <c r="A55" s="9">
        <v>1994</v>
      </c>
      <c r="B55">
        <v>206</v>
      </c>
      <c r="C55">
        <v>93</v>
      </c>
      <c r="D55">
        <v>299</v>
      </c>
      <c r="F55" s="9">
        <f t="shared" si="10"/>
        <v>1994</v>
      </c>
      <c r="G55" s="1">
        <f t="shared" si="11"/>
        <v>1102398</v>
      </c>
      <c r="H55" s="1">
        <f t="shared" si="11"/>
        <v>97623</v>
      </c>
      <c r="I55" s="1">
        <f t="shared" si="11"/>
        <v>1200021</v>
      </c>
      <c r="K55" s="9">
        <f t="shared" si="12"/>
        <v>1994</v>
      </c>
      <c r="L55" s="1">
        <f t="shared" si="13"/>
        <v>18.686536078621334</v>
      </c>
      <c r="M55" s="1">
        <f t="shared" si="14"/>
        <v>95.26443563504502</v>
      </c>
      <c r="N55" s="1">
        <f t="shared" si="15"/>
        <v>24.916230632630594</v>
      </c>
    </row>
    <row r="56" spans="1:14" ht="12.75">
      <c r="A56" s="9">
        <v>1995</v>
      </c>
      <c r="B56">
        <v>244</v>
      </c>
      <c r="C56">
        <v>66</v>
      </c>
      <c r="D56">
        <v>310</v>
      </c>
      <c r="F56" s="9">
        <f t="shared" si="10"/>
        <v>1995</v>
      </c>
      <c r="G56" s="1">
        <f t="shared" si="11"/>
        <v>1138993</v>
      </c>
      <c r="H56" s="1">
        <f t="shared" si="11"/>
        <v>102988</v>
      </c>
      <c r="I56" s="1">
        <f t="shared" si="11"/>
        <v>1241981</v>
      </c>
      <c r="K56" s="9">
        <f t="shared" si="12"/>
        <v>1995</v>
      </c>
      <c r="L56" s="1">
        <f t="shared" si="13"/>
        <v>21.422431920125938</v>
      </c>
      <c r="M56" s="1">
        <f t="shared" si="14"/>
        <v>64.08513613236494</v>
      </c>
      <c r="N56" s="1">
        <f t="shared" si="15"/>
        <v>24.960124188695318</v>
      </c>
    </row>
    <row r="57" spans="1:14" ht="12.75">
      <c r="A57" s="9">
        <v>1996</v>
      </c>
      <c r="B57">
        <v>205</v>
      </c>
      <c r="C57">
        <v>88</v>
      </c>
      <c r="D57">
        <v>293</v>
      </c>
      <c r="F57" s="9">
        <f t="shared" si="10"/>
        <v>1996</v>
      </c>
      <c r="G57" s="1">
        <f t="shared" si="11"/>
        <v>1178074</v>
      </c>
      <c r="H57" s="1">
        <f t="shared" si="11"/>
        <v>108090</v>
      </c>
      <c r="I57" s="1">
        <f t="shared" si="11"/>
        <v>1286164</v>
      </c>
      <c r="K57" s="9">
        <f t="shared" si="12"/>
        <v>1996</v>
      </c>
      <c r="L57" s="1">
        <f t="shared" si="13"/>
        <v>17.401283790322168</v>
      </c>
      <c r="M57" s="1">
        <f t="shared" si="14"/>
        <v>81.41363678416134</v>
      </c>
      <c r="N57" s="1">
        <f t="shared" si="15"/>
        <v>22.78092062909551</v>
      </c>
    </row>
    <row r="58" spans="1:14" ht="12.75">
      <c r="A58" s="9">
        <v>1997</v>
      </c>
      <c r="B58">
        <v>287</v>
      </c>
      <c r="C58">
        <v>95</v>
      </c>
      <c r="D58">
        <v>382</v>
      </c>
      <c r="F58" s="9">
        <f t="shared" si="10"/>
        <v>1997</v>
      </c>
      <c r="G58" s="1">
        <f t="shared" si="11"/>
        <v>1215804</v>
      </c>
      <c r="H58" s="1">
        <f t="shared" si="11"/>
        <v>113461</v>
      </c>
      <c r="I58" s="1">
        <f t="shared" si="11"/>
        <v>1329265</v>
      </c>
      <c r="K58" s="9">
        <f t="shared" si="12"/>
        <v>1997</v>
      </c>
      <c r="L58" s="1">
        <f t="shared" si="13"/>
        <v>23.60577856299206</v>
      </c>
      <c r="M58" s="1">
        <f t="shared" si="14"/>
        <v>83.7292109182891</v>
      </c>
      <c r="N58" s="1">
        <f t="shared" si="15"/>
        <v>28.737685863992507</v>
      </c>
    </row>
    <row r="59" spans="1:14" ht="12.75">
      <c r="A59" s="9">
        <v>1998</v>
      </c>
      <c r="B59">
        <v>280</v>
      </c>
      <c r="C59">
        <v>97</v>
      </c>
      <c r="D59">
        <v>377</v>
      </c>
      <c r="F59" s="9">
        <f t="shared" si="10"/>
        <v>1998</v>
      </c>
      <c r="G59" s="1">
        <f t="shared" si="11"/>
        <v>1244978</v>
      </c>
      <c r="H59" s="1">
        <f t="shared" si="11"/>
        <v>119845</v>
      </c>
      <c r="I59" s="1">
        <f t="shared" si="11"/>
        <v>1364823</v>
      </c>
      <c r="K59" s="9">
        <f t="shared" si="12"/>
        <v>1998</v>
      </c>
      <c r="L59" s="1">
        <f t="shared" si="13"/>
        <v>22.490357259325062</v>
      </c>
      <c r="M59" s="1">
        <f t="shared" si="14"/>
        <v>80.9378780925362</v>
      </c>
      <c r="N59" s="1">
        <f t="shared" si="15"/>
        <v>27.622629454515348</v>
      </c>
    </row>
    <row r="60" spans="1:14" ht="12.75">
      <c r="A60" s="9">
        <v>1999</v>
      </c>
      <c r="B60">
        <v>247</v>
      </c>
      <c r="C60">
        <v>92</v>
      </c>
      <c r="D60">
        <v>339</v>
      </c>
      <c r="F60" s="9">
        <f t="shared" si="10"/>
        <v>1999</v>
      </c>
      <c r="G60" s="1">
        <f t="shared" si="11"/>
        <v>1271473</v>
      </c>
      <c r="H60" s="1">
        <f t="shared" si="11"/>
        <v>125963</v>
      </c>
      <c r="I60" s="1">
        <f t="shared" si="11"/>
        <v>1397436</v>
      </c>
      <c r="K60" s="9">
        <f t="shared" si="12"/>
        <v>1999</v>
      </c>
      <c r="L60" s="1">
        <f t="shared" si="13"/>
        <v>19.426287463438076</v>
      </c>
      <c r="M60" s="1">
        <f t="shared" si="14"/>
        <v>73.03732048299898</v>
      </c>
      <c r="N60" s="1">
        <f t="shared" si="15"/>
        <v>24.258713815874216</v>
      </c>
    </row>
    <row r="63" spans="1:14" ht="30.75" customHeight="1">
      <c r="A63" s="31" t="str">
        <f>CONCATENATE("New Admissions for Drug Offenses, BW Only: ",$A$1)</f>
        <v>New Admissions for Drug Offenses, BW Only: NEVADA</v>
      </c>
      <c r="B63" s="31"/>
      <c r="C63" s="31"/>
      <c r="D63" s="31"/>
      <c r="F63" s="31" t="str">
        <f>CONCATENATE("Total Population, BW Only: ",$A$1)</f>
        <v>Total Population, BW Only: NEVADA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NEVADA</v>
      </c>
      <c r="L63" s="31"/>
      <c r="M63" s="31"/>
      <c r="N63" s="31"/>
    </row>
    <row r="64" spans="1:14" ht="12.75">
      <c r="A64" s="24" t="s">
        <v>25</v>
      </c>
      <c r="B64" s="25" t="s">
        <v>11</v>
      </c>
      <c r="C64" s="25" t="s">
        <v>12</v>
      </c>
      <c r="D64" s="25" t="s">
        <v>13</v>
      </c>
      <c r="F64" s="24" t="s">
        <v>25</v>
      </c>
      <c r="G64" s="25" t="s">
        <v>11</v>
      </c>
      <c r="H64" s="25" t="s">
        <v>12</v>
      </c>
      <c r="I64" s="25" t="s">
        <v>13</v>
      </c>
      <c r="K64" s="24" t="s">
        <v>25</v>
      </c>
      <c r="L64" s="25" t="s">
        <v>11</v>
      </c>
      <c r="M64" s="25" t="s">
        <v>12</v>
      </c>
      <c r="N64" s="25" t="s">
        <v>13</v>
      </c>
    </row>
    <row r="65" spans="1:14" ht="12.75">
      <c r="A65" s="9">
        <v>1983</v>
      </c>
      <c r="B65" s="2"/>
      <c r="C65" s="2"/>
      <c r="D65" s="2"/>
      <c r="F65" s="9">
        <f>F4</f>
        <v>1983</v>
      </c>
      <c r="G65" s="1">
        <f>G4</f>
        <v>739868</v>
      </c>
      <c r="H65" s="1">
        <f>H4</f>
        <v>56940</v>
      </c>
      <c r="I65" s="1">
        <f>I4</f>
        <v>796808</v>
      </c>
      <c r="K65" s="9">
        <f>F65</f>
        <v>1983</v>
      </c>
      <c r="L65" s="1"/>
      <c r="M65" s="1"/>
      <c r="N65" s="1"/>
    </row>
    <row r="66" spans="1:14" ht="12.75">
      <c r="A66" s="9">
        <v>1984</v>
      </c>
      <c r="B66" s="2"/>
      <c r="C66" s="2"/>
      <c r="D66" s="2"/>
      <c r="F66" s="9">
        <f aca="true" t="shared" si="16" ref="F66:I81">F5</f>
        <v>1984</v>
      </c>
      <c r="G66" s="1">
        <f t="shared" si="16"/>
        <v>754870</v>
      </c>
      <c r="H66" s="1">
        <f t="shared" si="16"/>
        <v>58092</v>
      </c>
      <c r="I66" s="1">
        <f t="shared" si="16"/>
        <v>812962</v>
      </c>
      <c r="K66" s="9">
        <f aca="true" t="shared" si="17" ref="K66:K81">F66</f>
        <v>1984</v>
      </c>
      <c r="L66" s="1"/>
      <c r="M66" s="1"/>
      <c r="N66" s="1"/>
    </row>
    <row r="67" spans="1:14" ht="12.75">
      <c r="A67" s="9">
        <v>1985</v>
      </c>
      <c r="B67" s="2"/>
      <c r="C67" s="2"/>
      <c r="D67" s="2"/>
      <c r="F67" s="9">
        <f t="shared" si="16"/>
        <v>1985</v>
      </c>
      <c r="G67" s="1">
        <f t="shared" si="16"/>
        <v>772213</v>
      </c>
      <c r="H67" s="1">
        <f t="shared" si="16"/>
        <v>59498</v>
      </c>
      <c r="I67" s="1">
        <f t="shared" si="16"/>
        <v>831711</v>
      </c>
      <c r="K67" s="9">
        <f t="shared" si="17"/>
        <v>1985</v>
      </c>
      <c r="L67" s="1"/>
      <c r="M67" s="1"/>
      <c r="N67" s="1"/>
    </row>
    <row r="68" spans="1:14" ht="12.75">
      <c r="A68" s="9">
        <v>1986</v>
      </c>
      <c r="B68">
        <v>110</v>
      </c>
      <c r="C68">
        <v>43</v>
      </c>
      <c r="D68">
        <v>153</v>
      </c>
      <c r="F68" s="9">
        <f t="shared" si="16"/>
        <v>1986</v>
      </c>
      <c r="G68" s="1">
        <f t="shared" si="16"/>
        <v>792122</v>
      </c>
      <c r="H68" s="1">
        <f t="shared" si="16"/>
        <v>61138</v>
      </c>
      <c r="I68" s="1">
        <f t="shared" si="16"/>
        <v>853260</v>
      </c>
      <c r="K68" s="9">
        <f t="shared" si="17"/>
        <v>1986</v>
      </c>
      <c r="L68" s="1">
        <f>(B68/G68)*100000</f>
        <v>13.886749768343766</v>
      </c>
      <c r="M68" s="1">
        <f>(C68/H68)*100000</f>
        <v>70.33268998004515</v>
      </c>
      <c r="N68" s="1">
        <f>(D68/I68)*100000</f>
        <v>17.931228464946205</v>
      </c>
    </row>
    <row r="69" spans="1:14" ht="12.75">
      <c r="A69" s="9">
        <v>1987</v>
      </c>
      <c r="B69">
        <v>97</v>
      </c>
      <c r="C69">
        <v>53</v>
      </c>
      <c r="D69">
        <v>150</v>
      </c>
      <c r="F69" s="9">
        <f t="shared" si="16"/>
        <v>1987</v>
      </c>
      <c r="G69" s="1">
        <f t="shared" si="16"/>
        <v>821690</v>
      </c>
      <c r="H69" s="1">
        <f t="shared" si="16"/>
        <v>64039</v>
      </c>
      <c r="I69" s="1">
        <f t="shared" si="16"/>
        <v>885729</v>
      </c>
      <c r="K69" s="9">
        <f t="shared" si="17"/>
        <v>1987</v>
      </c>
      <c r="L69" s="1">
        <f aca="true" t="shared" si="18" ref="L69:L81">(B69/G69)*100000</f>
        <v>11.804938602149228</v>
      </c>
      <c r="M69" s="1">
        <f aca="true" t="shared" si="19" ref="M69:M81">(C69/H69)*100000</f>
        <v>82.76206686550383</v>
      </c>
      <c r="N69" s="1">
        <f aca="true" t="shared" si="20" ref="N69:N81">(D69/I69)*100000</f>
        <v>16.935202528087032</v>
      </c>
    </row>
    <row r="70" spans="1:14" ht="12.75">
      <c r="A70" s="9">
        <v>1988</v>
      </c>
      <c r="B70">
        <v>164</v>
      </c>
      <c r="C70">
        <v>139</v>
      </c>
      <c r="D70">
        <v>303</v>
      </c>
      <c r="F70" s="9">
        <f t="shared" si="16"/>
        <v>1988</v>
      </c>
      <c r="G70" s="1">
        <f t="shared" si="16"/>
        <v>857526</v>
      </c>
      <c r="H70" s="1">
        <f t="shared" si="16"/>
        <v>67533</v>
      </c>
      <c r="I70" s="1">
        <f t="shared" si="16"/>
        <v>925059</v>
      </c>
      <c r="K70" s="9">
        <f t="shared" si="17"/>
        <v>1988</v>
      </c>
      <c r="L70" s="1">
        <f t="shared" si="18"/>
        <v>19.124784554637408</v>
      </c>
      <c r="M70" s="1">
        <f t="shared" si="19"/>
        <v>205.8253002235944</v>
      </c>
      <c r="N70" s="1">
        <f t="shared" si="20"/>
        <v>32.754667540124466</v>
      </c>
    </row>
    <row r="71" spans="1:14" ht="12.75">
      <c r="A71" s="9">
        <v>1989</v>
      </c>
      <c r="B71">
        <v>225</v>
      </c>
      <c r="C71">
        <v>171</v>
      </c>
      <c r="D71">
        <v>396</v>
      </c>
      <c r="F71" s="9">
        <f t="shared" si="16"/>
        <v>1989</v>
      </c>
      <c r="G71" s="1">
        <f t="shared" si="16"/>
        <v>901591</v>
      </c>
      <c r="H71" s="1">
        <f t="shared" si="16"/>
        <v>71750</v>
      </c>
      <c r="I71" s="1">
        <f t="shared" si="16"/>
        <v>973341</v>
      </c>
      <c r="K71" s="9">
        <f t="shared" si="17"/>
        <v>1989</v>
      </c>
      <c r="L71" s="1">
        <f t="shared" si="18"/>
        <v>24.955883543646735</v>
      </c>
      <c r="M71" s="1">
        <f t="shared" si="19"/>
        <v>238.32752613240416</v>
      </c>
      <c r="N71" s="1">
        <f t="shared" si="20"/>
        <v>40.6846110458719</v>
      </c>
    </row>
    <row r="72" spans="1:14" ht="12.75">
      <c r="A72" s="9">
        <v>1990</v>
      </c>
      <c r="B72">
        <v>237</v>
      </c>
      <c r="C72">
        <v>182</v>
      </c>
      <c r="D72">
        <v>419</v>
      </c>
      <c r="F72" s="9">
        <f t="shared" si="16"/>
        <v>1990</v>
      </c>
      <c r="G72" s="1">
        <f t="shared" si="16"/>
        <v>958473</v>
      </c>
      <c r="H72" s="1">
        <f t="shared" si="16"/>
        <v>78144</v>
      </c>
      <c r="I72" s="1">
        <f t="shared" si="16"/>
        <v>1036617</v>
      </c>
      <c r="K72" s="9">
        <f t="shared" si="17"/>
        <v>1990</v>
      </c>
      <c r="L72" s="1">
        <f t="shared" si="18"/>
        <v>24.72683111574348</v>
      </c>
      <c r="M72" s="1">
        <f t="shared" si="19"/>
        <v>232.90335790335791</v>
      </c>
      <c r="N72" s="1">
        <f t="shared" si="20"/>
        <v>40.41994294903518</v>
      </c>
    </row>
    <row r="73" spans="1:14" ht="12.75">
      <c r="A73" s="9">
        <v>1991</v>
      </c>
      <c r="B73">
        <v>198</v>
      </c>
      <c r="C73">
        <v>165</v>
      </c>
      <c r="D73">
        <v>363</v>
      </c>
      <c r="F73" s="9">
        <f t="shared" si="16"/>
        <v>1991</v>
      </c>
      <c r="G73" s="1">
        <f t="shared" si="16"/>
        <v>1002170</v>
      </c>
      <c r="H73" s="1">
        <f t="shared" si="16"/>
        <v>83218</v>
      </c>
      <c r="I73" s="1">
        <f t="shared" si="16"/>
        <v>1085388</v>
      </c>
      <c r="K73" s="9">
        <f t="shared" si="17"/>
        <v>1991</v>
      </c>
      <c r="L73" s="1">
        <f t="shared" si="18"/>
        <v>19.757127034335493</v>
      </c>
      <c r="M73" s="1">
        <f t="shared" si="19"/>
        <v>198.2744117859117</v>
      </c>
      <c r="N73" s="1">
        <f t="shared" si="20"/>
        <v>33.44426140698073</v>
      </c>
    </row>
    <row r="74" spans="1:14" ht="12.75">
      <c r="A74" s="9">
        <v>1992</v>
      </c>
      <c r="B74">
        <v>192</v>
      </c>
      <c r="C74">
        <v>170</v>
      </c>
      <c r="D74">
        <v>362</v>
      </c>
      <c r="F74" s="9">
        <f t="shared" si="16"/>
        <v>1992</v>
      </c>
      <c r="G74" s="1">
        <f t="shared" si="16"/>
        <v>1028867</v>
      </c>
      <c r="H74" s="1">
        <f t="shared" si="16"/>
        <v>87483</v>
      </c>
      <c r="I74" s="1">
        <f t="shared" si="16"/>
        <v>1116350</v>
      </c>
      <c r="K74" s="9">
        <f t="shared" si="17"/>
        <v>1992</v>
      </c>
      <c r="L74" s="1">
        <f t="shared" si="18"/>
        <v>18.66130413357606</v>
      </c>
      <c r="M74" s="1">
        <f t="shared" si="19"/>
        <v>194.32346855960589</v>
      </c>
      <c r="N74" s="1">
        <f t="shared" si="20"/>
        <v>32.427106194293906</v>
      </c>
    </row>
    <row r="75" spans="1:14" ht="12.75">
      <c r="A75" s="9">
        <v>1993</v>
      </c>
      <c r="B75">
        <v>197</v>
      </c>
      <c r="C75">
        <v>110</v>
      </c>
      <c r="D75">
        <v>307</v>
      </c>
      <c r="F75" s="9">
        <f t="shared" si="16"/>
        <v>1993</v>
      </c>
      <c r="G75" s="1">
        <f t="shared" si="16"/>
        <v>1057375</v>
      </c>
      <c r="H75" s="1">
        <f t="shared" si="16"/>
        <v>91004</v>
      </c>
      <c r="I75" s="1">
        <f t="shared" si="16"/>
        <v>1148379</v>
      </c>
      <c r="K75" s="9">
        <f t="shared" si="17"/>
        <v>1993</v>
      </c>
      <c r="L75" s="1">
        <f t="shared" si="18"/>
        <v>18.63104385861213</v>
      </c>
      <c r="M75" s="1">
        <f t="shared" si="19"/>
        <v>120.87380774471453</v>
      </c>
      <c r="N75" s="1">
        <f t="shared" si="20"/>
        <v>26.733334552443054</v>
      </c>
    </row>
    <row r="76" spans="1:14" ht="12.75">
      <c r="A76" s="9">
        <v>1994</v>
      </c>
      <c r="B76">
        <v>215</v>
      </c>
      <c r="C76">
        <v>120</v>
      </c>
      <c r="D76">
        <v>335</v>
      </c>
      <c r="F76" s="9">
        <f t="shared" si="16"/>
        <v>1994</v>
      </c>
      <c r="G76" s="1">
        <f t="shared" si="16"/>
        <v>1102398</v>
      </c>
      <c r="H76" s="1">
        <f t="shared" si="16"/>
        <v>97623</v>
      </c>
      <c r="I76" s="1">
        <f t="shared" si="16"/>
        <v>1200021</v>
      </c>
      <c r="K76" s="9">
        <f t="shared" si="17"/>
        <v>1994</v>
      </c>
      <c r="L76" s="1">
        <f t="shared" si="18"/>
        <v>19.50293814030867</v>
      </c>
      <c r="M76" s="1">
        <f t="shared" si="19"/>
        <v>122.92185243231616</v>
      </c>
      <c r="N76" s="1">
        <f t="shared" si="20"/>
        <v>27.91617813354933</v>
      </c>
    </row>
    <row r="77" spans="1:14" ht="12.75">
      <c r="A77" s="9">
        <v>1995</v>
      </c>
      <c r="B77">
        <v>313</v>
      </c>
      <c r="C77">
        <v>135</v>
      </c>
      <c r="D77">
        <v>448</v>
      </c>
      <c r="F77" s="9">
        <f t="shared" si="16"/>
        <v>1995</v>
      </c>
      <c r="G77" s="1">
        <f t="shared" si="16"/>
        <v>1138993</v>
      </c>
      <c r="H77" s="1">
        <f t="shared" si="16"/>
        <v>102988</v>
      </c>
      <c r="I77" s="1">
        <f t="shared" si="16"/>
        <v>1241981</v>
      </c>
      <c r="K77" s="9">
        <f t="shared" si="17"/>
        <v>1995</v>
      </c>
      <c r="L77" s="1">
        <f t="shared" si="18"/>
        <v>27.48041471721073</v>
      </c>
      <c r="M77" s="1">
        <f t="shared" si="19"/>
        <v>131.08323299801918</v>
      </c>
      <c r="N77" s="1">
        <f t="shared" si="20"/>
        <v>36.07140527914678</v>
      </c>
    </row>
    <row r="78" spans="1:14" ht="12.75">
      <c r="A78" s="9">
        <v>1996</v>
      </c>
      <c r="B78">
        <v>183</v>
      </c>
      <c r="C78">
        <v>115</v>
      </c>
      <c r="D78">
        <v>298</v>
      </c>
      <c r="F78" s="9">
        <f t="shared" si="16"/>
        <v>1996</v>
      </c>
      <c r="G78" s="1">
        <f t="shared" si="16"/>
        <v>1178074</v>
      </c>
      <c r="H78" s="1">
        <f t="shared" si="16"/>
        <v>108090</v>
      </c>
      <c r="I78" s="1">
        <f t="shared" si="16"/>
        <v>1286164</v>
      </c>
      <c r="K78" s="9">
        <f t="shared" si="17"/>
        <v>1996</v>
      </c>
      <c r="L78" s="1">
        <f t="shared" si="18"/>
        <v>15.533828944531498</v>
      </c>
      <c r="M78" s="1">
        <f t="shared" si="19"/>
        <v>106.39282079748357</v>
      </c>
      <c r="N78" s="1">
        <f t="shared" si="20"/>
        <v>23.16967354085482</v>
      </c>
    </row>
    <row r="79" spans="1:14" ht="12.75">
      <c r="A79" s="9">
        <v>1997</v>
      </c>
      <c r="B79">
        <v>182</v>
      </c>
      <c r="C79">
        <v>106</v>
      </c>
      <c r="D79">
        <v>288</v>
      </c>
      <c r="F79" s="9">
        <f t="shared" si="16"/>
        <v>1997</v>
      </c>
      <c r="G79" s="1">
        <f t="shared" si="16"/>
        <v>1215804</v>
      </c>
      <c r="H79" s="1">
        <f t="shared" si="16"/>
        <v>113461</v>
      </c>
      <c r="I79" s="1">
        <f t="shared" si="16"/>
        <v>1329265</v>
      </c>
      <c r="K79" s="9">
        <f t="shared" si="17"/>
        <v>1997</v>
      </c>
      <c r="L79" s="1">
        <f t="shared" si="18"/>
        <v>14.969518113116917</v>
      </c>
      <c r="M79" s="1">
        <f t="shared" si="19"/>
        <v>93.42417218251205</v>
      </c>
      <c r="N79" s="1">
        <f t="shared" si="20"/>
        <v>21.666108714214246</v>
      </c>
    </row>
    <row r="80" spans="1:14" ht="12.75">
      <c r="A80" s="9">
        <v>1998</v>
      </c>
      <c r="B80">
        <v>219</v>
      </c>
      <c r="C80">
        <v>115</v>
      </c>
      <c r="D80">
        <v>334</v>
      </c>
      <c r="F80" s="9">
        <f t="shared" si="16"/>
        <v>1998</v>
      </c>
      <c r="G80" s="1">
        <f t="shared" si="16"/>
        <v>1244978</v>
      </c>
      <c r="H80" s="1">
        <f t="shared" si="16"/>
        <v>119845</v>
      </c>
      <c r="I80" s="1">
        <f t="shared" si="16"/>
        <v>1364823</v>
      </c>
      <c r="K80" s="9">
        <f t="shared" si="17"/>
        <v>1998</v>
      </c>
      <c r="L80" s="1">
        <f t="shared" si="18"/>
        <v>17.590672284972104</v>
      </c>
      <c r="M80" s="1">
        <f t="shared" si="19"/>
        <v>95.95727815094497</v>
      </c>
      <c r="N80" s="1">
        <f t="shared" si="20"/>
        <v>24.4720377660693</v>
      </c>
    </row>
    <row r="81" spans="1:14" ht="12.75">
      <c r="A81" s="9">
        <v>1999</v>
      </c>
      <c r="B81">
        <v>259</v>
      </c>
      <c r="C81">
        <v>152</v>
      </c>
      <c r="D81">
        <v>411</v>
      </c>
      <c r="F81" s="9">
        <f t="shared" si="16"/>
        <v>1999</v>
      </c>
      <c r="G81" s="1">
        <f t="shared" si="16"/>
        <v>1271473</v>
      </c>
      <c r="H81" s="1">
        <f t="shared" si="16"/>
        <v>125963</v>
      </c>
      <c r="I81" s="1">
        <f t="shared" si="16"/>
        <v>1397436</v>
      </c>
      <c r="K81" s="9">
        <f t="shared" si="17"/>
        <v>1999</v>
      </c>
      <c r="L81" s="1">
        <f t="shared" si="18"/>
        <v>20.37007470862535</v>
      </c>
      <c r="M81" s="1">
        <f t="shared" si="19"/>
        <v>120.670355580607</v>
      </c>
      <c r="N81" s="1">
        <f t="shared" si="20"/>
        <v>29.41100701570591</v>
      </c>
    </row>
    <row r="83" spans="1:14" ht="27" customHeight="1">
      <c r="A83" s="31" t="str">
        <f>CONCATENATE("New Admissions for Other / Unknown Offenses, BW Only: ",$A$1)</f>
        <v>New Admissions for Other / Unknown Offenses, BW Only: NEVADA</v>
      </c>
      <c r="B83" s="31"/>
      <c r="C83" s="31"/>
      <c r="D83" s="31"/>
      <c r="F83" s="31" t="str">
        <f>CONCATENATE("Total Population, BW Only: ",$A$1)</f>
        <v>Total Population, BW Only: NEVADA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NEVADA</v>
      </c>
      <c r="L83" s="31"/>
      <c r="M83" s="31"/>
      <c r="N83" s="31"/>
    </row>
    <row r="84" spans="1:14" ht="12.75">
      <c r="A84" s="24" t="s">
        <v>25</v>
      </c>
      <c r="B84" s="25" t="s">
        <v>11</v>
      </c>
      <c r="C84" s="25" t="s">
        <v>12</v>
      </c>
      <c r="D84" s="25" t="s">
        <v>13</v>
      </c>
      <c r="F84" s="24" t="s">
        <v>25</v>
      </c>
      <c r="G84" s="25" t="s">
        <v>11</v>
      </c>
      <c r="H84" s="25" t="s">
        <v>12</v>
      </c>
      <c r="I84" s="25" t="s">
        <v>13</v>
      </c>
      <c r="K84" s="24" t="s">
        <v>25</v>
      </c>
      <c r="L84" s="25" t="s">
        <v>11</v>
      </c>
      <c r="M84" s="25" t="s">
        <v>12</v>
      </c>
      <c r="N84" s="25" t="s">
        <v>13</v>
      </c>
    </row>
    <row r="85" spans="1:14" ht="12.75">
      <c r="A85" s="9">
        <v>1983</v>
      </c>
      <c r="D85" s="2"/>
      <c r="F85" s="9">
        <f aca="true" t="shared" si="21" ref="F85:I99">F4</f>
        <v>1983</v>
      </c>
      <c r="G85" s="1">
        <f t="shared" si="21"/>
        <v>739868</v>
      </c>
      <c r="H85" s="1">
        <f t="shared" si="21"/>
        <v>56940</v>
      </c>
      <c r="I85" s="1">
        <f t="shared" si="21"/>
        <v>796808</v>
      </c>
      <c r="K85" s="9">
        <f>F85</f>
        <v>1983</v>
      </c>
      <c r="L85" s="1"/>
      <c r="M85" s="1"/>
      <c r="N85" s="1"/>
    </row>
    <row r="86" spans="1:14" ht="12.75">
      <c r="A86" s="9">
        <v>1984</v>
      </c>
      <c r="D86" s="2"/>
      <c r="F86" s="9">
        <f t="shared" si="21"/>
        <v>1984</v>
      </c>
      <c r="G86" s="1">
        <f t="shared" si="21"/>
        <v>754870</v>
      </c>
      <c r="H86" s="1">
        <f t="shared" si="21"/>
        <v>58092</v>
      </c>
      <c r="I86" s="1">
        <f t="shared" si="21"/>
        <v>812962</v>
      </c>
      <c r="K86" s="9">
        <f aca="true" t="shared" si="22" ref="K86:K101">F86</f>
        <v>1984</v>
      </c>
      <c r="L86" s="1"/>
      <c r="M86" s="1"/>
      <c r="N86" s="1"/>
    </row>
    <row r="87" spans="1:14" ht="12.75">
      <c r="A87" s="9">
        <v>1985</v>
      </c>
      <c r="C87" s="2"/>
      <c r="D87" s="2"/>
      <c r="F87" s="9">
        <f t="shared" si="21"/>
        <v>1985</v>
      </c>
      <c r="G87" s="1">
        <f t="shared" si="21"/>
        <v>772213</v>
      </c>
      <c r="H87" s="1">
        <f t="shared" si="21"/>
        <v>59498</v>
      </c>
      <c r="I87" s="1">
        <f t="shared" si="21"/>
        <v>831711</v>
      </c>
      <c r="K87" s="9">
        <f t="shared" si="22"/>
        <v>1985</v>
      </c>
      <c r="L87" s="1"/>
      <c r="M87" s="1"/>
      <c r="N87" s="1"/>
    </row>
    <row r="88" spans="1:14" ht="12.75">
      <c r="A88" s="9">
        <v>1986</v>
      </c>
      <c r="B88">
        <v>238</v>
      </c>
      <c r="C88">
        <v>36</v>
      </c>
      <c r="D88">
        <v>274</v>
      </c>
      <c r="F88" s="9">
        <f t="shared" si="21"/>
        <v>1986</v>
      </c>
      <c r="G88" s="1">
        <f t="shared" si="21"/>
        <v>792122</v>
      </c>
      <c r="H88" s="1">
        <f t="shared" si="21"/>
        <v>61138</v>
      </c>
      <c r="I88" s="1">
        <f t="shared" si="21"/>
        <v>853260</v>
      </c>
      <c r="K88" s="9">
        <f t="shared" si="22"/>
        <v>1986</v>
      </c>
      <c r="L88" s="1">
        <f>(B88/G88)*100000</f>
        <v>30.045876771507423</v>
      </c>
      <c r="M88" s="1">
        <f>(C88/H88)*100000</f>
        <v>58.883182308875</v>
      </c>
      <c r="N88" s="1">
        <f>(D88/I88)*100000</f>
        <v>32.11213463657033</v>
      </c>
    </row>
    <row r="89" spans="1:14" ht="12.75">
      <c r="A89" s="9">
        <v>1987</v>
      </c>
      <c r="B89">
        <v>166</v>
      </c>
      <c r="C89">
        <v>47</v>
      </c>
      <c r="D89">
        <v>213</v>
      </c>
      <c r="F89" s="9">
        <f t="shared" si="21"/>
        <v>1987</v>
      </c>
      <c r="G89" s="1">
        <f t="shared" si="21"/>
        <v>821690</v>
      </c>
      <c r="H89" s="1">
        <f t="shared" si="21"/>
        <v>64039</v>
      </c>
      <c r="I89" s="1">
        <f t="shared" si="21"/>
        <v>885729</v>
      </c>
      <c r="K89" s="9">
        <f t="shared" si="22"/>
        <v>1987</v>
      </c>
      <c r="L89" s="1">
        <f aca="true" t="shared" si="23" ref="L89:L101">(B89/G89)*100000</f>
        <v>20.202266061410022</v>
      </c>
      <c r="M89" s="1">
        <f aca="true" t="shared" si="24" ref="M89:M101">(C89/H89)*100000</f>
        <v>73.39277627695624</v>
      </c>
      <c r="N89" s="1">
        <f aca="true" t="shared" si="25" ref="N89:N101">(D89/I89)*100000</f>
        <v>24.047987589883586</v>
      </c>
    </row>
    <row r="90" spans="1:14" ht="12.75">
      <c r="A90" s="9">
        <v>1988</v>
      </c>
      <c r="B90">
        <v>220</v>
      </c>
      <c r="C90">
        <v>61</v>
      </c>
      <c r="D90">
        <v>281</v>
      </c>
      <c r="F90" s="9">
        <f t="shared" si="21"/>
        <v>1988</v>
      </c>
      <c r="G90" s="1">
        <f t="shared" si="21"/>
        <v>857526</v>
      </c>
      <c r="H90" s="1">
        <f t="shared" si="21"/>
        <v>67533</v>
      </c>
      <c r="I90" s="1">
        <f t="shared" si="21"/>
        <v>925059</v>
      </c>
      <c r="K90" s="9">
        <f t="shared" si="22"/>
        <v>1988</v>
      </c>
      <c r="L90" s="1">
        <f t="shared" si="23"/>
        <v>25.65519879280628</v>
      </c>
      <c r="M90" s="1">
        <f t="shared" si="24"/>
        <v>90.32621088949107</v>
      </c>
      <c r="N90" s="1">
        <f t="shared" si="25"/>
        <v>30.376440854042826</v>
      </c>
    </row>
    <row r="91" spans="1:14" ht="12.75">
      <c r="A91" s="9">
        <v>1989</v>
      </c>
      <c r="B91">
        <v>283</v>
      </c>
      <c r="C91">
        <v>86</v>
      </c>
      <c r="D91">
        <v>369</v>
      </c>
      <c r="F91" s="9">
        <f t="shared" si="21"/>
        <v>1989</v>
      </c>
      <c r="G91" s="1">
        <f t="shared" si="21"/>
        <v>901591</v>
      </c>
      <c r="H91" s="1">
        <f t="shared" si="21"/>
        <v>71750</v>
      </c>
      <c r="I91" s="1">
        <f t="shared" si="21"/>
        <v>973341</v>
      </c>
      <c r="K91" s="9">
        <f t="shared" si="22"/>
        <v>1989</v>
      </c>
      <c r="L91" s="1">
        <f t="shared" si="23"/>
        <v>31.388955746009</v>
      </c>
      <c r="M91" s="1">
        <f t="shared" si="24"/>
        <v>119.86062717770035</v>
      </c>
      <c r="N91" s="1">
        <f t="shared" si="25"/>
        <v>37.91066029274427</v>
      </c>
    </row>
    <row r="92" spans="1:14" ht="12.75">
      <c r="A92" s="9">
        <v>1990</v>
      </c>
      <c r="B92">
        <v>269</v>
      </c>
      <c r="C92">
        <v>62</v>
      </c>
      <c r="D92">
        <v>331</v>
      </c>
      <c r="F92" s="9">
        <f t="shared" si="21"/>
        <v>1990</v>
      </c>
      <c r="G92" s="1">
        <f t="shared" si="21"/>
        <v>958473</v>
      </c>
      <c r="H92" s="1">
        <f t="shared" si="21"/>
        <v>78144</v>
      </c>
      <c r="I92" s="1">
        <f t="shared" si="21"/>
        <v>1036617</v>
      </c>
      <c r="K92" s="9">
        <f t="shared" si="22"/>
        <v>1990</v>
      </c>
      <c r="L92" s="1">
        <f t="shared" si="23"/>
        <v>28.065474979472558</v>
      </c>
      <c r="M92" s="1">
        <f t="shared" si="24"/>
        <v>79.34070434070433</v>
      </c>
      <c r="N92" s="1">
        <f t="shared" si="25"/>
        <v>31.930790253295093</v>
      </c>
    </row>
    <row r="93" spans="1:14" ht="12.75">
      <c r="A93" s="9">
        <v>1991</v>
      </c>
      <c r="B93">
        <v>229</v>
      </c>
      <c r="C93">
        <v>45</v>
      </c>
      <c r="D93">
        <v>274</v>
      </c>
      <c r="F93" s="9">
        <f t="shared" si="21"/>
        <v>1991</v>
      </c>
      <c r="G93" s="1">
        <f t="shared" si="21"/>
        <v>1002170</v>
      </c>
      <c r="H93" s="1">
        <f t="shared" si="21"/>
        <v>83218</v>
      </c>
      <c r="I93" s="1">
        <f t="shared" si="21"/>
        <v>1085388</v>
      </c>
      <c r="K93" s="9">
        <f t="shared" si="22"/>
        <v>1991</v>
      </c>
      <c r="L93" s="1">
        <f t="shared" si="23"/>
        <v>22.85041460031731</v>
      </c>
      <c r="M93" s="1">
        <f t="shared" si="24"/>
        <v>54.07483957797592</v>
      </c>
      <c r="N93" s="1">
        <f t="shared" si="25"/>
        <v>25.244428720420714</v>
      </c>
    </row>
    <row r="94" spans="1:14" ht="12.75">
      <c r="A94" s="9">
        <v>1992</v>
      </c>
      <c r="B94">
        <v>281</v>
      </c>
      <c r="C94">
        <v>57</v>
      </c>
      <c r="D94">
        <v>338</v>
      </c>
      <c r="F94" s="9">
        <f t="shared" si="21"/>
        <v>1992</v>
      </c>
      <c r="G94" s="1">
        <f t="shared" si="21"/>
        <v>1028867</v>
      </c>
      <c r="H94" s="1">
        <f t="shared" si="21"/>
        <v>87483</v>
      </c>
      <c r="I94" s="1">
        <f t="shared" si="21"/>
        <v>1116350</v>
      </c>
      <c r="K94" s="9">
        <f t="shared" si="22"/>
        <v>1992</v>
      </c>
      <c r="L94" s="1">
        <f t="shared" si="23"/>
        <v>27.311596153827463</v>
      </c>
      <c r="M94" s="1">
        <f t="shared" si="24"/>
        <v>65.15551592880902</v>
      </c>
      <c r="N94" s="1">
        <f t="shared" si="25"/>
        <v>30.27724280019707</v>
      </c>
    </row>
    <row r="95" spans="1:14" ht="12.75">
      <c r="A95" s="9">
        <v>1993</v>
      </c>
      <c r="B95">
        <v>258</v>
      </c>
      <c r="C95">
        <v>62</v>
      </c>
      <c r="D95">
        <v>320</v>
      </c>
      <c r="F95" s="9">
        <f t="shared" si="21"/>
        <v>1993</v>
      </c>
      <c r="G95" s="1">
        <f t="shared" si="21"/>
        <v>1057375</v>
      </c>
      <c r="H95" s="1">
        <f t="shared" si="21"/>
        <v>91004</v>
      </c>
      <c r="I95" s="1">
        <f t="shared" si="21"/>
        <v>1148379</v>
      </c>
      <c r="K95" s="9">
        <f t="shared" si="22"/>
        <v>1993</v>
      </c>
      <c r="L95" s="1">
        <f t="shared" si="23"/>
        <v>24.400047286913345</v>
      </c>
      <c r="M95" s="1">
        <f t="shared" si="24"/>
        <v>68.12887345611182</v>
      </c>
      <c r="N95" s="1">
        <f t="shared" si="25"/>
        <v>27.865365005803834</v>
      </c>
    </row>
    <row r="96" spans="1:14" ht="12.75">
      <c r="A96" s="9">
        <v>1994</v>
      </c>
      <c r="B96">
        <v>310</v>
      </c>
      <c r="C96">
        <v>51</v>
      </c>
      <c r="D96">
        <v>361</v>
      </c>
      <c r="F96" s="9">
        <f t="shared" si="21"/>
        <v>1994</v>
      </c>
      <c r="G96" s="1">
        <f t="shared" si="21"/>
        <v>1102398</v>
      </c>
      <c r="H96" s="1">
        <f t="shared" si="21"/>
        <v>97623</v>
      </c>
      <c r="I96" s="1">
        <f t="shared" si="21"/>
        <v>1200021</v>
      </c>
      <c r="K96" s="9">
        <f t="shared" si="22"/>
        <v>1994</v>
      </c>
      <c r="L96" s="1">
        <f t="shared" si="23"/>
        <v>28.12051545811948</v>
      </c>
      <c r="M96" s="1">
        <f t="shared" si="24"/>
        <v>52.24178728373437</v>
      </c>
      <c r="N96" s="1">
        <f t="shared" si="25"/>
        <v>30.08280688421286</v>
      </c>
    </row>
    <row r="97" spans="1:14" ht="12.75">
      <c r="A97" s="9">
        <v>1995</v>
      </c>
      <c r="B97">
        <v>301</v>
      </c>
      <c r="C97">
        <v>53</v>
      </c>
      <c r="D97">
        <v>354</v>
      </c>
      <c r="F97" s="9">
        <f t="shared" si="21"/>
        <v>1995</v>
      </c>
      <c r="G97" s="1">
        <f t="shared" si="21"/>
        <v>1138993</v>
      </c>
      <c r="H97" s="1">
        <f t="shared" si="21"/>
        <v>102988</v>
      </c>
      <c r="I97" s="1">
        <f t="shared" si="21"/>
        <v>1241981</v>
      </c>
      <c r="K97" s="9">
        <f t="shared" si="22"/>
        <v>1995</v>
      </c>
      <c r="L97" s="1">
        <f t="shared" si="23"/>
        <v>26.426852491630765</v>
      </c>
      <c r="M97" s="1">
        <f t="shared" si="24"/>
        <v>51.462306288111236</v>
      </c>
      <c r="N97" s="1">
        <f t="shared" si="25"/>
        <v>28.502851492897236</v>
      </c>
    </row>
    <row r="98" spans="1:14" ht="12.75">
      <c r="A98" s="9">
        <v>1996</v>
      </c>
      <c r="B98">
        <v>370</v>
      </c>
      <c r="C98">
        <v>54</v>
      </c>
      <c r="D98">
        <v>424</v>
      </c>
      <c r="F98" s="9">
        <f t="shared" si="21"/>
        <v>1996</v>
      </c>
      <c r="G98" s="1">
        <f t="shared" si="21"/>
        <v>1178074</v>
      </c>
      <c r="H98" s="1">
        <f t="shared" si="21"/>
        <v>108090</v>
      </c>
      <c r="I98" s="1">
        <f t="shared" si="21"/>
        <v>1286164</v>
      </c>
      <c r="K98" s="9">
        <f t="shared" si="22"/>
        <v>1996</v>
      </c>
      <c r="L98" s="1">
        <f t="shared" si="23"/>
        <v>31.407195133752207</v>
      </c>
      <c r="M98" s="1">
        <f t="shared" si="24"/>
        <v>49.95836802664446</v>
      </c>
      <c r="N98" s="1">
        <f t="shared" si="25"/>
        <v>32.96624691718941</v>
      </c>
    </row>
    <row r="99" spans="1:14" ht="12.75">
      <c r="A99" s="9">
        <v>1997</v>
      </c>
      <c r="B99">
        <v>433</v>
      </c>
      <c r="C99">
        <v>64</v>
      </c>
      <c r="D99">
        <v>497</v>
      </c>
      <c r="F99" s="9">
        <f t="shared" si="21"/>
        <v>1997</v>
      </c>
      <c r="G99" s="1">
        <f t="shared" si="21"/>
        <v>1215804</v>
      </c>
      <c r="H99" s="1">
        <f t="shared" si="21"/>
        <v>113461</v>
      </c>
      <c r="I99" s="1">
        <f t="shared" si="21"/>
        <v>1329265</v>
      </c>
      <c r="K99" s="9">
        <f t="shared" si="22"/>
        <v>1997</v>
      </c>
      <c r="L99" s="1">
        <f t="shared" si="23"/>
        <v>35.61429309329464</v>
      </c>
      <c r="M99" s="1">
        <f t="shared" si="24"/>
        <v>56.40704735547897</v>
      </c>
      <c r="N99" s="1">
        <f t="shared" si="25"/>
        <v>37.38908344084889</v>
      </c>
    </row>
    <row r="100" spans="1:14" ht="12.75">
      <c r="A100" s="9">
        <v>1998</v>
      </c>
      <c r="B100">
        <v>388</v>
      </c>
      <c r="C100">
        <v>79</v>
      </c>
      <c r="D100">
        <v>467</v>
      </c>
      <c r="F100" s="9">
        <f aca="true" t="shared" si="26" ref="F100:I101">F19</f>
        <v>1998</v>
      </c>
      <c r="G100" s="1">
        <f t="shared" si="26"/>
        <v>1244978</v>
      </c>
      <c r="H100" s="1">
        <f t="shared" si="26"/>
        <v>119845</v>
      </c>
      <c r="I100" s="1">
        <f t="shared" si="26"/>
        <v>1364823</v>
      </c>
      <c r="K100" s="9">
        <f t="shared" si="22"/>
        <v>1998</v>
      </c>
      <c r="L100" s="1">
        <f t="shared" si="23"/>
        <v>31.16520934506473</v>
      </c>
      <c r="M100" s="1">
        <f t="shared" si="24"/>
        <v>65.91847803412742</v>
      </c>
      <c r="N100" s="1">
        <f t="shared" si="25"/>
        <v>34.21689112800707</v>
      </c>
    </row>
    <row r="101" spans="1:14" ht="12.75">
      <c r="A101" s="9">
        <v>1999</v>
      </c>
      <c r="B101">
        <v>377</v>
      </c>
      <c r="C101">
        <v>86</v>
      </c>
      <c r="D101">
        <v>463</v>
      </c>
      <c r="F101" s="9">
        <f t="shared" si="26"/>
        <v>1999</v>
      </c>
      <c r="G101" s="1">
        <f t="shared" si="26"/>
        <v>1271473</v>
      </c>
      <c r="H101" s="1">
        <f t="shared" si="26"/>
        <v>125963</v>
      </c>
      <c r="I101" s="1">
        <f t="shared" si="26"/>
        <v>1397436</v>
      </c>
      <c r="K101" s="9">
        <f t="shared" si="22"/>
        <v>1999</v>
      </c>
      <c r="L101" s="1">
        <f t="shared" si="23"/>
        <v>29.65064928630022</v>
      </c>
      <c r="M101" s="1">
        <f t="shared" si="24"/>
        <v>68.27401697323818</v>
      </c>
      <c r="N101" s="1">
        <f t="shared" si="25"/>
        <v>33.132107660028794</v>
      </c>
    </row>
    <row r="103" spans="1:14" ht="31.5" customHeight="1">
      <c r="A103" s="31" t="str">
        <f>CONCATENATE("New Admissions for All Offenses, BW Only: ",$A$1)</f>
        <v>New Admissions for All Offenses, BW Only: NEVADA</v>
      </c>
      <c r="B103" s="31"/>
      <c r="C103" s="31"/>
      <c r="D103" s="31"/>
      <c r="F103" s="31" t="str">
        <f>CONCATENATE("Total Population, BW Only: ",$A$1)</f>
        <v>Total Population, BW Only: NEVADA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NEVADA</v>
      </c>
      <c r="L103" s="31"/>
      <c r="M103" s="31"/>
      <c r="N103" s="31"/>
    </row>
    <row r="104" spans="1:14" ht="12.75">
      <c r="A104" s="24" t="s">
        <v>25</v>
      </c>
      <c r="B104" s="25" t="s">
        <v>11</v>
      </c>
      <c r="C104" s="25" t="s">
        <v>12</v>
      </c>
      <c r="D104" s="25" t="s">
        <v>13</v>
      </c>
      <c r="F104" s="24" t="s">
        <v>25</v>
      </c>
      <c r="G104" s="25" t="s">
        <v>11</v>
      </c>
      <c r="H104" s="25" t="s">
        <v>12</v>
      </c>
      <c r="I104" s="25" t="s">
        <v>13</v>
      </c>
      <c r="K104" s="24" t="s">
        <v>25</v>
      </c>
      <c r="L104" s="25" t="s">
        <v>11</v>
      </c>
      <c r="M104" s="25" t="s">
        <v>12</v>
      </c>
      <c r="N104" s="25" t="s">
        <v>13</v>
      </c>
    </row>
    <row r="105" spans="1:14" ht="12.75">
      <c r="A105" s="9">
        <v>1983</v>
      </c>
      <c r="D105" s="2"/>
      <c r="E105" s="2"/>
      <c r="F105" s="9">
        <f>F4</f>
        <v>1983</v>
      </c>
      <c r="G105" s="1">
        <f>G4</f>
        <v>739868</v>
      </c>
      <c r="H105" s="1">
        <f>H4</f>
        <v>56940</v>
      </c>
      <c r="I105" s="1">
        <f>I4</f>
        <v>796808</v>
      </c>
      <c r="K105" s="9">
        <f>F105</f>
        <v>1983</v>
      </c>
      <c r="L105" s="1"/>
      <c r="M105" s="1"/>
      <c r="N105" s="1"/>
    </row>
    <row r="106" spans="1:14" ht="12.75">
      <c r="A106" s="9">
        <v>1984</v>
      </c>
      <c r="D106" s="2"/>
      <c r="F106" s="9">
        <f aca="true" t="shared" si="27" ref="F106:I121">F5</f>
        <v>1984</v>
      </c>
      <c r="G106" s="1">
        <f t="shared" si="27"/>
        <v>754870</v>
      </c>
      <c r="H106" s="1">
        <f t="shared" si="27"/>
        <v>58092</v>
      </c>
      <c r="I106" s="1">
        <f t="shared" si="27"/>
        <v>812962</v>
      </c>
      <c r="K106" s="9">
        <f aca="true" t="shared" si="28" ref="K106:K121">F106</f>
        <v>1984</v>
      </c>
      <c r="L106" s="1"/>
      <c r="M106" s="1"/>
      <c r="N106" s="1"/>
    </row>
    <row r="107" spans="1:14" ht="12.75">
      <c r="A107" s="9">
        <v>1985</v>
      </c>
      <c r="D107" s="2"/>
      <c r="F107" s="9">
        <f t="shared" si="27"/>
        <v>1985</v>
      </c>
      <c r="G107" s="1">
        <f t="shared" si="27"/>
        <v>772213</v>
      </c>
      <c r="H107" s="1">
        <f t="shared" si="27"/>
        <v>59498</v>
      </c>
      <c r="I107" s="1">
        <f t="shared" si="27"/>
        <v>831711</v>
      </c>
      <c r="K107" s="9">
        <f t="shared" si="28"/>
        <v>1985</v>
      </c>
      <c r="L107" s="1"/>
      <c r="M107" s="1"/>
      <c r="N107" s="1"/>
    </row>
    <row r="108" spans="1:14" ht="12.75">
      <c r="A108" s="9">
        <v>1986</v>
      </c>
      <c r="B108">
        <v>915</v>
      </c>
      <c r="C108">
        <v>313</v>
      </c>
      <c r="D108">
        <v>1228</v>
      </c>
      <c r="F108" s="9">
        <f t="shared" si="27"/>
        <v>1986</v>
      </c>
      <c r="G108" s="1">
        <f t="shared" si="27"/>
        <v>792122</v>
      </c>
      <c r="H108" s="1">
        <f t="shared" si="27"/>
        <v>61138</v>
      </c>
      <c r="I108" s="1">
        <f t="shared" si="27"/>
        <v>853260</v>
      </c>
      <c r="K108" s="9">
        <f t="shared" si="28"/>
        <v>1986</v>
      </c>
      <c r="L108" s="1">
        <f>(B108/G108)*100000</f>
        <v>115.51250943667769</v>
      </c>
      <c r="M108" s="1">
        <f>(C108/H108)*100000</f>
        <v>511.9565572966077</v>
      </c>
      <c r="N108" s="1">
        <f>(D108/I108)*100000</f>
        <v>143.9186180062349</v>
      </c>
    </row>
    <row r="109" spans="1:14" ht="12.75">
      <c r="A109" s="9">
        <v>1987</v>
      </c>
      <c r="B109">
        <v>755</v>
      </c>
      <c r="C109">
        <v>318</v>
      </c>
      <c r="D109">
        <v>1073</v>
      </c>
      <c r="F109" s="9">
        <f t="shared" si="27"/>
        <v>1987</v>
      </c>
      <c r="G109" s="1">
        <f t="shared" si="27"/>
        <v>821690</v>
      </c>
      <c r="H109" s="1">
        <f t="shared" si="27"/>
        <v>64039</v>
      </c>
      <c r="I109" s="1">
        <f t="shared" si="27"/>
        <v>885729</v>
      </c>
      <c r="K109" s="9">
        <f t="shared" si="28"/>
        <v>1987</v>
      </c>
      <c r="L109" s="1">
        <f aca="true" t="shared" si="29" ref="L109:L121">(B109/G109)*100000</f>
        <v>91.8838004600275</v>
      </c>
      <c r="M109" s="1">
        <f aca="true" t="shared" si="30" ref="M109:M121">(C109/H109)*100000</f>
        <v>496.572401193023</v>
      </c>
      <c r="N109" s="1">
        <f aca="true" t="shared" si="31" ref="N109:N121">(D109/I109)*100000</f>
        <v>121.14314875091591</v>
      </c>
    </row>
    <row r="110" spans="1:14" ht="12.75">
      <c r="A110" s="9">
        <v>1988</v>
      </c>
      <c r="B110">
        <v>929</v>
      </c>
      <c r="C110">
        <v>455</v>
      </c>
      <c r="D110">
        <v>1384</v>
      </c>
      <c r="F110" s="9">
        <f t="shared" si="27"/>
        <v>1988</v>
      </c>
      <c r="G110" s="1">
        <f t="shared" si="27"/>
        <v>857526</v>
      </c>
      <c r="H110" s="1">
        <f t="shared" si="27"/>
        <v>67533</v>
      </c>
      <c r="I110" s="1">
        <f t="shared" si="27"/>
        <v>925059</v>
      </c>
      <c r="K110" s="9">
        <f t="shared" si="28"/>
        <v>1988</v>
      </c>
      <c r="L110" s="1">
        <f t="shared" si="29"/>
        <v>108.33490762962288</v>
      </c>
      <c r="M110" s="1">
        <f t="shared" si="30"/>
        <v>673.7446877822695</v>
      </c>
      <c r="N110" s="1">
        <f t="shared" si="31"/>
        <v>149.61207879713618</v>
      </c>
    </row>
    <row r="111" spans="1:14" ht="12.75">
      <c r="A111" s="9">
        <v>1989</v>
      </c>
      <c r="B111">
        <v>1036</v>
      </c>
      <c r="C111">
        <v>517</v>
      </c>
      <c r="D111">
        <v>1553</v>
      </c>
      <c r="F111" s="9">
        <f t="shared" si="27"/>
        <v>1989</v>
      </c>
      <c r="G111" s="1">
        <f t="shared" si="27"/>
        <v>901591</v>
      </c>
      <c r="H111" s="1">
        <f t="shared" si="27"/>
        <v>71750</v>
      </c>
      <c r="I111" s="1">
        <f t="shared" si="27"/>
        <v>973341</v>
      </c>
      <c r="K111" s="9">
        <f t="shared" si="28"/>
        <v>1989</v>
      </c>
      <c r="L111" s="1">
        <f t="shared" si="29"/>
        <v>114.90797933874671</v>
      </c>
      <c r="M111" s="1">
        <f t="shared" si="30"/>
        <v>720.5574912891987</v>
      </c>
      <c r="N111" s="1">
        <f t="shared" si="31"/>
        <v>159.55353776322994</v>
      </c>
    </row>
    <row r="112" spans="1:14" ht="12.75">
      <c r="A112" s="9">
        <v>1990</v>
      </c>
      <c r="B112">
        <v>1026</v>
      </c>
      <c r="C112">
        <v>514</v>
      </c>
      <c r="D112">
        <v>1540</v>
      </c>
      <c r="F112" s="9">
        <f t="shared" si="27"/>
        <v>1990</v>
      </c>
      <c r="G112" s="1">
        <f t="shared" si="27"/>
        <v>958473</v>
      </c>
      <c r="H112" s="1">
        <f t="shared" si="27"/>
        <v>78144</v>
      </c>
      <c r="I112" s="1">
        <f t="shared" si="27"/>
        <v>1036617</v>
      </c>
      <c r="K112" s="9">
        <f t="shared" si="28"/>
        <v>1990</v>
      </c>
      <c r="L112" s="1">
        <f t="shared" si="29"/>
        <v>107.04526888081355</v>
      </c>
      <c r="M112" s="1">
        <f t="shared" si="30"/>
        <v>657.7600327600327</v>
      </c>
      <c r="N112" s="1">
        <f t="shared" si="31"/>
        <v>148.5601721754515</v>
      </c>
    </row>
    <row r="113" spans="1:14" ht="12.75">
      <c r="A113" s="9">
        <v>1991</v>
      </c>
      <c r="B113">
        <v>985</v>
      </c>
      <c r="C113">
        <v>458</v>
      </c>
      <c r="D113">
        <v>1443</v>
      </c>
      <c r="F113" s="9">
        <f t="shared" si="27"/>
        <v>1991</v>
      </c>
      <c r="G113" s="1">
        <f t="shared" si="27"/>
        <v>1002170</v>
      </c>
      <c r="H113" s="1">
        <f t="shared" si="27"/>
        <v>83218</v>
      </c>
      <c r="I113" s="1">
        <f t="shared" si="27"/>
        <v>1085388</v>
      </c>
      <c r="K113" s="9">
        <f t="shared" si="28"/>
        <v>1991</v>
      </c>
      <c r="L113" s="1">
        <f t="shared" si="29"/>
        <v>98.28671782232556</v>
      </c>
      <c r="M113" s="1">
        <f t="shared" si="30"/>
        <v>550.3617005936215</v>
      </c>
      <c r="N113" s="1">
        <f t="shared" si="31"/>
        <v>132.94784906411348</v>
      </c>
    </row>
    <row r="114" spans="1:14" ht="12.75">
      <c r="A114" s="9">
        <v>1992</v>
      </c>
      <c r="B114">
        <v>1005</v>
      </c>
      <c r="C114">
        <v>513</v>
      </c>
      <c r="D114">
        <v>1518</v>
      </c>
      <c r="F114" s="9">
        <f t="shared" si="27"/>
        <v>1992</v>
      </c>
      <c r="G114" s="1">
        <f t="shared" si="27"/>
        <v>1028867</v>
      </c>
      <c r="H114" s="1">
        <f t="shared" si="27"/>
        <v>87483</v>
      </c>
      <c r="I114" s="1">
        <f t="shared" si="27"/>
        <v>1116350</v>
      </c>
      <c r="K114" s="9">
        <f t="shared" si="28"/>
        <v>1992</v>
      </c>
      <c r="L114" s="1">
        <f t="shared" si="29"/>
        <v>97.68026382418718</v>
      </c>
      <c r="M114" s="1">
        <f t="shared" si="30"/>
        <v>586.3996433592813</v>
      </c>
      <c r="N114" s="1">
        <f t="shared" si="31"/>
        <v>135.97885967662472</v>
      </c>
    </row>
    <row r="115" spans="1:14" ht="12.75">
      <c r="A115" s="9">
        <v>1993</v>
      </c>
      <c r="B115">
        <v>987</v>
      </c>
      <c r="C115">
        <v>482</v>
      </c>
      <c r="D115">
        <v>1469</v>
      </c>
      <c r="F115" s="9">
        <f t="shared" si="27"/>
        <v>1993</v>
      </c>
      <c r="G115" s="1">
        <f t="shared" si="27"/>
        <v>1057375</v>
      </c>
      <c r="H115" s="1">
        <f t="shared" si="27"/>
        <v>91004</v>
      </c>
      <c r="I115" s="1">
        <f t="shared" si="27"/>
        <v>1148379</v>
      </c>
      <c r="K115" s="9">
        <f t="shared" si="28"/>
        <v>1993</v>
      </c>
      <c r="L115" s="1">
        <f t="shared" si="29"/>
        <v>93.34436694644756</v>
      </c>
      <c r="M115" s="1">
        <f t="shared" si="30"/>
        <v>529.6470484813855</v>
      </c>
      <c r="N115" s="1">
        <f t="shared" si="31"/>
        <v>127.91944122976822</v>
      </c>
    </row>
    <row r="116" spans="1:14" ht="12.75">
      <c r="A116" s="9">
        <v>1994</v>
      </c>
      <c r="B116">
        <v>1115</v>
      </c>
      <c r="C116">
        <v>511</v>
      </c>
      <c r="D116">
        <v>1626</v>
      </c>
      <c r="F116" s="9">
        <f t="shared" si="27"/>
        <v>1994</v>
      </c>
      <c r="G116" s="1">
        <f t="shared" si="27"/>
        <v>1102398</v>
      </c>
      <c r="H116" s="1">
        <f t="shared" si="27"/>
        <v>97623</v>
      </c>
      <c r="I116" s="1">
        <f t="shared" si="27"/>
        <v>1200021</v>
      </c>
      <c r="K116" s="9">
        <f t="shared" si="28"/>
        <v>1994</v>
      </c>
      <c r="L116" s="1">
        <f t="shared" si="29"/>
        <v>101.14314430904264</v>
      </c>
      <c r="M116" s="1">
        <f t="shared" si="30"/>
        <v>523.442221607613</v>
      </c>
      <c r="N116" s="1">
        <f t="shared" si="31"/>
        <v>135.49762879149614</v>
      </c>
    </row>
    <row r="117" spans="1:14" ht="12.75">
      <c r="A117" s="9">
        <v>1995</v>
      </c>
      <c r="B117">
        <v>1303</v>
      </c>
      <c r="C117">
        <v>524</v>
      </c>
      <c r="D117">
        <v>1827</v>
      </c>
      <c r="F117" s="9">
        <f t="shared" si="27"/>
        <v>1995</v>
      </c>
      <c r="G117" s="1">
        <f t="shared" si="27"/>
        <v>1138993</v>
      </c>
      <c r="H117" s="1">
        <f t="shared" si="27"/>
        <v>102988</v>
      </c>
      <c r="I117" s="1">
        <f t="shared" si="27"/>
        <v>1241981</v>
      </c>
      <c r="K117" s="9">
        <f t="shared" si="28"/>
        <v>1995</v>
      </c>
      <c r="L117" s="1">
        <f t="shared" si="29"/>
        <v>114.39929832755776</v>
      </c>
      <c r="M117" s="1">
        <f t="shared" si="30"/>
        <v>508.7971414145337</v>
      </c>
      <c r="N117" s="1">
        <f t="shared" si="31"/>
        <v>147.1036996540205</v>
      </c>
    </row>
    <row r="118" spans="1:14" ht="12.75">
      <c r="A118" s="9">
        <v>1996</v>
      </c>
      <c r="B118">
        <v>1201</v>
      </c>
      <c r="C118">
        <v>521</v>
      </c>
      <c r="D118">
        <v>1722</v>
      </c>
      <c r="F118" s="9">
        <f t="shared" si="27"/>
        <v>1996</v>
      </c>
      <c r="G118" s="1">
        <f t="shared" si="27"/>
        <v>1178074</v>
      </c>
      <c r="H118" s="1">
        <f t="shared" si="27"/>
        <v>108090</v>
      </c>
      <c r="I118" s="1">
        <f t="shared" si="27"/>
        <v>1286164</v>
      </c>
      <c r="K118" s="9">
        <f t="shared" si="28"/>
        <v>1996</v>
      </c>
      <c r="L118" s="1">
        <f t="shared" si="29"/>
        <v>101.94605771793623</v>
      </c>
      <c r="M118" s="1">
        <f t="shared" si="30"/>
        <v>482.0057359607734</v>
      </c>
      <c r="N118" s="1">
        <f t="shared" si="31"/>
        <v>133.88650280990603</v>
      </c>
    </row>
    <row r="119" spans="1:14" ht="12.75">
      <c r="A119" s="9">
        <v>1997</v>
      </c>
      <c r="B119">
        <v>1328</v>
      </c>
      <c r="C119">
        <v>512</v>
      </c>
      <c r="D119">
        <v>1840</v>
      </c>
      <c r="F119" s="9">
        <f t="shared" si="27"/>
        <v>1997</v>
      </c>
      <c r="G119" s="1">
        <f t="shared" si="27"/>
        <v>1215804</v>
      </c>
      <c r="H119" s="1">
        <f t="shared" si="27"/>
        <v>113461</v>
      </c>
      <c r="I119" s="1">
        <f t="shared" si="27"/>
        <v>1329265</v>
      </c>
      <c r="K119" s="9">
        <f t="shared" si="28"/>
        <v>1997</v>
      </c>
      <c r="L119" s="1">
        <f t="shared" si="29"/>
        <v>109.22813216603991</v>
      </c>
      <c r="M119" s="1">
        <f t="shared" si="30"/>
        <v>451.2563788438318</v>
      </c>
      <c r="N119" s="1">
        <f t="shared" si="31"/>
        <v>138.42236122970212</v>
      </c>
    </row>
    <row r="120" spans="1:14" ht="12.75">
      <c r="A120" s="9">
        <v>1998</v>
      </c>
      <c r="B120">
        <v>1361</v>
      </c>
      <c r="C120">
        <v>599</v>
      </c>
      <c r="D120">
        <v>1960</v>
      </c>
      <c r="F120" s="9">
        <f t="shared" si="27"/>
        <v>1998</v>
      </c>
      <c r="G120" s="1">
        <f t="shared" si="27"/>
        <v>1244978</v>
      </c>
      <c r="H120" s="1">
        <f t="shared" si="27"/>
        <v>119845</v>
      </c>
      <c r="I120" s="1">
        <f t="shared" si="27"/>
        <v>1364823</v>
      </c>
      <c r="K120" s="9">
        <f t="shared" si="28"/>
        <v>1998</v>
      </c>
      <c r="L120" s="1">
        <f t="shared" si="29"/>
        <v>109.31920082121933</v>
      </c>
      <c r="M120" s="1">
        <f t="shared" si="30"/>
        <v>499.8122574992699</v>
      </c>
      <c r="N120" s="1">
        <f t="shared" si="31"/>
        <v>143.60836533381985</v>
      </c>
    </row>
    <row r="121" spans="1:14" ht="12.75">
      <c r="A121" s="9">
        <v>1999</v>
      </c>
      <c r="B121">
        <v>1333</v>
      </c>
      <c r="C121">
        <v>622</v>
      </c>
      <c r="D121">
        <v>1955</v>
      </c>
      <c r="F121" s="9">
        <f t="shared" si="27"/>
        <v>1999</v>
      </c>
      <c r="G121" s="1">
        <f t="shared" si="27"/>
        <v>1271473</v>
      </c>
      <c r="H121" s="1">
        <f t="shared" si="27"/>
        <v>125963</v>
      </c>
      <c r="I121" s="1">
        <f t="shared" si="27"/>
        <v>1397436</v>
      </c>
      <c r="K121" s="9">
        <f t="shared" si="28"/>
        <v>1999</v>
      </c>
      <c r="L121" s="1">
        <f t="shared" si="29"/>
        <v>104.83903315288646</v>
      </c>
      <c r="M121" s="1">
        <f t="shared" si="30"/>
        <v>493.79579717853653</v>
      </c>
      <c r="N121" s="1">
        <f t="shared" si="31"/>
        <v>139.89907230098552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F1">
      <selection activeCell="AP4" sqref="AP4:AU21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65</v>
      </c>
      <c r="B1" s="30" t="s">
        <v>3</v>
      </c>
      <c r="C1" s="30"/>
      <c r="D1" s="30"/>
      <c r="E1" s="30"/>
      <c r="F1" s="30"/>
      <c r="G1" s="30"/>
      <c r="J1" s="30" t="s">
        <v>3</v>
      </c>
      <c r="K1" s="30"/>
      <c r="L1" s="30"/>
      <c r="M1" s="30"/>
      <c r="N1" s="30"/>
      <c r="O1" s="30"/>
      <c r="R1" s="30" t="s">
        <v>3</v>
      </c>
      <c r="S1" s="30"/>
      <c r="T1" s="30"/>
      <c r="U1" s="30"/>
      <c r="V1" s="30"/>
      <c r="W1" s="30"/>
      <c r="Z1" s="30" t="s">
        <v>3</v>
      </c>
      <c r="AA1" s="30"/>
      <c r="AB1" s="30"/>
      <c r="AC1" s="30"/>
      <c r="AD1" s="30"/>
      <c r="AE1" s="30"/>
      <c r="AH1" s="30" t="s">
        <v>3</v>
      </c>
      <c r="AI1" s="30"/>
      <c r="AJ1" s="30"/>
      <c r="AK1" s="30"/>
      <c r="AL1" s="30"/>
      <c r="AM1" s="30"/>
      <c r="AP1" s="30" t="s">
        <v>3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NEVADA</v>
      </c>
      <c r="C2" s="30"/>
      <c r="D2" s="30"/>
      <c r="E2" s="30"/>
      <c r="F2" s="30"/>
      <c r="G2" s="30"/>
      <c r="J2" s="30" t="str">
        <f>CONCATENATE("Black, Non-Hispanics:  ",$A$1)</f>
        <v>Black, Non-Hispanics:  NEVADA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NEVADA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NEVADA</v>
      </c>
      <c r="AA2" s="30"/>
      <c r="AB2" s="30"/>
      <c r="AC2" s="30"/>
      <c r="AD2" s="30"/>
      <c r="AE2" s="30"/>
      <c r="AH2" s="30" t="str">
        <f>CONCATENATE("Hispanics:  ",$A$1)</f>
        <v>Hispanics:  NEVADA</v>
      </c>
      <c r="AI2" s="30"/>
      <c r="AJ2" s="30"/>
      <c r="AK2" s="30"/>
      <c r="AL2" s="30"/>
      <c r="AM2" s="30"/>
      <c r="AP2" s="30" t="str">
        <f>CONCATENATE("Other Race / Not Known:  ",$A$1)</f>
        <v>Other Race / Not Known:  NEVADA</v>
      </c>
      <c r="AQ2" s="30"/>
      <c r="AR2" s="30"/>
      <c r="AS2" s="30"/>
      <c r="AT2" s="30"/>
      <c r="AU2" s="30"/>
    </row>
    <row r="3" spans="1:47" ht="12.75">
      <c r="A3" s="4" t="s">
        <v>7</v>
      </c>
      <c r="B3" s="12" t="s">
        <v>0</v>
      </c>
      <c r="C3" s="12" t="s">
        <v>5</v>
      </c>
      <c r="D3" s="12" t="s">
        <v>6</v>
      </c>
      <c r="E3" s="12" t="s">
        <v>1</v>
      </c>
      <c r="F3" s="12" t="s">
        <v>4</v>
      </c>
      <c r="G3" s="12" t="s">
        <v>13</v>
      </c>
      <c r="I3" s="4" t="s">
        <v>24</v>
      </c>
      <c r="J3" s="12" t="s">
        <v>0</v>
      </c>
      <c r="K3" s="12" t="s">
        <v>5</v>
      </c>
      <c r="L3" s="12" t="s">
        <v>6</v>
      </c>
      <c r="M3" s="12" t="s">
        <v>1</v>
      </c>
      <c r="N3" s="12" t="s">
        <v>4</v>
      </c>
      <c r="O3" s="12" t="s">
        <v>13</v>
      </c>
      <c r="Q3" s="4" t="s">
        <v>24</v>
      </c>
      <c r="R3" s="12" t="s">
        <v>0</v>
      </c>
      <c r="S3" s="12" t="s">
        <v>5</v>
      </c>
      <c r="T3" s="12" t="s">
        <v>6</v>
      </c>
      <c r="U3" s="12" t="s">
        <v>1</v>
      </c>
      <c r="V3" s="12" t="s">
        <v>4</v>
      </c>
      <c r="W3" s="12" t="s">
        <v>13</v>
      </c>
      <c r="Y3" s="4" t="s">
        <v>24</v>
      </c>
      <c r="Z3" s="12" t="s">
        <v>0</v>
      </c>
      <c r="AA3" s="12" t="s">
        <v>5</v>
      </c>
      <c r="AB3" s="12" t="s">
        <v>6</v>
      </c>
      <c r="AC3" s="12" t="s">
        <v>1</v>
      </c>
      <c r="AD3" s="12" t="s">
        <v>4</v>
      </c>
      <c r="AE3" s="12" t="s">
        <v>13</v>
      </c>
      <c r="AG3" s="4" t="s">
        <v>24</v>
      </c>
      <c r="AH3" s="12" t="s">
        <v>0</v>
      </c>
      <c r="AI3" s="12" t="s">
        <v>5</v>
      </c>
      <c r="AJ3" s="12" t="s">
        <v>6</v>
      </c>
      <c r="AK3" s="12" t="s">
        <v>1</v>
      </c>
      <c r="AL3" s="12" t="s">
        <v>4</v>
      </c>
      <c r="AM3" s="12" t="s">
        <v>13</v>
      </c>
      <c r="AO3" s="4" t="s">
        <v>24</v>
      </c>
      <c r="AP3" s="12" t="s">
        <v>0</v>
      </c>
      <c r="AQ3" s="12" t="s">
        <v>5</v>
      </c>
      <c r="AR3" s="12" t="s">
        <v>6</v>
      </c>
      <c r="AS3" s="12" t="s">
        <v>1</v>
      </c>
      <c r="AT3" s="12" t="s">
        <v>4</v>
      </c>
      <c r="AU3" s="12" t="s">
        <v>13</v>
      </c>
    </row>
    <row r="4" spans="1:41" ht="12.75">
      <c r="A4" s="4">
        <v>1983</v>
      </c>
      <c r="B4" s="2"/>
      <c r="C4" s="2"/>
      <c r="D4" s="2"/>
      <c r="E4" s="2"/>
      <c r="F4" s="2"/>
      <c r="G4">
        <f>SUM(B4:F4)</f>
        <v>0</v>
      </c>
      <c r="I4" s="4">
        <v>1983</v>
      </c>
      <c r="O4">
        <f>SUM(J4:N4)</f>
        <v>0</v>
      </c>
      <c r="Q4" s="4">
        <v>1983</v>
      </c>
      <c r="R4" s="2"/>
      <c r="S4" s="2"/>
      <c r="T4" s="2"/>
      <c r="U4" s="2"/>
      <c r="V4" s="2"/>
      <c r="W4">
        <f>SUM(R4:V4)</f>
        <v>0</v>
      </c>
      <c r="Y4" s="4">
        <v>1983</v>
      </c>
      <c r="AE4">
        <f>SUM(Z4:AD4)</f>
        <v>0</v>
      </c>
      <c r="AG4" s="4">
        <v>1983</v>
      </c>
      <c r="AM4">
        <f>SUM(AH4:AL4)</f>
        <v>0</v>
      </c>
      <c r="AO4" s="4">
        <v>1983</v>
      </c>
    </row>
    <row r="5" spans="1:41" ht="12.75">
      <c r="A5" s="4">
        <v>1984</v>
      </c>
      <c r="B5" s="2"/>
      <c r="C5" s="2"/>
      <c r="D5" s="2"/>
      <c r="E5" s="2"/>
      <c r="F5" s="2"/>
      <c r="G5">
        <f aca="true" t="shared" si="0" ref="G5:G20">SUM(B5:F5)</f>
        <v>0</v>
      </c>
      <c r="I5" s="4">
        <v>1984</v>
      </c>
      <c r="O5">
        <f aca="true" t="shared" si="1" ref="O5:O20">SUM(J5:N5)</f>
        <v>0</v>
      </c>
      <c r="Q5" s="4">
        <v>1984</v>
      </c>
      <c r="R5" s="2"/>
      <c r="S5" s="2"/>
      <c r="T5" s="2"/>
      <c r="U5" s="2"/>
      <c r="V5" s="2"/>
      <c r="W5">
        <f aca="true" t="shared" si="2" ref="W5:W20">SUM(R5:V5)</f>
        <v>0</v>
      </c>
      <c r="Y5" s="4">
        <v>1984</v>
      </c>
      <c r="AE5">
        <f aca="true" t="shared" si="3" ref="AE5:AE20">SUM(Z5:AD5)</f>
        <v>0</v>
      </c>
      <c r="AG5" s="4">
        <v>1984</v>
      </c>
      <c r="AM5">
        <f aca="true" t="shared" si="4" ref="AM5:AM20">SUM(AH5:AL5)</f>
        <v>0</v>
      </c>
      <c r="AO5" s="4">
        <v>1984</v>
      </c>
    </row>
    <row r="6" spans="1:41" ht="12.75">
      <c r="A6" s="4">
        <v>1985</v>
      </c>
      <c r="B6" s="2"/>
      <c r="C6" s="2"/>
      <c r="D6" s="2"/>
      <c r="E6" s="2"/>
      <c r="F6" s="2"/>
      <c r="G6">
        <f t="shared" si="0"/>
        <v>0</v>
      </c>
      <c r="I6" s="4">
        <v>1985</v>
      </c>
      <c r="J6" s="2"/>
      <c r="K6" s="2"/>
      <c r="O6">
        <f t="shared" si="1"/>
        <v>0</v>
      </c>
      <c r="Q6" s="4">
        <v>1985</v>
      </c>
      <c r="R6" s="2"/>
      <c r="S6" s="2"/>
      <c r="T6" s="2"/>
      <c r="U6" s="2"/>
      <c r="V6" s="2"/>
      <c r="W6">
        <f t="shared" si="2"/>
        <v>0</v>
      </c>
      <c r="Y6" s="4">
        <v>1985</v>
      </c>
      <c r="AE6">
        <f t="shared" si="3"/>
        <v>0</v>
      </c>
      <c r="AG6" s="4">
        <v>1985</v>
      </c>
      <c r="AM6">
        <f t="shared" si="4"/>
        <v>0</v>
      </c>
      <c r="AO6" s="4">
        <v>1985</v>
      </c>
    </row>
    <row r="7" spans="1:41" ht="12.75">
      <c r="A7" s="4">
        <v>1986</v>
      </c>
      <c r="B7">
        <v>169</v>
      </c>
      <c r="C7">
        <v>212</v>
      </c>
      <c r="D7">
        <v>186</v>
      </c>
      <c r="E7">
        <v>110</v>
      </c>
      <c r="F7">
        <v>238</v>
      </c>
      <c r="G7">
        <f t="shared" si="0"/>
        <v>915</v>
      </c>
      <c r="I7" s="4">
        <v>1986</v>
      </c>
      <c r="J7">
        <v>67</v>
      </c>
      <c r="K7">
        <v>87</v>
      </c>
      <c r="L7">
        <v>80</v>
      </c>
      <c r="M7">
        <v>43</v>
      </c>
      <c r="N7">
        <v>36</v>
      </c>
      <c r="O7">
        <f t="shared" si="1"/>
        <v>313</v>
      </c>
      <c r="Q7" s="4">
        <v>1986</v>
      </c>
      <c r="R7">
        <v>2</v>
      </c>
      <c r="S7">
        <v>2</v>
      </c>
      <c r="T7">
        <v>3</v>
      </c>
      <c r="U7">
        <v>1</v>
      </c>
      <c r="V7">
        <v>20</v>
      </c>
      <c r="W7">
        <f t="shared" si="2"/>
        <v>28</v>
      </c>
      <c r="Y7" s="4">
        <v>1986</v>
      </c>
      <c r="Z7">
        <v>4</v>
      </c>
      <c r="AA7">
        <v>1</v>
      </c>
      <c r="AB7">
        <v>1</v>
      </c>
      <c r="AD7">
        <v>3</v>
      </c>
      <c r="AE7">
        <f t="shared" si="3"/>
        <v>9</v>
      </c>
      <c r="AG7" s="4">
        <v>1986</v>
      </c>
      <c r="AH7">
        <v>31</v>
      </c>
      <c r="AI7">
        <v>27</v>
      </c>
      <c r="AJ7">
        <v>13</v>
      </c>
      <c r="AK7">
        <v>31</v>
      </c>
      <c r="AL7">
        <v>18</v>
      </c>
      <c r="AM7">
        <f t="shared" si="4"/>
        <v>120</v>
      </c>
      <c r="AO7" s="4">
        <v>1986</v>
      </c>
    </row>
    <row r="8" spans="1:41" ht="12.75">
      <c r="A8" s="4">
        <v>1987</v>
      </c>
      <c r="B8">
        <v>157</v>
      </c>
      <c r="C8">
        <v>162</v>
      </c>
      <c r="D8">
        <v>173</v>
      </c>
      <c r="E8">
        <v>97</v>
      </c>
      <c r="F8">
        <v>166</v>
      </c>
      <c r="G8">
        <f t="shared" si="0"/>
        <v>755</v>
      </c>
      <c r="I8" s="4">
        <v>1987</v>
      </c>
      <c r="J8">
        <v>62</v>
      </c>
      <c r="K8">
        <v>77</v>
      </c>
      <c r="L8">
        <v>79</v>
      </c>
      <c r="M8">
        <v>53</v>
      </c>
      <c r="N8">
        <v>47</v>
      </c>
      <c r="O8">
        <f t="shared" si="1"/>
        <v>318</v>
      </c>
      <c r="Q8" s="4">
        <v>1987</v>
      </c>
      <c r="R8">
        <v>7</v>
      </c>
      <c r="S8">
        <v>2</v>
      </c>
      <c r="T8">
        <v>1</v>
      </c>
      <c r="U8">
        <v>1</v>
      </c>
      <c r="V8">
        <v>8</v>
      </c>
      <c r="W8">
        <f t="shared" si="2"/>
        <v>19</v>
      </c>
      <c r="Y8" s="4">
        <v>1987</v>
      </c>
      <c r="Z8">
        <v>2</v>
      </c>
      <c r="AB8">
        <v>4</v>
      </c>
      <c r="AC8">
        <v>2</v>
      </c>
      <c r="AD8">
        <v>2</v>
      </c>
      <c r="AE8">
        <f t="shared" si="3"/>
        <v>10</v>
      </c>
      <c r="AG8" s="4">
        <v>1987</v>
      </c>
      <c r="AH8">
        <v>15</v>
      </c>
      <c r="AI8">
        <v>12</v>
      </c>
      <c r="AJ8">
        <v>10</v>
      </c>
      <c r="AK8">
        <v>20</v>
      </c>
      <c r="AL8">
        <v>10</v>
      </c>
      <c r="AM8">
        <f t="shared" si="4"/>
        <v>67</v>
      </c>
      <c r="AO8" s="4">
        <v>1987</v>
      </c>
    </row>
    <row r="9" spans="1:41" ht="12.75">
      <c r="A9" s="4">
        <v>1988</v>
      </c>
      <c r="B9">
        <v>169</v>
      </c>
      <c r="C9">
        <v>193</v>
      </c>
      <c r="D9">
        <v>183</v>
      </c>
      <c r="E9">
        <v>164</v>
      </c>
      <c r="F9">
        <v>220</v>
      </c>
      <c r="G9">
        <f t="shared" si="0"/>
        <v>929</v>
      </c>
      <c r="I9" s="4">
        <v>1988</v>
      </c>
      <c r="J9">
        <v>64</v>
      </c>
      <c r="K9">
        <v>93</v>
      </c>
      <c r="L9">
        <v>98</v>
      </c>
      <c r="M9">
        <v>139</v>
      </c>
      <c r="N9">
        <v>61</v>
      </c>
      <c r="O9">
        <f t="shared" si="1"/>
        <v>455</v>
      </c>
      <c r="Q9" s="4">
        <v>1988</v>
      </c>
      <c r="R9">
        <v>4</v>
      </c>
      <c r="S9">
        <v>8</v>
      </c>
      <c r="T9">
        <v>1</v>
      </c>
      <c r="U9">
        <v>2</v>
      </c>
      <c r="V9">
        <v>13</v>
      </c>
      <c r="W9">
        <f t="shared" si="2"/>
        <v>28</v>
      </c>
      <c r="Y9" s="4">
        <v>1988</v>
      </c>
      <c r="Z9">
        <v>6</v>
      </c>
      <c r="AA9">
        <v>2</v>
      </c>
      <c r="AB9">
        <v>4</v>
      </c>
      <c r="AC9">
        <v>3</v>
      </c>
      <c r="AD9">
        <v>3</v>
      </c>
      <c r="AE9">
        <f t="shared" si="3"/>
        <v>18</v>
      </c>
      <c r="AG9" s="4">
        <v>1988</v>
      </c>
      <c r="AH9">
        <v>24</v>
      </c>
      <c r="AI9">
        <v>12</v>
      </c>
      <c r="AJ9">
        <v>23</v>
      </c>
      <c r="AK9">
        <v>44</v>
      </c>
      <c r="AL9">
        <v>47</v>
      </c>
      <c r="AM9">
        <f t="shared" si="4"/>
        <v>150</v>
      </c>
      <c r="AO9" s="4">
        <v>1988</v>
      </c>
    </row>
    <row r="10" spans="1:41" ht="12.75">
      <c r="A10" s="4">
        <v>1989</v>
      </c>
      <c r="B10">
        <v>167</v>
      </c>
      <c r="C10">
        <v>171</v>
      </c>
      <c r="D10">
        <v>190</v>
      </c>
      <c r="E10">
        <v>225</v>
      </c>
      <c r="F10">
        <v>283</v>
      </c>
      <c r="G10">
        <f t="shared" si="0"/>
        <v>1036</v>
      </c>
      <c r="I10" s="4">
        <v>1989</v>
      </c>
      <c r="J10">
        <v>71</v>
      </c>
      <c r="K10">
        <v>83</v>
      </c>
      <c r="L10">
        <v>106</v>
      </c>
      <c r="M10">
        <v>171</v>
      </c>
      <c r="N10">
        <v>86</v>
      </c>
      <c r="O10">
        <f t="shared" si="1"/>
        <v>517</v>
      </c>
      <c r="Q10" s="4">
        <v>1989</v>
      </c>
      <c r="R10">
        <v>7</v>
      </c>
      <c r="S10">
        <v>3</v>
      </c>
      <c r="V10">
        <v>7</v>
      </c>
      <c r="W10">
        <f t="shared" si="2"/>
        <v>17</v>
      </c>
      <c r="Y10" s="4">
        <v>1989</v>
      </c>
      <c r="Z10">
        <v>6</v>
      </c>
      <c r="AA10">
        <v>1</v>
      </c>
      <c r="AB10">
        <v>2</v>
      </c>
      <c r="AC10">
        <v>1</v>
      </c>
      <c r="AD10">
        <v>6</v>
      </c>
      <c r="AE10">
        <f t="shared" si="3"/>
        <v>16</v>
      </c>
      <c r="AG10" s="4">
        <v>1989</v>
      </c>
      <c r="AH10">
        <v>16</v>
      </c>
      <c r="AI10">
        <v>21</v>
      </c>
      <c r="AJ10">
        <v>13</v>
      </c>
      <c r="AK10">
        <v>71</v>
      </c>
      <c r="AL10">
        <v>40</v>
      </c>
      <c r="AM10">
        <f t="shared" si="4"/>
        <v>161</v>
      </c>
      <c r="AO10" s="4">
        <v>1989</v>
      </c>
    </row>
    <row r="11" spans="1:41" ht="12.75">
      <c r="A11" s="4">
        <v>1990</v>
      </c>
      <c r="B11">
        <v>197</v>
      </c>
      <c r="C11">
        <v>169</v>
      </c>
      <c r="D11">
        <v>154</v>
      </c>
      <c r="E11">
        <v>237</v>
      </c>
      <c r="F11">
        <v>269</v>
      </c>
      <c r="G11">
        <f t="shared" si="0"/>
        <v>1026</v>
      </c>
      <c r="I11" s="4">
        <v>1990</v>
      </c>
      <c r="J11">
        <v>75</v>
      </c>
      <c r="K11">
        <v>125</v>
      </c>
      <c r="L11">
        <v>70</v>
      </c>
      <c r="M11">
        <v>182</v>
      </c>
      <c r="N11">
        <v>62</v>
      </c>
      <c r="O11">
        <f t="shared" si="1"/>
        <v>514</v>
      </c>
      <c r="Q11" s="4">
        <v>1990</v>
      </c>
      <c r="R11">
        <v>10</v>
      </c>
      <c r="S11">
        <v>2</v>
      </c>
      <c r="T11">
        <v>2</v>
      </c>
      <c r="U11">
        <v>3</v>
      </c>
      <c r="V11">
        <v>12</v>
      </c>
      <c r="W11">
        <f t="shared" si="2"/>
        <v>29</v>
      </c>
      <c r="Y11" s="4">
        <v>1990</v>
      </c>
      <c r="Z11">
        <v>5</v>
      </c>
      <c r="AA11">
        <v>2</v>
      </c>
      <c r="AB11">
        <v>1</v>
      </c>
      <c r="AC11">
        <v>3</v>
      </c>
      <c r="AD11">
        <v>2</v>
      </c>
      <c r="AE11">
        <f t="shared" si="3"/>
        <v>13</v>
      </c>
      <c r="AG11" s="4">
        <v>1990</v>
      </c>
      <c r="AH11">
        <v>31</v>
      </c>
      <c r="AI11">
        <v>14</v>
      </c>
      <c r="AJ11">
        <v>13</v>
      </c>
      <c r="AK11">
        <v>69</v>
      </c>
      <c r="AL11">
        <v>27</v>
      </c>
      <c r="AM11">
        <f t="shared" si="4"/>
        <v>154</v>
      </c>
      <c r="AO11" s="4">
        <v>1990</v>
      </c>
    </row>
    <row r="12" spans="1:41" ht="12.75">
      <c r="A12" s="4">
        <v>1991</v>
      </c>
      <c r="B12">
        <v>161</v>
      </c>
      <c r="C12">
        <v>188</v>
      </c>
      <c r="D12">
        <v>209</v>
      </c>
      <c r="E12">
        <v>198</v>
      </c>
      <c r="F12">
        <v>229</v>
      </c>
      <c r="G12">
        <f t="shared" si="0"/>
        <v>985</v>
      </c>
      <c r="I12" s="4">
        <v>1991</v>
      </c>
      <c r="J12">
        <v>63</v>
      </c>
      <c r="K12">
        <v>117</v>
      </c>
      <c r="L12">
        <v>68</v>
      </c>
      <c r="M12">
        <v>165</v>
      </c>
      <c r="N12">
        <v>45</v>
      </c>
      <c r="O12">
        <f t="shared" si="1"/>
        <v>458</v>
      </c>
      <c r="Q12" s="4">
        <v>1991</v>
      </c>
      <c r="R12">
        <v>5</v>
      </c>
      <c r="S12">
        <v>1</v>
      </c>
      <c r="T12">
        <v>3</v>
      </c>
      <c r="U12">
        <v>3</v>
      </c>
      <c r="V12">
        <v>19</v>
      </c>
      <c r="W12">
        <f t="shared" si="2"/>
        <v>31</v>
      </c>
      <c r="Y12" s="4">
        <v>1991</v>
      </c>
      <c r="Z12">
        <v>6</v>
      </c>
      <c r="AA12">
        <v>2</v>
      </c>
      <c r="AB12">
        <v>4</v>
      </c>
      <c r="AC12">
        <v>5</v>
      </c>
      <c r="AD12">
        <v>1</v>
      </c>
      <c r="AE12">
        <f t="shared" si="3"/>
        <v>18</v>
      </c>
      <c r="AG12" s="4">
        <v>1991</v>
      </c>
      <c r="AH12">
        <v>24</v>
      </c>
      <c r="AI12">
        <v>21</v>
      </c>
      <c r="AJ12">
        <v>12</v>
      </c>
      <c r="AK12">
        <v>68</v>
      </c>
      <c r="AL12">
        <v>34</v>
      </c>
      <c r="AM12">
        <f t="shared" si="4"/>
        <v>159</v>
      </c>
      <c r="AO12" s="4">
        <v>1991</v>
      </c>
    </row>
    <row r="13" spans="1:41" ht="12.75">
      <c r="A13" s="4">
        <v>1992</v>
      </c>
      <c r="B13">
        <v>146</v>
      </c>
      <c r="C13">
        <v>193</v>
      </c>
      <c r="D13">
        <v>193</v>
      </c>
      <c r="E13">
        <v>192</v>
      </c>
      <c r="F13">
        <v>281</v>
      </c>
      <c r="G13">
        <f t="shared" si="0"/>
        <v>1005</v>
      </c>
      <c r="I13" s="4">
        <v>1992</v>
      </c>
      <c r="J13">
        <v>57</v>
      </c>
      <c r="K13">
        <v>160</v>
      </c>
      <c r="L13">
        <v>69</v>
      </c>
      <c r="M13">
        <v>170</v>
      </c>
      <c r="N13">
        <v>57</v>
      </c>
      <c r="O13">
        <f t="shared" si="1"/>
        <v>513</v>
      </c>
      <c r="Q13" s="4">
        <v>1992</v>
      </c>
      <c r="R13">
        <v>3</v>
      </c>
      <c r="S13">
        <v>2</v>
      </c>
      <c r="U13">
        <v>5</v>
      </c>
      <c r="V13">
        <v>24</v>
      </c>
      <c r="W13">
        <f t="shared" si="2"/>
        <v>34</v>
      </c>
      <c r="Y13" s="4">
        <v>1992</v>
      </c>
      <c r="Z13">
        <v>5</v>
      </c>
      <c r="AA13">
        <v>1</v>
      </c>
      <c r="AB13">
        <v>6</v>
      </c>
      <c r="AC13">
        <v>3</v>
      </c>
      <c r="AD13">
        <v>4</v>
      </c>
      <c r="AE13">
        <f t="shared" si="3"/>
        <v>19</v>
      </c>
      <c r="AG13" s="4">
        <v>1992</v>
      </c>
      <c r="AH13">
        <v>40</v>
      </c>
      <c r="AI13">
        <v>26</v>
      </c>
      <c r="AJ13">
        <v>16</v>
      </c>
      <c r="AK13">
        <v>63</v>
      </c>
      <c r="AL13">
        <v>36</v>
      </c>
      <c r="AM13">
        <f t="shared" si="4"/>
        <v>181</v>
      </c>
      <c r="AO13" s="4">
        <v>1992</v>
      </c>
    </row>
    <row r="14" spans="1:41" ht="12.75">
      <c r="A14" s="4">
        <v>1993</v>
      </c>
      <c r="B14">
        <v>159</v>
      </c>
      <c r="C14">
        <v>199</v>
      </c>
      <c r="D14">
        <v>174</v>
      </c>
      <c r="E14">
        <v>197</v>
      </c>
      <c r="F14">
        <v>258</v>
      </c>
      <c r="G14">
        <f t="shared" si="0"/>
        <v>987</v>
      </c>
      <c r="I14" s="4">
        <v>1993</v>
      </c>
      <c r="J14">
        <v>71</v>
      </c>
      <c r="K14">
        <v>161</v>
      </c>
      <c r="L14">
        <v>78</v>
      </c>
      <c r="M14">
        <v>110</v>
      </c>
      <c r="N14">
        <v>62</v>
      </c>
      <c r="O14">
        <f t="shared" si="1"/>
        <v>482</v>
      </c>
      <c r="Q14" s="4">
        <v>1993</v>
      </c>
      <c r="R14">
        <v>4</v>
      </c>
      <c r="S14">
        <v>3</v>
      </c>
      <c r="T14">
        <v>2</v>
      </c>
      <c r="U14">
        <v>3</v>
      </c>
      <c r="V14">
        <v>18</v>
      </c>
      <c r="W14">
        <f t="shared" si="2"/>
        <v>30</v>
      </c>
      <c r="Y14" s="4">
        <v>1993</v>
      </c>
      <c r="Z14">
        <v>5</v>
      </c>
      <c r="AA14">
        <v>5</v>
      </c>
      <c r="AB14">
        <v>3</v>
      </c>
      <c r="AC14">
        <v>2</v>
      </c>
      <c r="AD14">
        <v>3</v>
      </c>
      <c r="AE14">
        <f t="shared" si="3"/>
        <v>18</v>
      </c>
      <c r="AG14" s="4">
        <v>1993</v>
      </c>
      <c r="AH14">
        <v>45</v>
      </c>
      <c r="AI14">
        <v>23</v>
      </c>
      <c r="AJ14">
        <v>16</v>
      </c>
      <c r="AK14">
        <v>86</v>
      </c>
      <c r="AL14">
        <v>66</v>
      </c>
      <c r="AM14">
        <f t="shared" si="4"/>
        <v>236</v>
      </c>
      <c r="AO14" s="4">
        <v>1993</v>
      </c>
    </row>
    <row r="15" spans="1:41" ht="12.75">
      <c r="A15" s="4">
        <v>1994</v>
      </c>
      <c r="B15">
        <v>197</v>
      </c>
      <c r="C15">
        <v>187</v>
      </c>
      <c r="D15">
        <v>206</v>
      </c>
      <c r="E15">
        <v>215</v>
      </c>
      <c r="F15">
        <v>310</v>
      </c>
      <c r="G15">
        <f t="shared" si="0"/>
        <v>1115</v>
      </c>
      <c r="I15" s="4">
        <v>1994</v>
      </c>
      <c r="J15">
        <v>91</v>
      </c>
      <c r="K15">
        <v>156</v>
      </c>
      <c r="L15">
        <v>93</v>
      </c>
      <c r="M15">
        <v>120</v>
      </c>
      <c r="N15">
        <v>51</v>
      </c>
      <c r="O15">
        <f t="shared" si="1"/>
        <v>511</v>
      </c>
      <c r="Q15" s="4">
        <v>1994</v>
      </c>
      <c r="R15">
        <v>9</v>
      </c>
      <c r="S15">
        <v>3</v>
      </c>
      <c r="T15">
        <v>4</v>
      </c>
      <c r="U15">
        <v>5</v>
      </c>
      <c r="V15">
        <v>24</v>
      </c>
      <c r="W15">
        <f t="shared" si="2"/>
        <v>45</v>
      </c>
      <c r="Y15" s="4">
        <v>1994</v>
      </c>
      <c r="Z15">
        <v>6</v>
      </c>
      <c r="AA15">
        <v>4</v>
      </c>
      <c r="AB15">
        <v>7</v>
      </c>
      <c r="AC15">
        <v>2</v>
      </c>
      <c r="AD15">
        <v>4</v>
      </c>
      <c r="AE15">
        <f t="shared" si="3"/>
        <v>23</v>
      </c>
      <c r="AG15" s="4">
        <v>1994</v>
      </c>
      <c r="AH15">
        <v>73</v>
      </c>
      <c r="AI15">
        <v>38</v>
      </c>
      <c r="AJ15">
        <v>28</v>
      </c>
      <c r="AK15">
        <v>77</v>
      </c>
      <c r="AL15">
        <v>61</v>
      </c>
      <c r="AM15">
        <f t="shared" si="4"/>
        <v>277</v>
      </c>
      <c r="AO15" s="4">
        <v>1994</v>
      </c>
    </row>
    <row r="16" spans="1:41" ht="12.75">
      <c r="A16" s="4">
        <v>1995</v>
      </c>
      <c r="B16">
        <v>230</v>
      </c>
      <c r="C16">
        <v>215</v>
      </c>
      <c r="D16">
        <v>244</v>
      </c>
      <c r="E16">
        <v>313</v>
      </c>
      <c r="F16">
        <v>301</v>
      </c>
      <c r="G16">
        <f t="shared" si="0"/>
        <v>1303</v>
      </c>
      <c r="I16" s="4">
        <v>1995</v>
      </c>
      <c r="J16">
        <v>121</v>
      </c>
      <c r="K16">
        <v>149</v>
      </c>
      <c r="L16">
        <v>66</v>
      </c>
      <c r="M16">
        <v>135</v>
      </c>
      <c r="N16">
        <v>53</v>
      </c>
      <c r="O16">
        <f t="shared" si="1"/>
        <v>524</v>
      </c>
      <c r="Q16" s="4">
        <v>1995</v>
      </c>
      <c r="R16">
        <v>7</v>
      </c>
      <c r="S16">
        <v>3</v>
      </c>
      <c r="T16">
        <v>5</v>
      </c>
      <c r="U16">
        <v>7</v>
      </c>
      <c r="V16">
        <v>21</v>
      </c>
      <c r="W16">
        <f t="shared" si="2"/>
        <v>43</v>
      </c>
      <c r="Y16" s="4">
        <v>1995</v>
      </c>
      <c r="Z16">
        <v>13</v>
      </c>
      <c r="AA16">
        <v>4</v>
      </c>
      <c r="AB16">
        <v>7</v>
      </c>
      <c r="AC16">
        <v>7</v>
      </c>
      <c r="AD16">
        <v>2</v>
      </c>
      <c r="AE16">
        <f t="shared" si="3"/>
        <v>33</v>
      </c>
      <c r="AG16" s="4">
        <v>1995</v>
      </c>
      <c r="AH16">
        <v>64</v>
      </c>
      <c r="AI16">
        <v>45</v>
      </c>
      <c r="AJ16">
        <v>23</v>
      </c>
      <c r="AK16">
        <v>110</v>
      </c>
      <c r="AL16">
        <v>53</v>
      </c>
      <c r="AM16">
        <f t="shared" si="4"/>
        <v>295</v>
      </c>
      <c r="AO16" s="4">
        <v>1995</v>
      </c>
    </row>
    <row r="17" spans="1:41" ht="12.75">
      <c r="A17" s="4">
        <v>1996</v>
      </c>
      <c r="B17">
        <v>225</v>
      </c>
      <c r="C17">
        <v>218</v>
      </c>
      <c r="D17">
        <v>205</v>
      </c>
      <c r="E17">
        <v>183</v>
      </c>
      <c r="F17">
        <v>370</v>
      </c>
      <c r="G17">
        <f t="shared" si="0"/>
        <v>1201</v>
      </c>
      <c r="I17" s="4">
        <v>1996</v>
      </c>
      <c r="J17">
        <v>92</v>
      </c>
      <c r="K17">
        <v>172</v>
      </c>
      <c r="L17">
        <v>88</v>
      </c>
      <c r="M17">
        <v>115</v>
      </c>
      <c r="N17">
        <v>54</v>
      </c>
      <c r="O17">
        <f t="shared" si="1"/>
        <v>521</v>
      </c>
      <c r="Q17" s="4">
        <v>1996</v>
      </c>
      <c r="R17">
        <v>10</v>
      </c>
      <c r="S17">
        <v>11</v>
      </c>
      <c r="T17">
        <v>4</v>
      </c>
      <c r="U17">
        <v>6</v>
      </c>
      <c r="V17">
        <v>21</v>
      </c>
      <c r="W17">
        <f t="shared" si="2"/>
        <v>52</v>
      </c>
      <c r="Y17" s="4">
        <v>1996</v>
      </c>
      <c r="Z17">
        <v>9</v>
      </c>
      <c r="AA17">
        <v>4</v>
      </c>
      <c r="AB17">
        <v>6</v>
      </c>
      <c r="AC17">
        <v>6</v>
      </c>
      <c r="AD17">
        <v>5</v>
      </c>
      <c r="AE17">
        <f t="shared" si="3"/>
        <v>30</v>
      </c>
      <c r="AG17" s="4">
        <v>1996</v>
      </c>
      <c r="AH17">
        <v>78</v>
      </c>
      <c r="AI17">
        <v>48</v>
      </c>
      <c r="AJ17">
        <v>31</v>
      </c>
      <c r="AK17">
        <v>106</v>
      </c>
      <c r="AL17">
        <v>93</v>
      </c>
      <c r="AM17">
        <f t="shared" si="4"/>
        <v>356</v>
      </c>
      <c r="AO17" s="4">
        <v>1996</v>
      </c>
    </row>
    <row r="18" spans="1:41" ht="12.75">
      <c r="A18" s="4">
        <v>1997</v>
      </c>
      <c r="B18">
        <v>223</v>
      </c>
      <c r="C18">
        <v>203</v>
      </c>
      <c r="D18">
        <v>287</v>
      </c>
      <c r="E18">
        <v>182</v>
      </c>
      <c r="F18">
        <v>433</v>
      </c>
      <c r="G18">
        <f t="shared" si="0"/>
        <v>1328</v>
      </c>
      <c r="I18" s="4">
        <v>1997</v>
      </c>
      <c r="J18">
        <v>95</v>
      </c>
      <c r="K18">
        <v>152</v>
      </c>
      <c r="L18">
        <v>95</v>
      </c>
      <c r="M18">
        <v>106</v>
      </c>
      <c r="N18">
        <v>64</v>
      </c>
      <c r="O18">
        <f t="shared" si="1"/>
        <v>512</v>
      </c>
      <c r="Q18" s="4">
        <v>1997</v>
      </c>
      <c r="R18">
        <v>7</v>
      </c>
      <c r="S18">
        <v>9</v>
      </c>
      <c r="T18">
        <v>12</v>
      </c>
      <c r="U18">
        <v>6</v>
      </c>
      <c r="V18">
        <v>22</v>
      </c>
      <c r="W18">
        <f t="shared" si="2"/>
        <v>56</v>
      </c>
      <c r="Y18" s="4">
        <v>1997</v>
      </c>
      <c r="Z18">
        <v>8</v>
      </c>
      <c r="AA18">
        <v>5</v>
      </c>
      <c r="AB18">
        <v>11</v>
      </c>
      <c r="AC18">
        <v>3</v>
      </c>
      <c r="AD18">
        <v>2</v>
      </c>
      <c r="AE18">
        <f t="shared" si="3"/>
        <v>29</v>
      </c>
      <c r="AG18" s="4">
        <v>1997</v>
      </c>
      <c r="AH18">
        <v>84</v>
      </c>
      <c r="AI18">
        <v>57</v>
      </c>
      <c r="AJ18">
        <v>44</v>
      </c>
      <c r="AK18">
        <v>123</v>
      </c>
      <c r="AL18">
        <v>76</v>
      </c>
      <c r="AM18">
        <f t="shared" si="4"/>
        <v>384</v>
      </c>
      <c r="AO18" s="4">
        <v>1997</v>
      </c>
    </row>
    <row r="19" spans="1:41" ht="12.75">
      <c r="A19" s="4">
        <v>1998</v>
      </c>
      <c r="B19">
        <v>235</v>
      </c>
      <c r="C19">
        <v>239</v>
      </c>
      <c r="D19">
        <v>280</v>
      </c>
      <c r="E19">
        <v>219</v>
      </c>
      <c r="F19">
        <v>388</v>
      </c>
      <c r="G19">
        <f t="shared" si="0"/>
        <v>1361</v>
      </c>
      <c r="I19" s="4">
        <v>1998</v>
      </c>
      <c r="J19">
        <v>121</v>
      </c>
      <c r="K19">
        <v>187</v>
      </c>
      <c r="L19">
        <v>97</v>
      </c>
      <c r="M19">
        <v>115</v>
      </c>
      <c r="N19">
        <v>79</v>
      </c>
      <c r="O19">
        <f t="shared" si="1"/>
        <v>599</v>
      </c>
      <c r="Q19" s="4">
        <v>1998</v>
      </c>
      <c r="R19">
        <v>11</v>
      </c>
      <c r="S19">
        <v>7</v>
      </c>
      <c r="T19">
        <v>3</v>
      </c>
      <c r="U19">
        <v>4</v>
      </c>
      <c r="V19">
        <v>23</v>
      </c>
      <c r="W19">
        <f t="shared" si="2"/>
        <v>48</v>
      </c>
      <c r="Y19" s="4">
        <v>1998</v>
      </c>
      <c r="Z19">
        <v>6</v>
      </c>
      <c r="AA19">
        <v>5</v>
      </c>
      <c r="AB19">
        <v>4</v>
      </c>
      <c r="AC19">
        <v>2</v>
      </c>
      <c r="AD19">
        <v>8</v>
      </c>
      <c r="AE19">
        <f t="shared" si="3"/>
        <v>25</v>
      </c>
      <c r="AG19" s="4">
        <v>1998</v>
      </c>
      <c r="AH19">
        <v>103</v>
      </c>
      <c r="AI19">
        <v>65</v>
      </c>
      <c r="AJ19">
        <v>23</v>
      </c>
      <c r="AK19">
        <v>139</v>
      </c>
      <c r="AL19">
        <v>83</v>
      </c>
      <c r="AM19">
        <f t="shared" si="4"/>
        <v>413</v>
      </c>
      <c r="AO19" s="4">
        <v>1998</v>
      </c>
    </row>
    <row r="20" spans="1:41" ht="12.75">
      <c r="A20" s="4">
        <v>1999</v>
      </c>
      <c r="B20">
        <v>218</v>
      </c>
      <c r="C20">
        <v>232</v>
      </c>
      <c r="D20">
        <v>247</v>
      </c>
      <c r="E20">
        <v>259</v>
      </c>
      <c r="F20">
        <v>377</v>
      </c>
      <c r="G20">
        <f t="shared" si="0"/>
        <v>1333</v>
      </c>
      <c r="I20" s="4">
        <v>1999</v>
      </c>
      <c r="J20">
        <v>122</v>
      </c>
      <c r="K20">
        <v>170</v>
      </c>
      <c r="L20">
        <v>92</v>
      </c>
      <c r="M20">
        <v>152</v>
      </c>
      <c r="N20">
        <v>86</v>
      </c>
      <c r="O20">
        <f t="shared" si="1"/>
        <v>622</v>
      </c>
      <c r="Q20" s="4">
        <v>1999</v>
      </c>
      <c r="R20">
        <v>10</v>
      </c>
      <c r="S20">
        <v>4</v>
      </c>
      <c r="T20">
        <v>3</v>
      </c>
      <c r="U20">
        <v>3</v>
      </c>
      <c r="V20">
        <v>19</v>
      </c>
      <c r="W20">
        <f t="shared" si="2"/>
        <v>39</v>
      </c>
      <c r="Y20" s="4">
        <v>1999</v>
      </c>
      <c r="Z20">
        <v>5</v>
      </c>
      <c r="AA20">
        <v>6</v>
      </c>
      <c r="AB20">
        <v>13</v>
      </c>
      <c r="AC20">
        <v>4</v>
      </c>
      <c r="AD20">
        <v>5</v>
      </c>
      <c r="AE20">
        <f t="shared" si="3"/>
        <v>33</v>
      </c>
      <c r="AG20" s="4">
        <v>1999</v>
      </c>
      <c r="AH20">
        <v>94</v>
      </c>
      <c r="AI20">
        <v>43</v>
      </c>
      <c r="AJ20">
        <v>40</v>
      </c>
      <c r="AK20">
        <v>137</v>
      </c>
      <c r="AL20">
        <v>69</v>
      </c>
      <c r="AM20">
        <f t="shared" si="4"/>
        <v>383</v>
      </c>
      <c r="AO20" s="4">
        <v>1999</v>
      </c>
    </row>
    <row r="21" spans="1:46" ht="12.75">
      <c r="A21" s="4" t="s">
        <v>13</v>
      </c>
      <c r="B21" s="2">
        <f>SUM(B4:B20)</f>
        <v>2653</v>
      </c>
      <c r="C21" s="2">
        <f>SUM(C4:C20)</f>
        <v>2781</v>
      </c>
      <c r="D21" s="2">
        <f>SUM(D4:D20)</f>
        <v>2931</v>
      </c>
      <c r="E21" s="2">
        <f>SUM(E4:E20)</f>
        <v>2791</v>
      </c>
      <c r="F21" s="2">
        <f>SUM(F4:F20)</f>
        <v>4123</v>
      </c>
      <c r="G21">
        <f>SUM(B21:F21)</f>
        <v>15279</v>
      </c>
      <c r="I21" s="4" t="s">
        <v>13</v>
      </c>
      <c r="J21" s="2">
        <f>SUM(J4:J20)</f>
        <v>1172</v>
      </c>
      <c r="K21" s="2">
        <f>SUM(K4:K20)</f>
        <v>1889</v>
      </c>
      <c r="L21" s="2">
        <f>SUM(L4:L20)</f>
        <v>1179</v>
      </c>
      <c r="M21" s="2">
        <f>SUM(M4:M20)</f>
        <v>1776</v>
      </c>
      <c r="N21" s="2">
        <f>SUM(N4:N20)</f>
        <v>843</v>
      </c>
      <c r="O21">
        <f>SUM(J21:N21)</f>
        <v>6859</v>
      </c>
      <c r="Q21" s="4" t="s">
        <v>13</v>
      </c>
      <c r="R21" s="2">
        <f>SUM(R4:R20)</f>
        <v>96</v>
      </c>
      <c r="S21" s="2">
        <f>SUM(S4:S20)</f>
        <v>60</v>
      </c>
      <c r="T21" s="2">
        <f>SUM(T4:T20)</f>
        <v>43</v>
      </c>
      <c r="U21" s="2">
        <f>SUM(U4:U20)</f>
        <v>49</v>
      </c>
      <c r="V21" s="2">
        <f>SUM(V4:V20)</f>
        <v>251</v>
      </c>
      <c r="W21">
        <f>SUM(R21:V21)</f>
        <v>499</v>
      </c>
      <c r="Y21" s="4" t="s">
        <v>13</v>
      </c>
      <c r="Z21" s="2">
        <f>SUM(Z4:Z20)</f>
        <v>86</v>
      </c>
      <c r="AA21" s="2">
        <f>SUM(AA4:AA20)</f>
        <v>42</v>
      </c>
      <c r="AB21" s="2">
        <f>SUM(AB4:AB20)</f>
        <v>73</v>
      </c>
      <c r="AC21" s="2">
        <f>SUM(AC4:AC20)</f>
        <v>43</v>
      </c>
      <c r="AD21" s="2">
        <f>SUM(AD4:AD20)</f>
        <v>50</v>
      </c>
      <c r="AE21">
        <f>SUM(Z21:AD21)</f>
        <v>294</v>
      </c>
      <c r="AG21" s="4" t="s">
        <v>13</v>
      </c>
      <c r="AH21" s="2">
        <f>SUM(AH4:AH20)</f>
        <v>722</v>
      </c>
      <c r="AI21" s="2">
        <f>SUM(AI4:AI20)</f>
        <v>452</v>
      </c>
      <c r="AJ21" s="2">
        <f>SUM(AJ4:AJ20)</f>
        <v>305</v>
      </c>
      <c r="AK21" s="2">
        <f>SUM(AK4:AK20)</f>
        <v>1144</v>
      </c>
      <c r="AL21" s="2">
        <f>SUM(AL4:AL20)</f>
        <v>713</v>
      </c>
      <c r="AM21">
        <f>SUM(AH21:AL21)</f>
        <v>3336</v>
      </c>
      <c r="AO21" s="4" t="s">
        <v>13</v>
      </c>
      <c r="AP21" s="2"/>
      <c r="AQ21" s="2"/>
      <c r="AR21" s="2"/>
      <c r="AS21" s="2"/>
      <c r="AT21" s="2"/>
    </row>
    <row r="22" spans="9:41" ht="12.75">
      <c r="I22" s="4"/>
      <c r="Q22" s="4"/>
      <c r="Y22" s="4"/>
      <c r="AG22" s="4"/>
      <c r="AO22" s="4"/>
    </row>
    <row r="23" spans="1:41" ht="12.75">
      <c r="A23" s="4" t="s">
        <v>11</v>
      </c>
      <c r="I23" s="4" t="s">
        <v>12</v>
      </c>
      <c r="Q23" s="4" t="s">
        <v>28</v>
      </c>
      <c r="Y23" s="4" t="s">
        <v>29</v>
      </c>
      <c r="AG23" s="4" t="s">
        <v>26</v>
      </c>
      <c r="AO23" s="4" t="s">
        <v>27</v>
      </c>
    </row>
    <row r="24" spans="1:47" ht="12.75">
      <c r="A24" s="4" t="s">
        <v>21</v>
      </c>
      <c r="B24" s="12" t="s">
        <v>0</v>
      </c>
      <c r="C24" s="12" t="s">
        <v>5</v>
      </c>
      <c r="D24" s="12" t="s">
        <v>6</v>
      </c>
      <c r="E24" s="12" t="s">
        <v>1</v>
      </c>
      <c r="F24" s="12" t="s">
        <v>4</v>
      </c>
      <c r="G24" s="12" t="s">
        <v>13</v>
      </c>
      <c r="I24" s="4" t="s">
        <v>21</v>
      </c>
      <c r="J24" s="12" t="s">
        <v>0</v>
      </c>
      <c r="K24" s="12" t="s">
        <v>5</v>
      </c>
      <c r="L24" s="12" t="s">
        <v>6</v>
      </c>
      <c r="M24" s="12" t="s">
        <v>1</v>
      </c>
      <c r="N24" s="12" t="s">
        <v>4</v>
      </c>
      <c r="O24" s="12" t="s">
        <v>13</v>
      </c>
      <c r="Q24" s="4" t="s">
        <v>21</v>
      </c>
      <c r="R24" s="12" t="s">
        <v>0</v>
      </c>
      <c r="S24" s="12" t="s">
        <v>5</v>
      </c>
      <c r="T24" s="12" t="s">
        <v>6</v>
      </c>
      <c r="U24" s="12" t="s">
        <v>1</v>
      </c>
      <c r="V24" s="12" t="s">
        <v>4</v>
      </c>
      <c r="W24" s="12" t="s">
        <v>13</v>
      </c>
      <c r="Y24" s="4" t="s">
        <v>21</v>
      </c>
      <c r="Z24" s="12" t="s">
        <v>0</v>
      </c>
      <c r="AA24" s="12" t="s">
        <v>5</v>
      </c>
      <c r="AB24" s="12" t="s">
        <v>6</v>
      </c>
      <c r="AC24" s="12" t="s">
        <v>1</v>
      </c>
      <c r="AD24" s="12" t="s">
        <v>4</v>
      </c>
      <c r="AE24" s="12" t="s">
        <v>13</v>
      </c>
      <c r="AG24" s="4" t="s">
        <v>21</v>
      </c>
      <c r="AH24" s="12" t="s">
        <v>0</v>
      </c>
      <c r="AI24" s="12" t="s">
        <v>5</v>
      </c>
      <c r="AJ24" s="12" t="s">
        <v>6</v>
      </c>
      <c r="AK24" s="12" t="s">
        <v>1</v>
      </c>
      <c r="AL24" s="12" t="s">
        <v>4</v>
      </c>
      <c r="AM24" s="12" t="s">
        <v>13</v>
      </c>
      <c r="AO24" s="4" t="s">
        <v>21</v>
      </c>
      <c r="AP24" s="12" t="s">
        <v>0</v>
      </c>
      <c r="AQ24" s="12" t="s">
        <v>5</v>
      </c>
      <c r="AR24" s="12" t="s">
        <v>6</v>
      </c>
      <c r="AS24" s="12" t="s">
        <v>1</v>
      </c>
      <c r="AT24" s="12" t="s">
        <v>4</v>
      </c>
      <c r="AU24" s="12" t="s">
        <v>13</v>
      </c>
    </row>
    <row r="25" spans="1:41" ht="12.75">
      <c r="A25" s="4">
        <v>1983</v>
      </c>
      <c r="G25">
        <f>SUM(B25:F25)</f>
        <v>0</v>
      </c>
      <c r="I25" s="4">
        <v>1983</v>
      </c>
      <c r="K25" s="2"/>
      <c r="L25" s="2"/>
      <c r="O25">
        <f>SUM(J25:N25)</f>
        <v>0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</row>
    <row r="26" spans="1:41" ht="12.75">
      <c r="A26" s="4">
        <v>1984</v>
      </c>
      <c r="G26">
        <f aca="true" t="shared" si="5" ref="G26:G41">SUM(B26:F26)</f>
        <v>0</v>
      </c>
      <c r="I26" s="4">
        <v>1984</v>
      </c>
      <c r="K26" s="2"/>
      <c r="L26" s="2"/>
      <c r="O26">
        <f aca="true" t="shared" si="6" ref="O26:O41">SUM(J26:N26)</f>
        <v>0</v>
      </c>
      <c r="Q26" s="4">
        <v>1984</v>
      </c>
      <c r="W26">
        <f aca="true" t="shared" si="7" ref="W26:W41">SUM(R26:V26)</f>
        <v>0</v>
      </c>
      <c r="Y26" s="4">
        <v>1984</v>
      </c>
      <c r="AE26">
        <f aca="true" t="shared" si="8" ref="AE26:AE41">SUM(Z26:AD26)</f>
        <v>0</v>
      </c>
      <c r="AG26" s="4">
        <v>1984</v>
      </c>
      <c r="AM26">
        <f aca="true" t="shared" si="9" ref="AM26:AM41">SUM(AH26:AL26)</f>
        <v>0</v>
      </c>
      <c r="AO26" s="4">
        <v>1984</v>
      </c>
    </row>
    <row r="27" spans="1:41" ht="12.75">
      <c r="A27" s="4">
        <v>1985</v>
      </c>
      <c r="G27">
        <f t="shared" si="5"/>
        <v>0</v>
      </c>
      <c r="I27" s="4">
        <v>1985</v>
      </c>
      <c r="K27" s="2"/>
      <c r="L27" s="2"/>
      <c r="O27">
        <f t="shared" si="6"/>
        <v>0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M27">
        <f t="shared" si="9"/>
        <v>0</v>
      </c>
      <c r="AO27" s="4">
        <v>1985</v>
      </c>
    </row>
    <row r="28" spans="1:41" ht="12.75">
      <c r="A28" s="4">
        <v>1986</v>
      </c>
      <c r="B28">
        <v>17</v>
      </c>
      <c r="C28">
        <v>60</v>
      </c>
      <c r="D28">
        <v>38</v>
      </c>
      <c r="E28">
        <v>21</v>
      </c>
      <c r="F28">
        <v>24</v>
      </c>
      <c r="G28">
        <f t="shared" si="5"/>
        <v>160</v>
      </c>
      <c r="I28" s="4">
        <v>1986</v>
      </c>
      <c r="J28">
        <v>11</v>
      </c>
      <c r="K28">
        <v>48</v>
      </c>
      <c r="L28">
        <v>15</v>
      </c>
      <c r="M28">
        <v>12</v>
      </c>
      <c r="N28">
        <v>6</v>
      </c>
      <c r="O28">
        <f t="shared" si="6"/>
        <v>92</v>
      </c>
      <c r="Q28" s="4">
        <v>1986</v>
      </c>
      <c r="R28">
        <v>1</v>
      </c>
      <c r="S28">
        <v>3</v>
      </c>
      <c r="T28">
        <v>1</v>
      </c>
      <c r="V28">
        <v>1</v>
      </c>
      <c r="W28">
        <f t="shared" si="7"/>
        <v>6</v>
      </c>
      <c r="Y28" s="4">
        <v>1986</v>
      </c>
      <c r="AA28">
        <v>1</v>
      </c>
      <c r="AB28">
        <v>1</v>
      </c>
      <c r="AE28">
        <f t="shared" si="8"/>
        <v>2</v>
      </c>
      <c r="AG28" s="4">
        <v>1986</v>
      </c>
      <c r="AH28">
        <v>2</v>
      </c>
      <c r="AJ28">
        <v>1</v>
      </c>
      <c r="AK28">
        <v>4</v>
      </c>
      <c r="AL28">
        <v>1</v>
      </c>
      <c r="AM28">
        <f t="shared" si="9"/>
        <v>8</v>
      </c>
      <c r="AO28" s="4">
        <v>1986</v>
      </c>
    </row>
    <row r="29" spans="1:41" ht="12.75">
      <c r="A29" s="4">
        <v>1987</v>
      </c>
      <c r="B29">
        <v>12</v>
      </c>
      <c r="C29">
        <v>57</v>
      </c>
      <c r="D29">
        <v>32</v>
      </c>
      <c r="E29">
        <v>21</v>
      </c>
      <c r="F29">
        <v>23</v>
      </c>
      <c r="G29">
        <f t="shared" si="5"/>
        <v>145</v>
      </c>
      <c r="I29" s="4">
        <v>1987</v>
      </c>
      <c r="J29">
        <v>14</v>
      </c>
      <c r="K29">
        <v>38</v>
      </c>
      <c r="L29">
        <v>18</v>
      </c>
      <c r="M29">
        <v>14</v>
      </c>
      <c r="N29">
        <v>7</v>
      </c>
      <c r="O29">
        <f t="shared" si="6"/>
        <v>91</v>
      </c>
      <c r="Q29" s="4">
        <v>1987</v>
      </c>
      <c r="R29">
        <v>1</v>
      </c>
      <c r="S29">
        <v>1</v>
      </c>
      <c r="V29">
        <v>1</v>
      </c>
      <c r="W29">
        <f t="shared" si="7"/>
        <v>3</v>
      </c>
      <c r="Y29" s="4">
        <v>1987</v>
      </c>
      <c r="AE29">
        <f t="shared" si="8"/>
        <v>0</v>
      </c>
      <c r="AG29" s="4">
        <v>1987</v>
      </c>
      <c r="AH29">
        <v>4</v>
      </c>
      <c r="AI29">
        <v>1</v>
      </c>
      <c r="AJ29">
        <v>5</v>
      </c>
      <c r="AL29">
        <v>2</v>
      </c>
      <c r="AM29">
        <f t="shared" si="9"/>
        <v>12</v>
      </c>
      <c r="AO29" s="4">
        <v>1987</v>
      </c>
    </row>
    <row r="30" spans="1:41" ht="12.75">
      <c r="A30" s="4">
        <v>1988</v>
      </c>
      <c r="B30">
        <v>6</v>
      </c>
      <c r="C30">
        <v>2</v>
      </c>
      <c r="E30">
        <v>3</v>
      </c>
      <c r="F30">
        <v>2</v>
      </c>
      <c r="G30">
        <f t="shared" si="5"/>
        <v>13</v>
      </c>
      <c r="I30" s="4">
        <v>1988</v>
      </c>
      <c r="J30">
        <v>1</v>
      </c>
      <c r="K30">
        <v>3</v>
      </c>
      <c r="M30">
        <v>1</v>
      </c>
      <c r="N30">
        <v>1</v>
      </c>
      <c r="O30">
        <f t="shared" si="6"/>
        <v>6</v>
      </c>
      <c r="Q30" s="4">
        <v>1988</v>
      </c>
      <c r="U30">
        <v>1</v>
      </c>
      <c r="W30">
        <f t="shared" si="7"/>
        <v>1</v>
      </c>
      <c r="Y30" s="4">
        <v>1988</v>
      </c>
      <c r="AE30">
        <f t="shared" si="8"/>
        <v>0</v>
      </c>
      <c r="AG30" s="4">
        <v>1988</v>
      </c>
      <c r="AH30">
        <v>1</v>
      </c>
      <c r="AK30">
        <v>1</v>
      </c>
      <c r="AM30">
        <f t="shared" si="9"/>
        <v>2</v>
      </c>
      <c r="AO30" s="4">
        <v>1988</v>
      </c>
    </row>
    <row r="31" spans="1:41" ht="12.75">
      <c r="A31" s="4">
        <v>1989</v>
      </c>
      <c r="B31">
        <v>37</v>
      </c>
      <c r="C31">
        <v>97</v>
      </c>
      <c r="D31">
        <v>63</v>
      </c>
      <c r="E31">
        <v>28</v>
      </c>
      <c r="F31">
        <v>52</v>
      </c>
      <c r="G31">
        <f t="shared" si="5"/>
        <v>277</v>
      </c>
      <c r="I31" s="4">
        <v>1989</v>
      </c>
      <c r="J31">
        <v>19</v>
      </c>
      <c r="K31">
        <v>72</v>
      </c>
      <c r="L31">
        <v>53</v>
      </c>
      <c r="M31">
        <v>46</v>
      </c>
      <c r="N31">
        <v>18</v>
      </c>
      <c r="O31">
        <f t="shared" si="6"/>
        <v>208</v>
      </c>
      <c r="Q31" s="4">
        <v>1989</v>
      </c>
      <c r="U31">
        <v>2</v>
      </c>
      <c r="V31">
        <v>1</v>
      </c>
      <c r="W31">
        <f t="shared" si="7"/>
        <v>3</v>
      </c>
      <c r="Y31" s="4">
        <v>1989</v>
      </c>
      <c r="Z31">
        <v>1</v>
      </c>
      <c r="AA31">
        <v>1</v>
      </c>
      <c r="AB31">
        <v>1</v>
      </c>
      <c r="AE31">
        <f t="shared" si="8"/>
        <v>3</v>
      </c>
      <c r="AG31" s="4">
        <v>1989</v>
      </c>
      <c r="AH31">
        <v>1</v>
      </c>
      <c r="AI31">
        <v>3</v>
      </c>
      <c r="AJ31">
        <v>4</v>
      </c>
      <c r="AK31">
        <v>6</v>
      </c>
      <c r="AL31">
        <v>2</v>
      </c>
      <c r="AM31">
        <f t="shared" si="9"/>
        <v>16</v>
      </c>
      <c r="AO31" s="4">
        <v>1989</v>
      </c>
    </row>
    <row r="32" spans="1:41" ht="12.75">
      <c r="A32" s="4">
        <v>1990</v>
      </c>
      <c r="B32">
        <v>47</v>
      </c>
      <c r="C32">
        <v>88</v>
      </c>
      <c r="D32">
        <v>72</v>
      </c>
      <c r="E32">
        <v>44</v>
      </c>
      <c r="F32">
        <v>44</v>
      </c>
      <c r="G32">
        <f t="shared" si="5"/>
        <v>295</v>
      </c>
      <c r="I32" s="4">
        <v>1990</v>
      </c>
      <c r="J32">
        <v>25</v>
      </c>
      <c r="K32">
        <v>88</v>
      </c>
      <c r="L32">
        <v>61</v>
      </c>
      <c r="M32">
        <v>74</v>
      </c>
      <c r="N32">
        <v>17</v>
      </c>
      <c r="O32">
        <f t="shared" si="6"/>
        <v>265</v>
      </c>
      <c r="Q32" s="4">
        <v>1990</v>
      </c>
      <c r="R32">
        <v>1</v>
      </c>
      <c r="U32">
        <v>2</v>
      </c>
      <c r="W32">
        <f t="shared" si="7"/>
        <v>3</v>
      </c>
      <c r="Y32" s="4">
        <v>1990</v>
      </c>
      <c r="Z32">
        <v>2</v>
      </c>
      <c r="AE32">
        <f t="shared" si="8"/>
        <v>2</v>
      </c>
      <c r="AG32" s="4">
        <v>1990</v>
      </c>
      <c r="AH32">
        <v>8</v>
      </c>
      <c r="AI32">
        <v>4</v>
      </c>
      <c r="AJ32">
        <v>6</v>
      </c>
      <c r="AK32">
        <v>7</v>
      </c>
      <c r="AL32">
        <v>3</v>
      </c>
      <c r="AM32">
        <f t="shared" si="9"/>
        <v>28</v>
      </c>
      <c r="AO32" s="4">
        <v>1990</v>
      </c>
    </row>
    <row r="33" spans="1:41" ht="12.75">
      <c r="A33" s="4">
        <v>1991</v>
      </c>
      <c r="B33">
        <v>57</v>
      </c>
      <c r="C33">
        <v>115</v>
      </c>
      <c r="D33">
        <v>62</v>
      </c>
      <c r="E33">
        <v>50</v>
      </c>
      <c r="F33">
        <v>50</v>
      </c>
      <c r="G33">
        <f t="shared" si="5"/>
        <v>334</v>
      </c>
      <c r="I33" s="4">
        <v>1991</v>
      </c>
      <c r="J33">
        <v>34</v>
      </c>
      <c r="K33">
        <v>96</v>
      </c>
      <c r="L33">
        <v>57</v>
      </c>
      <c r="M33">
        <v>103</v>
      </c>
      <c r="N33">
        <v>26</v>
      </c>
      <c r="O33">
        <f t="shared" si="6"/>
        <v>316</v>
      </c>
      <c r="Q33" s="4">
        <v>1991</v>
      </c>
      <c r="S33">
        <v>2</v>
      </c>
      <c r="T33">
        <v>1</v>
      </c>
      <c r="U33">
        <v>1</v>
      </c>
      <c r="W33">
        <f t="shared" si="7"/>
        <v>4</v>
      </c>
      <c r="Y33" s="4">
        <v>1991</v>
      </c>
      <c r="AA33">
        <v>1</v>
      </c>
      <c r="AE33">
        <f t="shared" si="8"/>
        <v>1</v>
      </c>
      <c r="AG33" s="4">
        <v>1991</v>
      </c>
      <c r="AH33">
        <v>4</v>
      </c>
      <c r="AI33">
        <v>8</v>
      </c>
      <c r="AJ33">
        <v>4</v>
      </c>
      <c r="AK33">
        <v>9</v>
      </c>
      <c r="AL33">
        <v>3</v>
      </c>
      <c r="AM33">
        <f t="shared" si="9"/>
        <v>28</v>
      </c>
      <c r="AO33" s="4">
        <v>1991</v>
      </c>
    </row>
    <row r="34" spans="1:41" ht="12.75">
      <c r="A34" s="4">
        <v>1992</v>
      </c>
      <c r="B34">
        <v>28</v>
      </c>
      <c r="C34">
        <v>92</v>
      </c>
      <c r="D34">
        <v>81</v>
      </c>
      <c r="E34">
        <v>48</v>
      </c>
      <c r="F34">
        <v>43</v>
      </c>
      <c r="G34">
        <f t="shared" si="5"/>
        <v>292</v>
      </c>
      <c r="I34" s="4">
        <v>1992</v>
      </c>
      <c r="J34">
        <v>27</v>
      </c>
      <c r="K34">
        <v>78</v>
      </c>
      <c r="L34">
        <v>53</v>
      </c>
      <c r="M34">
        <v>88</v>
      </c>
      <c r="N34">
        <v>27</v>
      </c>
      <c r="O34">
        <f t="shared" si="6"/>
        <v>273</v>
      </c>
      <c r="Q34" s="4">
        <v>1992</v>
      </c>
      <c r="R34">
        <v>2</v>
      </c>
      <c r="T34">
        <v>1</v>
      </c>
      <c r="U34">
        <v>1</v>
      </c>
      <c r="V34">
        <v>1</v>
      </c>
      <c r="W34">
        <f t="shared" si="7"/>
        <v>5</v>
      </c>
      <c r="Y34" s="4">
        <v>1992</v>
      </c>
      <c r="AA34">
        <v>1</v>
      </c>
      <c r="AE34">
        <f t="shared" si="8"/>
        <v>1</v>
      </c>
      <c r="AG34" s="4">
        <v>1992</v>
      </c>
      <c r="AH34">
        <v>6</v>
      </c>
      <c r="AI34">
        <v>4</v>
      </c>
      <c r="AJ34">
        <v>1</v>
      </c>
      <c r="AK34">
        <v>5</v>
      </c>
      <c r="AL34">
        <v>1</v>
      </c>
      <c r="AM34">
        <f t="shared" si="9"/>
        <v>17</v>
      </c>
      <c r="AO34" s="4">
        <v>1992</v>
      </c>
    </row>
    <row r="35" spans="1:41" ht="12.75">
      <c r="A35" s="4">
        <v>1993</v>
      </c>
      <c r="B35">
        <v>28</v>
      </c>
      <c r="C35">
        <v>98</v>
      </c>
      <c r="D35">
        <v>62</v>
      </c>
      <c r="E35">
        <v>63</v>
      </c>
      <c r="F35">
        <v>45</v>
      </c>
      <c r="G35">
        <f t="shared" si="5"/>
        <v>296</v>
      </c>
      <c r="I35" s="4">
        <v>1993</v>
      </c>
      <c r="J35">
        <v>25</v>
      </c>
      <c r="K35">
        <v>91</v>
      </c>
      <c r="L35">
        <v>47</v>
      </c>
      <c r="M35">
        <v>92</v>
      </c>
      <c r="N35">
        <v>26</v>
      </c>
      <c r="O35">
        <f t="shared" si="6"/>
        <v>281</v>
      </c>
      <c r="Q35" s="4">
        <v>1993</v>
      </c>
      <c r="R35">
        <v>2</v>
      </c>
      <c r="V35">
        <v>2</v>
      </c>
      <c r="W35">
        <f t="shared" si="7"/>
        <v>4</v>
      </c>
      <c r="Y35" s="4">
        <v>1993</v>
      </c>
      <c r="AA35">
        <v>2</v>
      </c>
      <c r="AE35">
        <f t="shared" si="8"/>
        <v>2</v>
      </c>
      <c r="AG35" s="4">
        <v>1993</v>
      </c>
      <c r="AH35">
        <v>4</v>
      </c>
      <c r="AI35">
        <v>9</v>
      </c>
      <c r="AJ35">
        <v>5</v>
      </c>
      <c r="AK35">
        <v>9</v>
      </c>
      <c r="AL35">
        <v>2</v>
      </c>
      <c r="AM35">
        <f t="shared" si="9"/>
        <v>29</v>
      </c>
      <c r="AO35" s="4">
        <v>1993</v>
      </c>
    </row>
    <row r="36" spans="1:41" ht="12.75">
      <c r="A36" s="4">
        <v>1994</v>
      </c>
      <c r="B36">
        <v>30</v>
      </c>
      <c r="C36">
        <v>84</v>
      </c>
      <c r="D36">
        <v>69</v>
      </c>
      <c r="E36">
        <v>58</v>
      </c>
      <c r="F36">
        <v>45</v>
      </c>
      <c r="G36">
        <f t="shared" si="5"/>
        <v>286</v>
      </c>
      <c r="I36" s="4">
        <v>1994</v>
      </c>
      <c r="J36">
        <v>32</v>
      </c>
      <c r="K36">
        <v>79</v>
      </c>
      <c r="L36">
        <v>32</v>
      </c>
      <c r="M36">
        <v>72</v>
      </c>
      <c r="N36">
        <v>25</v>
      </c>
      <c r="O36">
        <f t="shared" si="6"/>
        <v>240</v>
      </c>
      <c r="Q36" s="4">
        <v>1994</v>
      </c>
      <c r="R36">
        <v>2</v>
      </c>
      <c r="S36">
        <v>1</v>
      </c>
      <c r="U36">
        <v>1</v>
      </c>
      <c r="W36">
        <f t="shared" si="7"/>
        <v>4</v>
      </c>
      <c r="Y36" s="4">
        <v>1994</v>
      </c>
      <c r="Z36">
        <v>1</v>
      </c>
      <c r="AA36">
        <v>2</v>
      </c>
      <c r="AB36">
        <v>1</v>
      </c>
      <c r="AE36">
        <f t="shared" si="8"/>
        <v>4</v>
      </c>
      <c r="AG36" s="4">
        <v>1994</v>
      </c>
      <c r="AH36">
        <v>3</v>
      </c>
      <c r="AI36">
        <v>9</v>
      </c>
      <c r="AJ36">
        <v>3</v>
      </c>
      <c r="AK36">
        <v>6</v>
      </c>
      <c r="AL36">
        <v>3</v>
      </c>
      <c r="AM36">
        <f t="shared" si="9"/>
        <v>24</v>
      </c>
      <c r="AO36" s="4">
        <v>1994</v>
      </c>
    </row>
    <row r="37" spans="1:41" ht="12.75">
      <c r="A37" s="4">
        <v>1995</v>
      </c>
      <c r="B37">
        <v>37</v>
      </c>
      <c r="C37">
        <v>96</v>
      </c>
      <c r="D37">
        <v>75</v>
      </c>
      <c r="E37">
        <v>60</v>
      </c>
      <c r="F37">
        <v>41</v>
      </c>
      <c r="G37">
        <f t="shared" si="5"/>
        <v>309</v>
      </c>
      <c r="I37" s="4">
        <v>1995</v>
      </c>
      <c r="J37">
        <v>34</v>
      </c>
      <c r="K37">
        <v>91</v>
      </c>
      <c r="L37">
        <v>37</v>
      </c>
      <c r="M37">
        <v>56</v>
      </c>
      <c r="N37">
        <v>21</v>
      </c>
      <c r="O37">
        <f t="shared" si="6"/>
        <v>239</v>
      </c>
      <c r="Q37" s="4">
        <v>1995</v>
      </c>
      <c r="S37">
        <v>1</v>
      </c>
      <c r="U37">
        <v>4</v>
      </c>
      <c r="V37">
        <v>5</v>
      </c>
      <c r="W37">
        <f t="shared" si="7"/>
        <v>10</v>
      </c>
      <c r="Y37" s="4">
        <v>1995</v>
      </c>
      <c r="AB37">
        <v>1</v>
      </c>
      <c r="AE37">
        <f t="shared" si="8"/>
        <v>1</v>
      </c>
      <c r="AG37" s="4">
        <v>1995</v>
      </c>
      <c r="AH37">
        <v>3</v>
      </c>
      <c r="AI37">
        <v>5</v>
      </c>
      <c r="AJ37">
        <v>5</v>
      </c>
      <c r="AK37">
        <v>10</v>
      </c>
      <c r="AL37">
        <v>4</v>
      </c>
      <c r="AM37">
        <f t="shared" si="9"/>
        <v>27</v>
      </c>
      <c r="AO37" s="4">
        <v>1995</v>
      </c>
    </row>
    <row r="38" spans="1:41" ht="12.75">
      <c r="A38" s="4">
        <v>1996</v>
      </c>
      <c r="B38">
        <v>47</v>
      </c>
      <c r="C38">
        <v>82</v>
      </c>
      <c r="D38">
        <v>80</v>
      </c>
      <c r="E38">
        <v>76</v>
      </c>
      <c r="F38">
        <v>50</v>
      </c>
      <c r="G38">
        <f t="shared" si="5"/>
        <v>335</v>
      </c>
      <c r="I38" s="4">
        <v>1996</v>
      </c>
      <c r="J38">
        <v>33</v>
      </c>
      <c r="K38">
        <v>80</v>
      </c>
      <c r="L38">
        <v>39</v>
      </c>
      <c r="M38">
        <v>51</v>
      </c>
      <c r="N38">
        <v>18</v>
      </c>
      <c r="O38">
        <f t="shared" si="6"/>
        <v>221</v>
      </c>
      <c r="Q38" s="4">
        <v>1996</v>
      </c>
      <c r="R38">
        <v>1</v>
      </c>
      <c r="U38">
        <v>2</v>
      </c>
      <c r="V38">
        <v>1</v>
      </c>
      <c r="W38">
        <f t="shared" si="7"/>
        <v>4</v>
      </c>
      <c r="Y38" s="4">
        <v>1996</v>
      </c>
      <c r="Z38">
        <v>2</v>
      </c>
      <c r="AA38">
        <v>1</v>
      </c>
      <c r="AB38">
        <v>1</v>
      </c>
      <c r="AD38">
        <v>2</v>
      </c>
      <c r="AE38">
        <f t="shared" si="8"/>
        <v>6</v>
      </c>
      <c r="AG38" s="4">
        <v>1996</v>
      </c>
      <c r="AH38">
        <v>3</v>
      </c>
      <c r="AI38">
        <v>7</v>
      </c>
      <c r="AJ38">
        <v>6</v>
      </c>
      <c r="AK38">
        <v>5</v>
      </c>
      <c r="AL38">
        <v>4</v>
      </c>
      <c r="AM38">
        <f t="shared" si="9"/>
        <v>25</v>
      </c>
      <c r="AO38" s="4">
        <v>1996</v>
      </c>
    </row>
    <row r="39" spans="1:41" ht="12.75">
      <c r="A39" s="4">
        <v>1997</v>
      </c>
      <c r="B39">
        <v>43</v>
      </c>
      <c r="C39">
        <v>93</v>
      </c>
      <c r="D39">
        <v>98</v>
      </c>
      <c r="E39">
        <v>78</v>
      </c>
      <c r="F39">
        <v>71</v>
      </c>
      <c r="G39">
        <f t="shared" si="5"/>
        <v>383</v>
      </c>
      <c r="I39" s="4">
        <v>1997</v>
      </c>
      <c r="J39">
        <v>38</v>
      </c>
      <c r="K39">
        <v>99</v>
      </c>
      <c r="L39">
        <v>42</v>
      </c>
      <c r="M39">
        <v>58</v>
      </c>
      <c r="N39">
        <v>21</v>
      </c>
      <c r="O39">
        <f t="shared" si="6"/>
        <v>258</v>
      </c>
      <c r="Q39" s="4">
        <v>1997</v>
      </c>
      <c r="R39">
        <v>4</v>
      </c>
      <c r="S39">
        <v>1</v>
      </c>
      <c r="T39">
        <v>3</v>
      </c>
      <c r="V39">
        <v>1</v>
      </c>
      <c r="W39">
        <f t="shared" si="7"/>
        <v>9</v>
      </c>
      <c r="Y39" s="4">
        <v>1997</v>
      </c>
      <c r="Z39">
        <v>2</v>
      </c>
      <c r="AB39">
        <v>1</v>
      </c>
      <c r="AD39">
        <v>1</v>
      </c>
      <c r="AE39">
        <f t="shared" si="8"/>
        <v>4</v>
      </c>
      <c r="AG39" s="4">
        <v>1997</v>
      </c>
      <c r="AH39">
        <v>7</v>
      </c>
      <c r="AI39">
        <v>7</v>
      </c>
      <c r="AJ39">
        <v>8</v>
      </c>
      <c r="AK39">
        <v>12</v>
      </c>
      <c r="AL39">
        <v>3</v>
      </c>
      <c r="AM39">
        <f t="shared" si="9"/>
        <v>37</v>
      </c>
      <c r="AO39" s="4">
        <v>1997</v>
      </c>
    </row>
    <row r="40" spans="1:41" ht="12.75">
      <c r="A40" s="4">
        <v>1998</v>
      </c>
      <c r="B40">
        <v>48</v>
      </c>
      <c r="C40">
        <v>110</v>
      </c>
      <c r="D40">
        <v>92</v>
      </c>
      <c r="E40">
        <v>104</v>
      </c>
      <c r="F40">
        <v>69</v>
      </c>
      <c r="G40">
        <f t="shared" si="5"/>
        <v>423</v>
      </c>
      <c r="I40" s="4">
        <v>1998</v>
      </c>
      <c r="J40">
        <v>39</v>
      </c>
      <c r="K40">
        <v>86</v>
      </c>
      <c r="L40">
        <v>48</v>
      </c>
      <c r="M40">
        <v>84</v>
      </c>
      <c r="N40">
        <v>19</v>
      </c>
      <c r="O40">
        <f t="shared" si="6"/>
        <v>276</v>
      </c>
      <c r="Q40" s="4">
        <v>1998</v>
      </c>
      <c r="R40">
        <v>3</v>
      </c>
      <c r="S40">
        <v>2</v>
      </c>
      <c r="T40">
        <v>5</v>
      </c>
      <c r="U40">
        <v>6</v>
      </c>
      <c r="V40">
        <v>3</v>
      </c>
      <c r="W40">
        <f t="shared" si="7"/>
        <v>19</v>
      </c>
      <c r="Y40" s="4">
        <v>1998</v>
      </c>
      <c r="Z40">
        <v>2</v>
      </c>
      <c r="AD40">
        <v>1</v>
      </c>
      <c r="AE40">
        <f t="shared" si="8"/>
        <v>3</v>
      </c>
      <c r="AG40" s="4">
        <v>1998</v>
      </c>
      <c r="AH40">
        <v>9</v>
      </c>
      <c r="AI40">
        <v>15</v>
      </c>
      <c r="AJ40">
        <v>10</v>
      </c>
      <c r="AK40">
        <v>12</v>
      </c>
      <c r="AL40">
        <v>4</v>
      </c>
      <c r="AM40">
        <f t="shared" si="9"/>
        <v>50</v>
      </c>
      <c r="AO40" s="4">
        <v>1998</v>
      </c>
    </row>
    <row r="41" spans="1:41" ht="12.75">
      <c r="A41" s="4">
        <v>1999</v>
      </c>
      <c r="B41">
        <v>51</v>
      </c>
      <c r="C41">
        <v>91</v>
      </c>
      <c r="D41">
        <v>106</v>
      </c>
      <c r="E41">
        <v>111</v>
      </c>
      <c r="F41">
        <v>72</v>
      </c>
      <c r="G41">
        <f t="shared" si="5"/>
        <v>431</v>
      </c>
      <c r="I41" s="4">
        <v>1999</v>
      </c>
      <c r="J41">
        <v>41</v>
      </c>
      <c r="K41">
        <v>78</v>
      </c>
      <c r="L41">
        <v>39</v>
      </c>
      <c r="M41">
        <v>78</v>
      </c>
      <c r="N41">
        <v>22</v>
      </c>
      <c r="O41">
        <f t="shared" si="6"/>
        <v>258</v>
      </c>
      <c r="Q41" s="4">
        <v>1999</v>
      </c>
      <c r="R41">
        <v>3</v>
      </c>
      <c r="S41">
        <v>1</v>
      </c>
      <c r="U41">
        <v>2</v>
      </c>
      <c r="V41">
        <v>5</v>
      </c>
      <c r="W41">
        <f t="shared" si="7"/>
        <v>11</v>
      </c>
      <c r="Y41" s="4">
        <v>1999</v>
      </c>
      <c r="Z41">
        <v>2</v>
      </c>
      <c r="AA41">
        <v>1</v>
      </c>
      <c r="AB41">
        <v>2</v>
      </c>
      <c r="AC41">
        <v>1</v>
      </c>
      <c r="AD41">
        <v>4</v>
      </c>
      <c r="AE41">
        <f t="shared" si="8"/>
        <v>10</v>
      </c>
      <c r="AG41" s="4">
        <v>1999</v>
      </c>
      <c r="AH41">
        <v>9</v>
      </c>
      <c r="AI41">
        <v>16</v>
      </c>
      <c r="AJ41">
        <v>7</v>
      </c>
      <c r="AK41">
        <v>21</v>
      </c>
      <c r="AL41">
        <v>9</v>
      </c>
      <c r="AM41">
        <f t="shared" si="9"/>
        <v>62</v>
      </c>
      <c r="AO41" s="4">
        <v>1999</v>
      </c>
    </row>
    <row r="42" spans="1:46" ht="12.75">
      <c r="A42" s="4" t="s">
        <v>13</v>
      </c>
      <c r="B42" s="2">
        <f>SUM(B25:B41)</f>
        <v>488</v>
      </c>
      <c r="C42" s="2">
        <f>SUM(C25:C41)</f>
        <v>1165</v>
      </c>
      <c r="D42" s="2">
        <f>SUM(D25:D41)</f>
        <v>930</v>
      </c>
      <c r="E42" s="2">
        <f>SUM(E25:E41)</f>
        <v>765</v>
      </c>
      <c r="F42" s="2">
        <f>SUM(F25:F41)</f>
        <v>631</v>
      </c>
      <c r="G42">
        <f>SUM(B42:F42)</f>
        <v>3979</v>
      </c>
      <c r="I42" s="4" t="s">
        <v>13</v>
      </c>
      <c r="J42" s="2">
        <f>SUM(J25:J41)</f>
        <v>373</v>
      </c>
      <c r="K42" s="2">
        <f>SUM(K25:K41)</f>
        <v>1027</v>
      </c>
      <c r="L42" s="2">
        <f>SUM(L25:L41)</f>
        <v>541</v>
      </c>
      <c r="M42" s="2">
        <f>SUM(M25:M41)</f>
        <v>829</v>
      </c>
      <c r="N42" s="2">
        <f>SUM(N25:N41)</f>
        <v>254</v>
      </c>
      <c r="O42">
        <f>SUM(J42:N42)</f>
        <v>3024</v>
      </c>
      <c r="Q42" s="4" t="s">
        <v>13</v>
      </c>
      <c r="R42" s="2">
        <f>SUM(R25:R41)</f>
        <v>20</v>
      </c>
      <c r="S42" s="2">
        <f>SUM(S25:S41)</f>
        <v>12</v>
      </c>
      <c r="T42" s="2">
        <f>SUM(T25:T41)</f>
        <v>11</v>
      </c>
      <c r="U42" s="2">
        <f>SUM(U25:U41)</f>
        <v>22</v>
      </c>
      <c r="V42" s="2">
        <f>SUM(V25:V41)</f>
        <v>21</v>
      </c>
      <c r="W42">
        <f>SUM(R42:V42)</f>
        <v>86</v>
      </c>
      <c r="Y42" s="4" t="s">
        <v>13</v>
      </c>
      <c r="Z42" s="2">
        <f>SUM(Z25:Z41)</f>
        <v>12</v>
      </c>
      <c r="AA42" s="2">
        <f>SUM(AA25:AA41)</f>
        <v>10</v>
      </c>
      <c r="AB42" s="2">
        <f>SUM(AB25:AB41)</f>
        <v>8</v>
      </c>
      <c r="AC42" s="2">
        <f>SUM(AC25:AC41)</f>
        <v>1</v>
      </c>
      <c r="AD42" s="2">
        <f>SUM(AD25:AD41)</f>
        <v>8</v>
      </c>
      <c r="AE42">
        <f>SUM(Z42:AD42)</f>
        <v>39</v>
      </c>
      <c r="AG42" s="4" t="s">
        <v>13</v>
      </c>
      <c r="AH42" s="2">
        <f>SUM(AH25:AH41)</f>
        <v>64</v>
      </c>
      <c r="AI42" s="2">
        <f>SUM(AI25:AI41)</f>
        <v>88</v>
      </c>
      <c r="AJ42" s="2">
        <f>SUM(AJ25:AJ41)</f>
        <v>65</v>
      </c>
      <c r="AK42" s="2">
        <f>SUM(AK25:AK41)</f>
        <v>107</v>
      </c>
      <c r="AL42" s="2">
        <f>SUM(AL25:AL41)</f>
        <v>41</v>
      </c>
      <c r="AM42">
        <f>SUM(AH42:AL42)</f>
        <v>365</v>
      </c>
      <c r="AO42" s="4" t="s">
        <v>13</v>
      </c>
      <c r="AP42" s="2"/>
      <c r="AQ42" s="2"/>
      <c r="AR42" s="2"/>
      <c r="AS42" s="2"/>
      <c r="AT42" s="2"/>
    </row>
    <row r="43" spans="9:41" ht="12.75">
      <c r="I43" s="4"/>
      <c r="Q43" s="4"/>
      <c r="Y43" s="4"/>
      <c r="AG43" s="4"/>
      <c r="AO43" s="4"/>
    </row>
    <row r="44" spans="1:41" ht="12.75">
      <c r="A44" s="4" t="s">
        <v>11</v>
      </c>
      <c r="I44" s="4" t="s">
        <v>12</v>
      </c>
      <c r="Q44" s="4" t="s">
        <v>28</v>
      </c>
      <c r="Y44" s="4" t="s">
        <v>29</v>
      </c>
      <c r="AG44" s="4" t="s">
        <v>26</v>
      </c>
      <c r="AO44" s="4" t="s">
        <v>27</v>
      </c>
    </row>
    <row r="45" spans="1:47" ht="12.75">
      <c r="A45" s="4" t="s">
        <v>2</v>
      </c>
      <c r="B45" s="12" t="s">
        <v>0</v>
      </c>
      <c r="C45" s="12" t="s">
        <v>5</v>
      </c>
      <c r="D45" s="12" t="s">
        <v>6</v>
      </c>
      <c r="E45" s="12" t="s">
        <v>1</v>
      </c>
      <c r="F45" s="12" t="s">
        <v>4</v>
      </c>
      <c r="G45" s="12" t="s">
        <v>13</v>
      </c>
      <c r="I45" s="4" t="s">
        <v>2</v>
      </c>
      <c r="J45" s="12" t="s">
        <v>0</v>
      </c>
      <c r="K45" s="12" t="s">
        <v>5</v>
      </c>
      <c r="L45" s="12" t="s">
        <v>6</v>
      </c>
      <c r="M45" s="12" t="s">
        <v>1</v>
      </c>
      <c r="N45" s="12" t="s">
        <v>4</v>
      </c>
      <c r="O45" s="12" t="s">
        <v>13</v>
      </c>
      <c r="Q45" s="4" t="s">
        <v>2</v>
      </c>
      <c r="R45" s="12" t="s">
        <v>0</v>
      </c>
      <c r="S45" s="12" t="s">
        <v>5</v>
      </c>
      <c r="T45" s="12" t="s">
        <v>6</v>
      </c>
      <c r="U45" s="12" t="s">
        <v>1</v>
      </c>
      <c r="V45" s="12" t="s">
        <v>4</v>
      </c>
      <c r="W45" s="12" t="s">
        <v>13</v>
      </c>
      <c r="Y45" s="4" t="s">
        <v>2</v>
      </c>
      <c r="Z45" s="12" t="s">
        <v>0</v>
      </c>
      <c r="AA45" s="12" t="s">
        <v>5</v>
      </c>
      <c r="AB45" s="12" t="s">
        <v>6</v>
      </c>
      <c r="AC45" s="12" t="s">
        <v>1</v>
      </c>
      <c r="AD45" s="12" t="s">
        <v>4</v>
      </c>
      <c r="AE45" s="12" t="s">
        <v>13</v>
      </c>
      <c r="AG45" s="4" t="s">
        <v>2</v>
      </c>
      <c r="AH45" s="12" t="s">
        <v>0</v>
      </c>
      <c r="AI45" s="12" t="s">
        <v>5</v>
      </c>
      <c r="AJ45" s="12" t="s">
        <v>6</v>
      </c>
      <c r="AK45" s="12" t="s">
        <v>1</v>
      </c>
      <c r="AL45" s="12" t="s">
        <v>4</v>
      </c>
      <c r="AM45" s="12" t="s">
        <v>13</v>
      </c>
      <c r="AO45" s="4" t="s">
        <v>2</v>
      </c>
      <c r="AP45" s="12" t="s">
        <v>0</v>
      </c>
      <c r="AQ45" s="12" t="s">
        <v>5</v>
      </c>
      <c r="AR45" s="12" t="s">
        <v>6</v>
      </c>
      <c r="AS45" s="12" t="s">
        <v>1</v>
      </c>
      <c r="AT45" s="12" t="s">
        <v>4</v>
      </c>
      <c r="AU45" s="12" t="s">
        <v>13</v>
      </c>
    </row>
    <row r="46" spans="1:41" ht="12.75">
      <c r="A46" s="4">
        <v>1983</v>
      </c>
      <c r="G46">
        <f>SUM(B46:F46)</f>
        <v>0</v>
      </c>
      <c r="I46" s="4">
        <v>1983</v>
      </c>
      <c r="J46" s="2"/>
      <c r="K46" s="2"/>
      <c r="L46" s="2"/>
      <c r="M46" s="2"/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G47">
        <f aca="true" t="shared" si="11" ref="G47:G62">SUM(B47:F47)</f>
        <v>0</v>
      </c>
      <c r="I47" s="4">
        <v>1984</v>
      </c>
      <c r="J47" s="2"/>
      <c r="K47" s="2"/>
      <c r="L47" s="2"/>
      <c r="M47" s="2"/>
      <c r="O47">
        <f aca="true" t="shared" si="12" ref="O47:O62">SUM(J47:N47)</f>
        <v>0</v>
      </c>
      <c r="Q47" s="4">
        <v>1984</v>
      </c>
      <c r="W47">
        <f aca="true" t="shared" si="13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4" ref="AM47:AM62">SUM(AH47:AL47)</f>
        <v>0</v>
      </c>
      <c r="AO47" s="4">
        <v>1984</v>
      </c>
    </row>
    <row r="48" spans="1:41" ht="12.75">
      <c r="A48" s="4">
        <v>1985</v>
      </c>
      <c r="G48">
        <f t="shared" si="11"/>
        <v>0</v>
      </c>
      <c r="I48" s="4">
        <v>1985</v>
      </c>
      <c r="J48" s="2"/>
      <c r="K48" s="2"/>
      <c r="L48" s="2"/>
      <c r="M48" s="2"/>
      <c r="O48">
        <f t="shared" si="12"/>
        <v>0</v>
      </c>
      <c r="Q48" s="4">
        <v>1985</v>
      </c>
      <c r="W48">
        <f t="shared" si="13"/>
        <v>0</v>
      </c>
      <c r="Y48" s="4">
        <v>1985</v>
      </c>
      <c r="AE48">
        <f t="shared" si="10"/>
        <v>0</v>
      </c>
      <c r="AG48" s="4">
        <v>1985</v>
      </c>
      <c r="AM48">
        <f t="shared" si="14"/>
        <v>0</v>
      </c>
      <c r="AO48" s="4">
        <v>1985</v>
      </c>
    </row>
    <row r="49" spans="1:41" ht="12.75">
      <c r="A49" s="4">
        <v>1986</v>
      </c>
      <c r="B49">
        <v>12</v>
      </c>
      <c r="C49">
        <v>55</v>
      </c>
      <c r="D49">
        <v>53</v>
      </c>
      <c r="E49">
        <v>39</v>
      </c>
      <c r="F49">
        <v>38</v>
      </c>
      <c r="G49">
        <f t="shared" si="11"/>
        <v>197</v>
      </c>
      <c r="I49" s="4">
        <v>1986</v>
      </c>
      <c r="J49">
        <v>4</v>
      </c>
      <c r="K49">
        <v>23</v>
      </c>
      <c r="L49">
        <v>23</v>
      </c>
      <c r="M49">
        <v>28</v>
      </c>
      <c r="N49">
        <v>15</v>
      </c>
      <c r="O49">
        <f t="shared" si="12"/>
        <v>93</v>
      </c>
      <c r="Q49" s="4">
        <v>1986</v>
      </c>
      <c r="S49">
        <v>1</v>
      </c>
      <c r="T49">
        <v>2</v>
      </c>
      <c r="W49">
        <f t="shared" si="13"/>
        <v>3</v>
      </c>
      <c r="Y49" s="4">
        <v>1986</v>
      </c>
      <c r="Z49">
        <v>1</v>
      </c>
      <c r="AA49">
        <v>1</v>
      </c>
      <c r="AC49">
        <v>1</v>
      </c>
      <c r="AE49">
        <f t="shared" si="10"/>
        <v>3</v>
      </c>
      <c r="AG49" s="4">
        <v>1986</v>
      </c>
      <c r="AI49">
        <v>2</v>
      </c>
      <c r="AJ49">
        <v>5</v>
      </c>
      <c r="AK49">
        <v>3</v>
      </c>
      <c r="AM49">
        <f t="shared" si="14"/>
        <v>10</v>
      </c>
      <c r="AO49" s="4">
        <v>1986</v>
      </c>
    </row>
    <row r="50" spans="1:41" ht="12.75">
      <c r="A50" s="4">
        <v>1987</v>
      </c>
      <c r="B50">
        <v>16</v>
      </c>
      <c r="C50">
        <v>48</v>
      </c>
      <c r="D50">
        <v>54</v>
      </c>
      <c r="E50">
        <v>49</v>
      </c>
      <c r="F50">
        <v>35</v>
      </c>
      <c r="G50">
        <f t="shared" si="11"/>
        <v>202</v>
      </c>
      <c r="I50" s="4">
        <v>1987</v>
      </c>
      <c r="J50">
        <v>5</v>
      </c>
      <c r="K50">
        <v>15</v>
      </c>
      <c r="L50">
        <v>33</v>
      </c>
      <c r="M50">
        <v>37</v>
      </c>
      <c r="N50">
        <v>8</v>
      </c>
      <c r="O50">
        <f t="shared" si="12"/>
        <v>98</v>
      </c>
      <c r="Q50" s="4">
        <v>1987</v>
      </c>
      <c r="R50">
        <v>1</v>
      </c>
      <c r="S50">
        <v>2</v>
      </c>
      <c r="T50">
        <v>1</v>
      </c>
      <c r="U50">
        <v>1</v>
      </c>
      <c r="V50">
        <v>3</v>
      </c>
      <c r="W50">
        <f t="shared" si="13"/>
        <v>8</v>
      </c>
      <c r="Y50" s="4">
        <v>1987</v>
      </c>
      <c r="AA50">
        <v>1</v>
      </c>
      <c r="AB50">
        <v>1</v>
      </c>
      <c r="AE50">
        <f t="shared" si="10"/>
        <v>2</v>
      </c>
      <c r="AG50" s="4">
        <v>1987</v>
      </c>
      <c r="AI50">
        <v>3</v>
      </c>
      <c r="AJ50">
        <v>1</v>
      </c>
      <c r="AK50">
        <v>5</v>
      </c>
      <c r="AL50">
        <v>2</v>
      </c>
      <c r="AM50">
        <f t="shared" si="14"/>
        <v>11</v>
      </c>
      <c r="AO50" s="4">
        <v>1987</v>
      </c>
    </row>
    <row r="51" spans="1:41" ht="12.75">
      <c r="A51" s="4">
        <v>1988</v>
      </c>
      <c r="B51">
        <v>3</v>
      </c>
      <c r="C51">
        <v>17</v>
      </c>
      <c r="D51">
        <v>21</v>
      </c>
      <c r="E51">
        <v>25</v>
      </c>
      <c r="F51">
        <v>19</v>
      </c>
      <c r="G51">
        <f t="shared" si="11"/>
        <v>85</v>
      </c>
      <c r="I51" s="4">
        <v>1988</v>
      </c>
      <c r="J51">
        <v>3</v>
      </c>
      <c r="K51">
        <v>13</v>
      </c>
      <c r="L51">
        <v>16</v>
      </c>
      <c r="M51">
        <v>40</v>
      </c>
      <c r="N51">
        <v>9</v>
      </c>
      <c r="O51">
        <f t="shared" si="12"/>
        <v>81</v>
      </c>
      <c r="Q51" s="4">
        <v>1988</v>
      </c>
      <c r="R51">
        <v>1</v>
      </c>
      <c r="V51">
        <v>1</v>
      </c>
      <c r="W51">
        <f t="shared" si="13"/>
        <v>2</v>
      </c>
      <c r="Y51" s="4">
        <v>1988</v>
      </c>
      <c r="AE51">
        <f t="shared" si="10"/>
        <v>0</v>
      </c>
      <c r="AG51" s="4">
        <v>1988</v>
      </c>
      <c r="AH51">
        <v>3</v>
      </c>
      <c r="AI51">
        <v>2</v>
      </c>
      <c r="AJ51">
        <v>1</v>
      </c>
      <c r="AK51">
        <v>8</v>
      </c>
      <c r="AL51">
        <v>1</v>
      </c>
      <c r="AM51">
        <f t="shared" si="14"/>
        <v>15</v>
      </c>
      <c r="AO51" s="4">
        <v>1988</v>
      </c>
    </row>
    <row r="52" spans="1:41" ht="12.75">
      <c r="A52" s="4">
        <v>1989</v>
      </c>
      <c r="B52">
        <v>17</v>
      </c>
      <c r="C52">
        <v>49</v>
      </c>
      <c r="D52">
        <v>77</v>
      </c>
      <c r="E52">
        <v>103</v>
      </c>
      <c r="F52">
        <v>46</v>
      </c>
      <c r="G52">
        <f t="shared" si="11"/>
        <v>292</v>
      </c>
      <c r="I52" s="4">
        <v>1989</v>
      </c>
      <c r="J52">
        <v>17</v>
      </c>
      <c r="K52">
        <v>25</v>
      </c>
      <c r="L52">
        <v>49</v>
      </c>
      <c r="M52">
        <v>100</v>
      </c>
      <c r="N52">
        <v>14</v>
      </c>
      <c r="O52">
        <f t="shared" si="12"/>
        <v>205</v>
      </c>
      <c r="Q52" s="4">
        <v>1989</v>
      </c>
      <c r="S52">
        <v>2</v>
      </c>
      <c r="T52">
        <v>2</v>
      </c>
      <c r="U52">
        <v>2</v>
      </c>
      <c r="W52">
        <f t="shared" si="13"/>
        <v>6</v>
      </c>
      <c r="Y52" s="4">
        <v>1989</v>
      </c>
      <c r="AA52">
        <v>1</v>
      </c>
      <c r="AB52">
        <v>2</v>
      </c>
      <c r="AE52">
        <f t="shared" si="10"/>
        <v>3</v>
      </c>
      <c r="AG52" s="4">
        <v>1989</v>
      </c>
      <c r="AH52">
        <v>2</v>
      </c>
      <c r="AI52">
        <v>4</v>
      </c>
      <c r="AJ52">
        <v>3</v>
      </c>
      <c r="AK52">
        <v>19</v>
      </c>
      <c r="AL52">
        <v>2</v>
      </c>
      <c r="AM52">
        <f t="shared" si="14"/>
        <v>30</v>
      </c>
      <c r="AO52" s="4">
        <v>1989</v>
      </c>
    </row>
    <row r="53" spans="1:41" ht="12.75">
      <c r="A53" s="4">
        <v>1990</v>
      </c>
      <c r="B53">
        <v>13</v>
      </c>
      <c r="C53">
        <v>42</v>
      </c>
      <c r="D53">
        <v>56</v>
      </c>
      <c r="E53">
        <v>89</v>
      </c>
      <c r="F53">
        <v>43</v>
      </c>
      <c r="G53">
        <f t="shared" si="11"/>
        <v>243</v>
      </c>
      <c r="I53" s="4">
        <v>1990</v>
      </c>
      <c r="J53">
        <v>4</v>
      </c>
      <c r="K53">
        <v>21</v>
      </c>
      <c r="L53">
        <v>42</v>
      </c>
      <c r="M53">
        <v>88</v>
      </c>
      <c r="N53">
        <v>12</v>
      </c>
      <c r="O53">
        <f t="shared" si="12"/>
        <v>167</v>
      </c>
      <c r="Q53" s="4">
        <v>1990</v>
      </c>
      <c r="R53">
        <v>2</v>
      </c>
      <c r="S53">
        <v>1</v>
      </c>
      <c r="T53">
        <v>1</v>
      </c>
      <c r="W53">
        <f t="shared" si="13"/>
        <v>4</v>
      </c>
      <c r="Y53" s="4">
        <v>1990</v>
      </c>
      <c r="AB53">
        <v>1</v>
      </c>
      <c r="AE53">
        <f t="shared" si="10"/>
        <v>1</v>
      </c>
      <c r="AG53" s="4">
        <v>1990</v>
      </c>
      <c r="AH53">
        <v>2</v>
      </c>
      <c r="AI53">
        <v>2</v>
      </c>
      <c r="AJ53">
        <v>3</v>
      </c>
      <c r="AK53">
        <v>3</v>
      </c>
      <c r="AL53">
        <v>3</v>
      </c>
      <c r="AM53">
        <f t="shared" si="14"/>
        <v>13</v>
      </c>
      <c r="AO53" s="4">
        <v>1990</v>
      </c>
    </row>
    <row r="54" spans="1:41" ht="12.75">
      <c r="A54" s="4">
        <v>1991</v>
      </c>
      <c r="B54">
        <v>13</v>
      </c>
      <c r="C54">
        <v>40</v>
      </c>
      <c r="D54">
        <v>63</v>
      </c>
      <c r="E54">
        <v>81</v>
      </c>
      <c r="F54">
        <v>33</v>
      </c>
      <c r="G54">
        <f t="shared" si="11"/>
        <v>230</v>
      </c>
      <c r="I54" s="4">
        <v>1991</v>
      </c>
      <c r="J54">
        <v>5</v>
      </c>
      <c r="K54">
        <v>13</v>
      </c>
      <c r="L54">
        <v>25</v>
      </c>
      <c r="M54">
        <v>66</v>
      </c>
      <c r="N54">
        <v>16</v>
      </c>
      <c r="O54">
        <f t="shared" si="12"/>
        <v>125</v>
      </c>
      <c r="Q54" s="4">
        <v>1991</v>
      </c>
      <c r="U54">
        <v>2</v>
      </c>
      <c r="V54">
        <v>2</v>
      </c>
      <c r="W54">
        <f t="shared" si="13"/>
        <v>4</v>
      </c>
      <c r="Y54" s="4">
        <v>1991</v>
      </c>
      <c r="AB54">
        <v>1</v>
      </c>
      <c r="AD54">
        <v>3</v>
      </c>
      <c r="AE54">
        <f t="shared" si="10"/>
        <v>4</v>
      </c>
      <c r="AG54" s="4">
        <v>1991</v>
      </c>
      <c r="AH54">
        <v>3</v>
      </c>
      <c r="AI54">
        <v>5</v>
      </c>
      <c r="AJ54">
        <v>5</v>
      </c>
      <c r="AK54">
        <v>7</v>
      </c>
      <c r="AL54">
        <v>5</v>
      </c>
      <c r="AM54">
        <f t="shared" si="14"/>
        <v>25</v>
      </c>
      <c r="AO54" s="4">
        <v>1991</v>
      </c>
    </row>
    <row r="55" spans="1:41" ht="12.75">
      <c r="A55" s="4">
        <v>1992</v>
      </c>
      <c r="B55">
        <v>6</v>
      </c>
      <c r="C55">
        <v>28</v>
      </c>
      <c r="D55">
        <v>46</v>
      </c>
      <c r="E55">
        <v>72</v>
      </c>
      <c r="F55">
        <v>33</v>
      </c>
      <c r="G55">
        <f t="shared" si="11"/>
        <v>185</v>
      </c>
      <c r="I55" s="4">
        <v>1992</v>
      </c>
      <c r="J55">
        <v>7</v>
      </c>
      <c r="K55">
        <v>8</v>
      </c>
      <c r="L55">
        <v>19</v>
      </c>
      <c r="M55">
        <v>44</v>
      </c>
      <c r="N55">
        <v>12</v>
      </c>
      <c r="O55">
        <f t="shared" si="12"/>
        <v>90</v>
      </c>
      <c r="Q55" s="4">
        <v>1992</v>
      </c>
      <c r="V55">
        <v>1</v>
      </c>
      <c r="W55">
        <f t="shared" si="13"/>
        <v>1</v>
      </c>
      <c r="Y55" s="4">
        <v>1992</v>
      </c>
      <c r="AC55">
        <v>2</v>
      </c>
      <c r="AD55">
        <v>1</v>
      </c>
      <c r="AE55">
        <f t="shared" si="10"/>
        <v>3</v>
      </c>
      <c r="AG55" s="4">
        <v>1992</v>
      </c>
      <c r="AH55">
        <v>4</v>
      </c>
      <c r="AI55">
        <v>7</v>
      </c>
      <c r="AJ55">
        <v>5</v>
      </c>
      <c r="AK55">
        <v>17</v>
      </c>
      <c r="AL55">
        <v>2</v>
      </c>
      <c r="AM55">
        <f t="shared" si="14"/>
        <v>35</v>
      </c>
      <c r="AO55" s="4">
        <v>1992</v>
      </c>
    </row>
    <row r="56" spans="1:41" ht="12.75">
      <c r="A56" s="4">
        <v>1993</v>
      </c>
      <c r="B56">
        <v>16</v>
      </c>
      <c r="C56">
        <v>27</v>
      </c>
      <c r="D56">
        <v>51</v>
      </c>
      <c r="E56">
        <v>112</v>
      </c>
      <c r="F56">
        <v>28</v>
      </c>
      <c r="G56">
        <f t="shared" si="11"/>
        <v>234</v>
      </c>
      <c r="I56" s="4">
        <v>1993</v>
      </c>
      <c r="J56">
        <v>3</v>
      </c>
      <c r="K56">
        <v>26</v>
      </c>
      <c r="L56">
        <v>16</v>
      </c>
      <c r="M56">
        <v>63</v>
      </c>
      <c r="N56">
        <v>11</v>
      </c>
      <c r="O56">
        <f t="shared" si="12"/>
        <v>119</v>
      </c>
      <c r="Q56" s="4">
        <v>1993</v>
      </c>
      <c r="R56">
        <v>1</v>
      </c>
      <c r="S56">
        <v>1</v>
      </c>
      <c r="T56">
        <v>1</v>
      </c>
      <c r="U56">
        <v>3</v>
      </c>
      <c r="W56">
        <f t="shared" si="13"/>
        <v>6</v>
      </c>
      <c r="Y56" s="4">
        <v>1993</v>
      </c>
      <c r="AA56">
        <v>2</v>
      </c>
      <c r="AB56">
        <v>1</v>
      </c>
      <c r="AC56">
        <v>1</v>
      </c>
      <c r="AD56">
        <v>2</v>
      </c>
      <c r="AE56">
        <f t="shared" si="10"/>
        <v>6</v>
      </c>
      <c r="AG56" s="4">
        <v>1993</v>
      </c>
      <c r="AH56">
        <v>2</v>
      </c>
      <c r="AI56">
        <v>8</v>
      </c>
      <c r="AJ56">
        <v>5</v>
      </c>
      <c r="AK56">
        <v>15</v>
      </c>
      <c r="AL56">
        <v>7</v>
      </c>
      <c r="AM56">
        <f t="shared" si="14"/>
        <v>37</v>
      </c>
      <c r="AO56" s="4">
        <v>1993</v>
      </c>
    </row>
    <row r="57" spans="1:41" ht="12.75">
      <c r="A57" s="4">
        <v>1994</v>
      </c>
      <c r="B57">
        <v>14</v>
      </c>
      <c r="C57">
        <v>42</v>
      </c>
      <c r="D57">
        <v>63</v>
      </c>
      <c r="E57">
        <v>133</v>
      </c>
      <c r="F57">
        <v>53</v>
      </c>
      <c r="G57">
        <f t="shared" si="11"/>
        <v>305</v>
      </c>
      <c r="I57" s="4">
        <v>1994</v>
      </c>
      <c r="J57">
        <v>5</v>
      </c>
      <c r="K57">
        <v>23</v>
      </c>
      <c r="L57">
        <v>18</v>
      </c>
      <c r="M57">
        <v>50</v>
      </c>
      <c r="N57">
        <v>11</v>
      </c>
      <c r="O57">
        <f t="shared" si="12"/>
        <v>107</v>
      </c>
      <c r="Q57" s="4">
        <v>1994</v>
      </c>
      <c r="S57">
        <v>1</v>
      </c>
      <c r="U57">
        <v>1</v>
      </c>
      <c r="V57">
        <v>2</v>
      </c>
      <c r="W57">
        <f t="shared" si="13"/>
        <v>4</v>
      </c>
      <c r="Y57" s="4">
        <v>1994</v>
      </c>
      <c r="AA57">
        <v>2</v>
      </c>
      <c r="AB57">
        <v>3</v>
      </c>
      <c r="AC57">
        <v>1</v>
      </c>
      <c r="AD57">
        <v>2</v>
      </c>
      <c r="AE57">
        <f t="shared" si="10"/>
        <v>8</v>
      </c>
      <c r="AG57" s="4">
        <v>1994</v>
      </c>
      <c r="AH57">
        <v>3</v>
      </c>
      <c r="AI57">
        <v>4</v>
      </c>
      <c r="AJ57">
        <v>3</v>
      </c>
      <c r="AK57">
        <v>21</v>
      </c>
      <c r="AL57">
        <v>7</v>
      </c>
      <c r="AM57">
        <f t="shared" si="14"/>
        <v>38</v>
      </c>
      <c r="AO57" s="4">
        <v>1994</v>
      </c>
    </row>
    <row r="58" spans="1:41" ht="12.75">
      <c r="A58" s="4">
        <v>1995</v>
      </c>
      <c r="B58">
        <v>19</v>
      </c>
      <c r="C58">
        <v>44</v>
      </c>
      <c r="D58">
        <v>99</v>
      </c>
      <c r="E58">
        <v>131</v>
      </c>
      <c r="F58">
        <v>49</v>
      </c>
      <c r="G58">
        <f t="shared" si="11"/>
        <v>342</v>
      </c>
      <c r="I58" s="4">
        <v>1995</v>
      </c>
      <c r="J58">
        <v>16</v>
      </c>
      <c r="K58">
        <v>22</v>
      </c>
      <c r="L58">
        <v>25</v>
      </c>
      <c r="M58">
        <v>51</v>
      </c>
      <c r="N58">
        <v>25</v>
      </c>
      <c r="O58">
        <f t="shared" si="12"/>
        <v>139</v>
      </c>
      <c r="Q58" s="4">
        <v>1995</v>
      </c>
      <c r="R58">
        <v>1</v>
      </c>
      <c r="S58">
        <v>1</v>
      </c>
      <c r="T58">
        <v>1</v>
      </c>
      <c r="U58">
        <v>6</v>
      </c>
      <c r="V58">
        <v>1</v>
      </c>
      <c r="W58">
        <f t="shared" si="13"/>
        <v>10</v>
      </c>
      <c r="Y58" s="4">
        <v>1995</v>
      </c>
      <c r="AB58">
        <v>3</v>
      </c>
      <c r="AC58">
        <v>1</v>
      </c>
      <c r="AE58">
        <f t="shared" si="10"/>
        <v>4</v>
      </c>
      <c r="AG58" s="4">
        <v>1995</v>
      </c>
      <c r="AH58">
        <v>5</v>
      </c>
      <c r="AI58">
        <v>10</v>
      </c>
      <c r="AJ58">
        <v>6</v>
      </c>
      <c r="AK58">
        <v>20</v>
      </c>
      <c r="AL58">
        <v>7</v>
      </c>
      <c r="AM58">
        <f t="shared" si="14"/>
        <v>48</v>
      </c>
      <c r="AO58" s="4">
        <v>1995</v>
      </c>
    </row>
    <row r="59" spans="1:41" ht="12.75">
      <c r="A59" s="4">
        <v>1996</v>
      </c>
      <c r="B59">
        <v>18</v>
      </c>
      <c r="C59">
        <v>46</v>
      </c>
      <c r="D59">
        <v>102</v>
      </c>
      <c r="E59">
        <v>174</v>
      </c>
      <c r="F59">
        <v>54</v>
      </c>
      <c r="G59">
        <f t="shared" si="11"/>
        <v>394</v>
      </c>
      <c r="I59" s="4">
        <v>1996</v>
      </c>
      <c r="J59">
        <v>9</v>
      </c>
      <c r="K59">
        <v>24</v>
      </c>
      <c r="L59">
        <v>37</v>
      </c>
      <c r="M59">
        <v>88</v>
      </c>
      <c r="N59">
        <v>17</v>
      </c>
      <c r="O59">
        <f t="shared" si="12"/>
        <v>175</v>
      </c>
      <c r="Q59" s="4">
        <v>1996</v>
      </c>
      <c r="R59">
        <v>3</v>
      </c>
      <c r="S59">
        <v>1</v>
      </c>
      <c r="T59">
        <v>1</v>
      </c>
      <c r="U59">
        <v>6</v>
      </c>
      <c r="V59">
        <v>1</v>
      </c>
      <c r="W59">
        <f t="shared" si="13"/>
        <v>12</v>
      </c>
      <c r="Y59" s="4">
        <v>1996</v>
      </c>
      <c r="Z59">
        <v>1</v>
      </c>
      <c r="AA59">
        <v>1</v>
      </c>
      <c r="AB59">
        <v>3</v>
      </c>
      <c r="AC59">
        <v>1</v>
      </c>
      <c r="AE59">
        <f t="shared" si="10"/>
        <v>6</v>
      </c>
      <c r="AG59" s="4">
        <v>1996</v>
      </c>
      <c r="AH59">
        <v>12</v>
      </c>
      <c r="AI59">
        <v>13</v>
      </c>
      <c r="AJ59">
        <v>15</v>
      </c>
      <c r="AK59">
        <v>22</v>
      </c>
      <c r="AL59">
        <v>9</v>
      </c>
      <c r="AM59">
        <f t="shared" si="14"/>
        <v>71</v>
      </c>
      <c r="AO59" s="4">
        <v>1996</v>
      </c>
    </row>
    <row r="60" spans="1:41" ht="12.75">
      <c r="A60" s="4">
        <v>1997</v>
      </c>
      <c r="B60">
        <v>27</v>
      </c>
      <c r="C60">
        <v>73</v>
      </c>
      <c r="D60">
        <v>120</v>
      </c>
      <c r="E60">
        <v>239</v>
      </c>
      <c r="F60">
        <v>56</v>
      </c>
      <c r="G60">
        <f t="shared" si="11"/>
        <v>515</v>
      </c>
      <c r="I60" s="4">
        <v>1997</v>
      </c>
      <c r="J60">
        <v>16</v>
      </c>
      <c r="K60">
        <v>39</v>
      </c>
      <c r="L60">
        <v>51</v>
      </c>
      <c r="M60">
        <v>106</v>
      </c>
      <c r="N60">
        <v>20</v>
      </c>
      <c r="O60">
        <f t="shared" si="12"/>
        <v>232</v>
      </c>
      <c r="Q60" s="4">
        <v>1997</v>
      </c>
      <c r="R60">
        <v>1</v>
      </c>
      <c r="S60">
        <v>2</v>
      </c>
      <c r="T60">
        <v>4</v>
      </c>
      <c r="U60">
        <v>7</v>
      </c>
      <c r="W60">
        <f t="shared" si="13"/>
        <v>14</v>
      </c>
      <c r="Y60" s="4">
        <v>1997</v>
      </c>
      <c r="AA60">
        <v>3</v>
      </c>
      <c r="AB60">
        <v>5</v>
      </c>
      <c r="AC60">
        <v>6</v>
      </c>
      <c r="AE60">
        <f t="shared" si="10"/>
        <v>14</v>
      </c>
      <c r="AG60" s="4">
        <v>1997</v>
      </c>
      <c r="AH60">
        <v>10</v>
      </c>
      <c r="AI60">
        <v>13</v>
      </c>
      <c r="AJ60">
        <v>19</v>
      </c>
      <c r="AK60">
        <v>39</v>
      </c>
      <c r="AL60">
        <v>12</v>
      </c>
      <c r="AM60">
        <f t="shared" si="14"/>
        <v>93</v>
      </c>
      <c r="AO60" s="4">
        <v>1997</v>
      </c>
    </row>
    <row r="61" spans="1:41" ht="12.75">
      <c r="A61" s="4">
        <v>1998</v>
      </c>
      <c r="B61">
        <v>25</v>
      </c>
      <c r="C61">
        <v>100</v>
      </c>
      <c r="D61">
        <v>156</v>
      </c>
      <c r="E61">
        <v>306</v>
      </c>
      <c r="F61">
        <v>64</v>
      </c>
      <c r="G61">
        <f t="shared" si="11"/>
        <v>651</v>
      </c>
      <c r="I61" s="4">
        <v>1998</v>
      </c>
      <c r="J61">
        <v>21</v>
      </c>
      <c r="K61">
        <v>49</v>
      </c>
      <c r="L61">
        <v>54</v>
      </c>
      <c r="M61">
        <v>156</v>
      </c>
      <c r="N61">
        <v>26</v>
      </c>
      <c r="O61">
        <f t="shared" si="12"/>
        <v>306</v>
      </c>
      <c r="Q61" s="4">
        <v>1998</v>
      </c>
      <c r="S61">
        <v>3</v>
      </c>
      <c r="T61">
        <v>4</v>
      </c>
      <c r="U61">
        <v>6</v>
      </c>
      <c r="V61">
        <v>1</v>
      </c>
      <c r="W61">
        <f t="shared" si="13"/>
        <v>14</v>
      </c>
      <c r="Y61" s="4">
        <v>1998</v>
      </c>
      <c r="AA61">
        <v>2</v>
      </c>
      <c r="AB61">
        <v>2</v>
      </c>
      <c r="AC61">
        <v>3</v>
      </c>
      <c r="AD61">
        <v>1</v>
      </c>
      <c r="AE61">
        <f t="shared" si="10"/>
        <v>8</v>
      </c>
      <c r="AG61" s="4">
        <v>1998</v>
      </c>
      <c r="AH61">
        <v>13</v>
      </c>
      <c r="AI61">
        <v>17</v>
      </c>
      <c r="AJ61">
        <v>17</v>
      </c>
      <c r="AK61">
        <v>42</v>
      </c>
      <c r="AL61">
        <v>7</v>
      </c>
      <c r="AM61">
        <f t="shared" si="14"/>
        <v>96</v>
      </c>
      <c r="AO61" s="4">
        <v>1998</v>
      </c>
    </row>
    <row r="62" spans="1:41" ht="12.75">
      <c r="A62" s="4">
        <v>1999</v>
      </c>
      <c r="B62">
        <v>27</v>
      </c>
      <c r="C62">
        <v>69</v>
      </c>
      <c r="D62">
        <v>121</v>
      </c>
      <c r="E62">
        <v>277</v>
      </c>
      <c r="F62">
        <v>57</v>
      </c>
      <c r="G62">
        <f t="shared" si="11"/>
        <v>551</v>
      </c>
      <c r="I62" s="4">
        <v>1999</v>
      </c>
      <c r="J62">
        <v>19</v>
      </c>
      <c r="K62">
        <v>44</v>
      </c>
      <c r="L62">
        <v>33</v>
      </c>
      <c r="M62">
        <v>133</v>
      </c>
      <c r="N62">
        <v>24</v>
      </c>
      <c r="O62">
        <f t="shared" si="12"/>
        <v>253</v>
      </c>
      <c r="Q62" s="4">
        <v>1999</v>
      </c>
      <c r="R62">
        <v>1</v>
      </c>
      <c r="T62">
        <v>1</v>
      </c>
      <c r="U62">
        <v>4</v>
      </c>
      <c r="V62">
        <v>1</v>
      </c>
      <c r="W62">
        <f t="shared" si="13"/>
        <v>7</v>
      </c>
      <c r="Y62" s="4">
        <v>1999</v>
      </c>
      <c r="Z62">
        <v>1</v>
      </c>
      <c r="AA62">
        <v>1</v>
      </c>
      <c r="AB62">
        <v>3</v>
      </c>
      <c r="AC62">
        <v>4</v>
      </c>
      <c r="AD62">
        <v>2</v>
      </c>
      <c r="AE62">
        <f>SUM(Z62:AD62)</f>
        <v>11</v>
      </c>
      <c r="AG62" s="4">
        <v>1999</v>
      </c>
      <c r="AH62">
        <v>7</v>
      </c>
      <c r="AI62">
        <v>11</v>
      </c>
      <c r="AJ62">
        <v>13</v>
      </c>
      <c r="AK62">
        <v>48</v>
      </c>
      <c r="AL62">
        <v>6</v>
      </c>
      <c r="AM62">
        <f t="shared" si="14"/>
        <v>85</v>
      </c>
      <c r="AO62" s="4">
        <v>1999</v>
      </c>
    </row>
    <row r="63" spans="1:46" ht="12.75">
      <c r="A63" s="4" t="s">
        <v>13</v>
      </c>
      <c r="B63" s="2">
        <f>SUM(B46:B62)</f>
        <v>226</v>
      </c>
      <c r="C63" s="2">
        <f>SUM(C46:C62)</f>
        <v>680</v>
      </c>
      <c r="D63" s="2">
        <f>SUM(D46:D62)</f>
        <v>1082</v>
      </c>
      <c r="E63" s="2">
        <f>SUM(E46:E62)</f>
        <v>1830</v>
      </c>
      <c r="F63" s="2">
        <f>SUM(F46:F62)</f>
        <v>608</v>
      </c>
      <c r="G63">
        <f>SUM(B63:F63)</f>
        <v>4426</v>
      </c>
      <c r="I63" s="4" t="s">
        <v>13</v>
      </c>
      <c r="J63" s="2">
        <f>SUM(J46:J62)</f>
        <v>134</v>
      </c>
      <c r="K63" s="2">
        <f>SUM(K46:K62)</f>
        <v>345</v>
      </c>
      <c r="L63" s="2">
        <f>SUM(L46:L62)</f>
        <v>441</v>
      </c>
      <c r="M63" s="2">
        <f>SUM(M46:M62)</f>
        <v>1050</v>
      </c>
      <c r="N63" s="2">
        <f>SUM(N46:N62)</f>
        <v>220</v>
      </c>
      <c r="O63">
        <f>SUM(J63:N63)</f>
        <v>2190</v>
      </c>
      <c r="Q63" s="4" t="s">
        <v>13</v>
      </c>
      <c r="W63">
        <f>SUM(R63:V63)</f>
        <v>0</v>
      </c>
      <c r="Y63" s="4" t="s">
        <v>13</v>
      </c>
      <c r="Z63" s="2">
        <f>SUM(Z46:Z62)</f>
        <v>3</v>
      </c>
      <c r="AA63" s="2">
        <f>SUM(AA46:AA62)</f>
        <v>14</v>
      </c>
      <c r="AB63" s="2">
        <f>SUM(AB46:AB62)</f>
        <v>25</v>
      </c>
      <c r="AC63" s="2">
        <f>SUM(AC46:AC62)</f>
        <v>20</v>
      </c>
      <c r="AD63" s="2">
        <f>SUM(AD46:AD62)</f>
        <v>11</v>
      </c>
      <c r="AE63">
        <f>SUM(Z63:AD63)</f>
        <v>73</v>
      </c>
      <c r="AG63" s="4" t="s">
        <v>13</v>
      </c>
      <c r="AH63" s="2">
        <f>SUM(AH46:AH62)</f>
        <v>66</v>
      </c>
      <c r="AI63" s="2">
        <f>SUM(AI46:AI62)</f>
        <v>101</v>
      </c>
      <c r="AJ63" s="2">
        <f>SUM(AJ46:AJ62)</f>
        <v>101</v>
      </c>
      <c r="AK63" s="2">
        <f>SUM(AK46:AK62)</f>
        <v>269</v>
      </c>
      <c r="AL63" s="2">
        <f>SUM(AL46:AL62)</f>
        <v>70</v>
      </c>
      <c r="AM63">
        <f>SUM(AH63:AL63)</f>
        <v>607</v>
      </c>
      <c r="AO63" s="4" t="s">
        <v>13</v>
      </c>
      <c r="AP63" s="2"/>
      <c r="AQ63" s="2"/>
      <c r="AR63" s="2"/>
      <c r="AS63" s="2"/>
      <c r="AT63" s="2"/>
    </row>
    <row r="64" spans="9:41" ht="12.75">
      <c r="I64" s="4"/>
      <c r="Q64" s="4"/>
      <c r="Y64" s="4"/>
      <c r="AG64" s="4"/>
      <c r="AO64" s="4"/>
    </row>
    <row r="65" spans="1:41" ht="12.75">
      <c r="A65" s="4" t="s">
        <v>11</v>
      </c>
      <c r="I65" s="4" t="s">
        <v>12</v>
      </c>
      <c r="Q65" s="4" t="s">
        <v>28</v>
      </c>
      <c r="Y65" s="4" t="s">
        <v>29</v>
      </c>
      <c r="AG65" s="4" t="s">
        <v>26</v>
      </c>
      <c r="AO65" s="4" t="s">
        <v>27</v>
      </c>
    </row>
    <row r="66" spans="1:47" ht="12.75">
      <c r="A66" s="4" t="s">
        <v>9</v>
      </c>
      <c r="B66" s="12" t="s">
        <v>0</v>
      </c>
      <c r="C66" s="12" t="s">
        <v>5</v>
      </c>
      <c r="D66" s="12" t="s">
        <v>6</v>
      </c>
      <c r="E66" s="12" t="s">
        <v>1</v>
      </c>
      <c r="F66" s="12" t="s">
        <v>4</v>
      </c>
      <c r="G66" s="12" t="s">
        <v>13</v>
      </c>
      <c r="I66" s="4" t="s">
        <v>9</v>
      </c>
      <c r="J66" s="12" t="s">
        <v>0</v>
      </c>
      <c r="K66" s="12" t="s">
        <v>5</v>
      </c>
      <c r="L66" s="12" t="s">
        <v>6</v>
      </c>
      <c r="M66" s="12" t="s">
        <v>1</v>
      </c>
      <c r="N66" s="12" t="s">
        <v>4</v>
      </c>
      <c r="O66" s="12" t="s">
        <v>13</v>
      </c>
      <c r="Q66" s="4" t="s">
        <v>9</v>
      </c>
      <c r="R66" s="12" t="s">
        <v>0</v>
      </c>
      <c r="S66" s="12" t="s">
        <v>5</v>
      </c>
      <c r="T66" s="12" t="s">
        <v>6</v>
      </c>
      <c r="U66" s="12" t="s">
        <v>1</v>
      </c>
      <c r="V66" s="12" t="s">
        <v>4</v>
      </c>
      <c r="W66" s="12" t="s">
        <v>13</v>
      </c>
      <c r="Y66" s="4" t="s">
        <v>9</v>
      </c>
      <c r="Z66" s="12" t="s">
        <v>0</v>
      </c>
      <c r="AA66" s="12" t="s">
        <v>5</v>
      </c>
      <c r="AB66" s="12" t="s">
        <v>6</v>
      </c>
      <c r="AC66" s="12" t="s">
        <v>1</v>
      </c>
      <c r="AD66" s="12" t="s">
        <v>4</v>
      </c>
      <c r="AE66" s="12" t="s">
        <v>13</v>
      </c>
      <c r="AG66" s="4" t="s">
        <v>9</v>
      </c>
      <c r="AH66" s="12" t="s">
        <v>0</v>
      </c>
      <c r="AI66" s="12" t="s">
        <v>5</v>
      </c>
      <c r="AJ66" s="12" t="s">
        <v>6</v>
      </c>
      <c r="AK66" s="12" t="s">
        <v>1</v>
      </c>
      <c r="AL66" s="12" t="s">
        <v>4</v>
      </c>
      <c r="AM66" s="12" t="s">
        <v>13</v>
      </c>
      <c r="AO66" s="4" t="s">
        <v>9</v>
      </c>
      <c r="AP66" s="12" t="s">
        <v>0</v>
      </c>
      <c r="AQ66" s="12" t="s">
        <v>5</v>
      </c>
      <c r="AR66" s="12" t="s">
        <v>6</v>
      </c>
      <c r="AS66" s="12" t="s">
        <v>1</v>
      </c>
      <c r="AT66" s="12" t="s">
        <v>4</v>
      </c>
      <c r="AU66" s="12" t="s">
        <v>13</v>
      </c>
    </row>
    <row r="67" spans="1:41" ht="12.75">
      <c r="A67" s="4">
        <v>1983</v>
      </c>
      <c r="B67">
        <f aca="true" t="shared" si="15" ref="B67:G67">B46+B25</f>
        <v>0</v>
      </c>
      <c r="C67">
        <f t="shared" si="15"/>
        <v>0</v>
      </c>
      <c r="D67">
        <f t="shared" si="15"/>
        <v>0</v>
      </c>
      <c r="E67">
        <f t="shared" si="15"/>
        <v>0</v>
      </c>
      <c r="F67">
        <f t="shared" si="15"/>
        <v>0</v>
      </c>
      <c r="G67">
        <f t="shared" si="15"/>
        <v>0</v>
      </c>
      <c r="I67" s="4">
        <v>1983</v>
      </c>
      <c r="J67">
        <f aca="true" t="shared" si="16" ref="J67:O67">J46+J25</f>
        <v>0</v>
      </c>
      <c r="K67">
        <f t="shared" si="16"/>
        <v>0</v>
      </c>
      <c r="L67">
        <f t="shared" si="16"/>
        <v>0</v>
      </c>
      <c r="M67">
        <f t="shared" si="16"/>
        <v>0</v>
      </c>
      <c r="N67">
        <f t="shared" si="16"/>
        <v>0</v>
      </c>
      <c r="O67">
        <f t="shared" si="16"/>
        <v>0</v>
      </c>
      <c r="Q67" s="4">
        <v>1983</v>
      </c>
      <c r="R67">
        <f aca="true" t="shared" si="17" ref="R67:W67">R46+R25</f>
        <v>0</v>
      </c>
      <c r="S67">
        <f t="shared" si="17"/>
        <v>0</v>
      </c>
      <c r="T67">
        <f t="shared" si="17"/>
        <v>0</v>
      </c>
      <c r="U67">
        <f t="shared" si="17"/>
        <v>0</v>
      </c>
      <c r="V67">
        <f t="shared" si="17"/>
        <v>0</v>
      </c>
      <c r="W67">
        <f t="shared" si="17"/>
        <v>0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0</v>
      </c>
      <c r="AC67">
        <f t="shared" si="18"/>
        <v>0</v>
      </c>
      <c r="AD67">
        <f t="shared" si="18"/>
        <v>0</v>
      </c>
      <c r="AE67">
        <f t="shared" si="18"/>
        <v>0</v>
      </c>
      <c r="AG67" s="4">
        <v>1983</v>
      </c>
      <c r="AH67">
        <f aca="true" t="shared" si="19" ref="AH67:AM67">AH46+AH25</f>
        <v>0</v>
      </c>
      <c r="AI67">
        <f t="shared" si="19"/>
        <v>0</v>
      </c>
      <c r="AJ67">
        <f t="shared" si="19"/>
        <v>0</v>
      </c>
      <c r="AK67">
        <f t="shared" si="19"/>
        <v>0</v>
      </c>
      <c r="AL67">
        <f t="shared" si="19"/>
        <v>0</v>
      </c>
      <c r="AM67">
        <f t="shared" si="19"/>
        <v>0</v>
      </c>
      <c r="AO67" s="4">
        <v>1983</v>
      </c>
    </row>
    <row r="68" spans="1:41" ht="12.75">
      <c r="A68" s="4">
        <v>1984</v>
      </c>
      <c r="B68">
        <f aca="true" t="shared" si="20" ref="B68:G83">B47+B26</f>
        <v>0</v>
      </c>
      <c r="C68">
        <f t="shared" si="20"/>
        <v>0</v>
      </c>
      <c r="D68">
        <f t="shared" si="20"/>
        <v>0</v>
      </c>
      <c r="E68">
        <f t="shared" si="20"/>
        <v>0</v>
      </c>
      <c r="F68">
        <f t="shared" si="20"/>
        <v>0</v>
      </c>
      <c r="G68">
        <f t="shared" si="20"/>
        <v>0</v>
      </c>
      <c r="I68" s="4">
        <v>1984</v>
      </c>
      <c r="J68">
        <f aca="true" t="shared" si="21" ref="J68:O68">J47+J26</f>
        <v>0</v>
      </c>
      <c r="K68">
        <f t="shared" si="21"/>
        <v>0</v>
      </c>
      <c r="L68">
        <f t="shared" si="21"/>
        <v>0</v>
      </c>
      <c r="M68">
        <f t="shared" si="21"/>
        <v>0</v>
      </c>
      <c r="N68">
        <f t="shared" si="21"/>
        <v>0</v>
      </c>
      <c r="O68">
        <f t="shared" si="21"/>
        <v>0</v>
      </c>
      <c r="Q68" s="4">
        <v>1984</v>
      </c>
      <c r="R68">
        <f aca="true" t="shared" si="22" ref="R68:W68">R47+R26</f>
        <v>0</v>
      </c>
      <c r="S68">
        <f t="shared" si="22"/>
        <v>0</v>
      </c>
      <c r="T68">
        <f t="shared" si="22"/>
        <v>0</v>
      </c>
      <c r="U68">
        <f t="shared" si="22"/>
        <v>0</v>
      </c>
      <c r="V68">
        <f t="shared" si="22"/>
        <v>0</v>
      </c>
      <c r="W68">
        <f t="shared" si="22"/>
        <v>0</v>
      </c>
      <c r="Y68" s="4">
        <v>1984</v>
      </c>
      <c r="Z68">
        <f aca="true" t="shared" si="23" ref="Z68:AE68">Z47+Z26</f>
        <v>0</v>
      </c>
      <c r="AA68">
        <f t="shared" si="23"/>
        <v>0</v>
      </c>
      <c r="AB68">
        <f t="shared" si="23"/>
        <v>0</v>
      </c>
      <c r="AC68">
        <f t="shared" si="23"/>
        <v>0</v>
      </c>
      <c r="AD68">
        <f t="shared" si="23"/>
        <v>0</v>
      </c>
      <c r="AE68">
        <f t="shared" si="23"/>
        <v>0</v>
      </c>
      <c r="AG68" s="4">
        <v>1984</v>
      </c>
      <c r="AH68">
        <f aca="true" t="shared" si="24" ref="AH68:AM68">AH47+AH26</f>
        <v>0</v>
      </c>
      <c r="AI68">
        <f t="shared" si="24"/>
        <v>0</v>
      </c>
      <c r="AJ68">
        <f t="shared" si="24"/>
        <v>0</v>
      </c>
      <c r="AK68">
        <f t="shared" si="24"/>
        <v>0</v>
      </c>
      <c r="AL68">
        <f t="shared" si="24"/>
        <v>0</v>
      </c>
      <c r="AM68">
        <f t="shared" si="24"/>
        <v>0</v>
      </c>
      <c r="AO68" s="4">
        <v>1984</v>
      </c>
    </row>
    <row r="69" spans="1:41" ht="12.75">
      <c r="A69" s="4">
        <v>1985</v>
      </c>
      <c r="B69">
        <f t="shared" si="20"/>
        <v>0</v>
      </c>
      <c r="C69">
        <f t="shared" si="20"/>
        <v>0</v>
      </c>
      <c r="D69">
        <f t="shared" si="20"/>
        <v>0</v>
      </c>
      <c r="E69">
        <f t="shared" si="20"/>
        <v>0</v>
      </c>
      <c r="F69">
        <f t="shared" si="20"/>
        <v>0</v>
      </c>
      <c r="G69">
        <f t="shared" si="20"/>
        <v>0</v>
      </c>
      <c r="I69" s="4">
        <v>1985</v>
      </c>
      <c r="J69">
        <f aca="true" t="shared" si="25" ref="J69:O69">J48+J27</f>
        <v>0</v>
      </c>
      <c r="K69">
        <f t="shared" si="25"/>
        <v>0</v>
      </c>
      <c r="L69">
        <f t="shared" si="25"/>
        <v>0</v>
      </c>
      <c r="M69">
        <f t="shared" si="25"/>
        <v>0</v>
      </c>
      <c r="N69">
        <f t="shared" si="25"/>
        <v>0</v>
      </c>
      <c r="O69">
        <f t="shared" si="25"/>
        <v>0</v>
      </c>
      <c r="Q69" s="4">
        <v>1985</v>
      </c>
      <c r="R69">
        <f aca="true" t="shared" si="26" ref="R69:W69">R48+R27</f>
        <v>0</v>
      </c>
      <c r="S69">
        <f t="shared" si="26"/>
        <v>0</v>
      </c>
      <c r="T69">
        <f t="shared" si="26"/>
        <v>0</v>
      </c>
      <c r="U69">
        <f t="shared" si="26"/>
        <v>0</v>
      </c>
      <c r="V69">
        <f t="shared" si="26"/>
        <v>0</v>
      </c>
      <c r="W69">
        <f t="shared" si="26"/>
        <v>0</v>
      </c>
      <c r="Y69" s="4">
        <v>1985</v>
      </c>
      <c r="Z69">
        <f aca="true" t="shared" si="27" ref="Z69:AE69">Z48+Z27</f>
        <v>0</v>
      </c>
      <c r="AA69">
        <f t="shared" si="27"/>
        <v>0</v>
      </c>
      <c r="AB69">
        <f t="shared" si="27"/>
        <v>0</v>
      </c>
      <c r="AC69">
        <f t="shared" si="27"/>
        <v>0</v>
      </c>
      <c r="AD69">
        <f t="shared" si="27"/>
        <v>0</v>
      </c>
      <c r="AE69">
        <f t="shared" si="27"/>
        <v>0</v>
      </c>
      <c r="AG69" s="4">
        <v>1985</v>
      </c>
      <c r="AH69">
        <f aca="true" t="shared" si="28" ref="AH69:AM69">AH48+AH27</f>
        <v>0</v>
      </c>
      <c r="AI69">
        <f t="shared" si="28"/>
        <v>0</v>
      </c>
      <c r="AJ69">
        <f t="shared" si="28"/>
        <v>0</v>
      </c>
      <c r="AK69">
        <f t="shared" si="28"/>
        <v>0</v>
      </c>
      <c r="AL69">
        <f t="shared" si="28"/>
        <v>0</v>
      </c>
      <c r="AM69">
        <f t="shared" si="28"/>
        <v>0</v>
      </c>
      <c r="AO69" s="4">
        <v>1985</v>
      </c>
    </row>
    <row r="70" spans="1:41" ht="12.75">
      <c r="A70" s="4">
        <v>1986</v>
      </c>
      <c r="B70">
        <f t="shared" si="20"/>
        <v>29</v>
      </c>
      <c r="C70">
        <f t="shared" si="20"/>
        <v>115</v>
      </c>
      <c r="D70">
        <f t="shared" si="20"/>
        <v>91</v>
      </c>
      <c r="E70">
        <f t="shared" si="20"/>
        <v>60</v>
      </c>
      <c r="F70">
        <f t="shared" si="20"/>
        <v>62</v>
      </c>
      <c r="G70">
        <f t="shared" si="20"/>
        <v>357</v>
      </c>
      <c r="I70" s="4">
        <v>1986</v>
      </c>
      <c r="J70">
        <f aca="true" t="shared" si="29" ref="J70:O70">J49+J28</f>
        <v>15</v>
      </c>
      <c r="K70">
        <f t="shared" si="29"/>
        <v>71</v>
      </c>
      <c r="L70">
        <f t="shared" si="29"/>
        <v>38</v>
      </c>
      <c r="M70">
        <f t="shared" si="29"/>
        <v>40</v>
      </c>
      <c r="N70">
        <f t="shared" si="29"/>
        <v>21</v>
      </c>
      <c r="O70">
        <f t="shared" si="29"/>
        <v>185</v>
      </c>
      <c r="Q70" s="4">
        <v>1986</v>
      </c>
      <c r="R70">
        <f aca="true" t="shared" si="30" ref="R70:W70">R49+R28</f>
        <v>1</v>
      </c>
      <c r="S70">
        <f t="shared" si="30"/>
        <v>4</v>
      </c>
      <c r="T70">
        <f t="shared" si="30"/>
        <v>3</v>
      </c>
      <c r="U70">
        <f t="shared" si="30"/>
        <v>0</v>
      </c>
      <c r="V70">
        <f t="shared" si="30"/>
        <v>1</v>
      </c>
      <c r="W70">
        <f t="shared" si="30"/>
        <v>9</v>
      </c>
      <c r="Y70" s="4">
        <v>1986</v>
      </c>
      <c r="Z70">
        <f aca="true" t="shared" si="31" ref="Z70:AE70">Z49+Z28</f>
        <v>1</v>
      </c>
      <c r="AA70">
        <f t="shared" si="31"/>
        <v>2</v>
      </c>
      <c r="AB70">
        <f t="shared" si="31"/>
        <v>1</v>
      </c>
      <c r="AC70">
        <f t="shared" si="31"/>
        <v>1</v>
      </c>
      <c r="AD70">
        <f t="shared" si="31"/>
        <v>0</v>
      </c>
      <c r="AE70">
        <f t="shared" si="31"/>
        <v>5</v>
      </c>
      <c r="AG70" s="4">
        <v>1986</v>
      </c>
      <c r="AH70">
        <f aca="true" t="shared" si="32" ref="AH70:AM70">AH49+AH28</f>
        <v>2</v>
      </c>
      <c r="AI70">
        <f t="shared" si="32"/>
        <v>2</v>
      </c>
      <c r="AJ70">
        <f t="shared" si="32"/>
        <v>6</v>
      </c>
      <c r="AK70">
        <f t="shared" si="32"/>
        <v>7</v>
      </c>
      <c r="AL70">
        <f t="shared" si="32"/>
        <v>1</v>
      </c>
      <c r="AM70">
        <f t="shared" si="32"/>
        <v>18</v>
      </c>
      <c r="AO70" s="4">
        <v>1986</v>
      </c>
    </row>
    <row r="71" spans="1:41" ht="12.75">
      <c r="A71" s="4">
        <v>1987</v>
      </c>
      <c r="B71">
        <f t="shared" si="20"/>
        <v>28</v>
      </c>
      <c r="C71">
        <f t="shared" si="20"/>
        <v>105</v>
      </c>
      <c r="D71">
        <f t="shared" si="20"/>
        <v>86</v>
      </c>
      <c r="E71">
        <f t="shared" si="20"/>
        <v>70</v>
      </c>
      <c r="F71">
        <f t="shared" si="20"/>
        <v>58</v>
      </c>
      <c r="G71">
        <f t="shared" si="20"/>
        <v>347</v>
      </c>
      <c r="I71" s="4">
        <v>1987</v>
      </c>
      <c r="J71">
        <f aca="true" t="shared" si="33" ref="J71:O71">J50+J29</f>
        <v>19</v>
      </c>
      <c r="K71">
        <f t="shared" si="33"/>
        <v>53</v>
      </c>
      <c r="L71">
        <f t="shared" si="33"/>
        <v>51</v>
      </c>
      <c r="M71">
        <f t="shared" si="33"/>
        <v>51</v>
      </c>
      <c r="N71">
        <f t="shared" si="33"/>
        <v>15</v>
      </c>
      <c r="O71">
        <f t="shared" si="33"/>
        <v>189</v>
      </c>
      <c r="Q71" s="4">
        <v>1987</v>
      </c>
      <c r="R71">
        <f aca="true" t="shared" si="34" ref="R71:W71">R50+R29</f>
        <v>2</v>
      </c>
      <c r="S71">
        <f t="shared" si="34"/>
        <v>3</v>
      </c>
      <c r="T71">
        <f t="shared" si="34"/>
        <v>1</v>
      </c>
      <c r="U71">
        <f t="shared" si="34"/>
        <v>1</v>
      </c>
      <c r="V71">
        <f t="shared" si="34"/>
        <v>4</v>
      </c>
      <c r="W71">
        <f t="shared" si="34"/>
        <v>11</v>
      </c>
      <c r="Y71" s="4">
        <v>1987</v>
      </c>
      <c r="Z71">
        <f aca="true" t="shared" si="35" ref="Z71:AE71">Z50+Z29</f>
        <v>0</v>
      </c>
      <c r="AA71">
        <f t="shared" si="35"/>
        <v>1</v>
      </c>
      <c r="AB71">
        <f t="shared" si="35"/>
        <v>1</v>
      </c>
      <c r="AC71">
        <f t="shared" si="35"/>
        <v>0</v>
      </c>
      <c r="AD71">
        <f t="shared" si="35"/>
        <v>0</v>
      </c>
      <c r="AE71">
        <f t="shared" si="35"/>
        <v>2</v>
      </c>
      <c r="AG71" s="4">
        <v>1987</v>
      </c>
      <c r="AH71">
        <f aca="true" t="shared" si="36" ref="AH71:AM71">AH50+AH29</f>
        <v>4</v>
      </c>
      <c r="AI71">
        <f t="shared" si="36"/>
        <v>4</v>
      </c>
      <c r="AJ71">
        <f t="shared" si="36"/>
        <v>6</v>
      </c>
      <c r="AK71">
        <f t="shared" si="36"/>
        <v>5</v>
      </c>
      <c r="AL71">
        <f t="shared" si="36"/>
        <v>4</v>
      </c>
      <c r="AM71">
        <f t="shared" si="36"/>
        <v>23</v>
      </c>
      <c r="AO71" s="4">
        <v>1987</v>
      </c>
    </row>
    <row r="72" spans="1:41" ht="12.75">
      <c r="A72" s="4">
        <v>1988</v>
      </c>
      <c r="B72">
        <f t="shared" si="20"/>
        <v>9</v>
      </c>
      <c r="C72">
        <f t="shared" si="20"/>
        <v>19</v>
      </c>
      <c r="D72">
        <f t="shared" si="20"/>
        <v>21</v>
      </c>
      <c r="E72">
        <f t="shared" si="20"/>
        <v>28</v>
      </c>
      <c r="F72">
        <f t="shared" si="20"/>
        <v>21</v>
      </c>
      <c r="G72">
        <f t="shared" si="20"/>
        <v>98</v>
      </c>
      <c r="I72" s="4">
        <v>1988</v>
      </c>
      <c r="J72">
        <f aca="true" t="shared" si="37" ref="J72:O72">J51+J30</f>
        <v>4</v>
      </c>
      <c r="K72">
        <f t="shared" si="37"/>
        <v>16</v>
      </c>
      <c r="L72">
        <f t="shared" si="37"/>
        <v>16</v>
      </c>
      <c r="M72">
        <f t="shared" si="37"/>
        <v>41</v>
      </c>
      <c r="N72">
        <f t="shared" si="37"/>
        <v>10</v>
      </c>
      <c r="O72">
        <f t="shared" si="37"/>
        <v>87</v>
      </c>
      <c r="Q72" s="4">
        <v>1988</v>
      </c>
      <c r="R72">
        <f aca="true" t="shared" si="38" ref="R72:W72">R51+R30</f>
        <v>1</v>
      </c>
      <c r="S72">
        <f t="shared" si="38"/>
        <v>0</v>
      </c>
      <c r="T72">
        <f t="shared" si="38"/>
        <v>0</v>
      </c>
      <c r="U72">
        <f t="shared" si="38"/>
        <v>1</v>
      </c>
      <c r="V72">
        <f t="shared" si="38"/>
        <v>1</v>
      </c>
      <c r="W72">
        <f t="shared" si="38"/>
        <v>3</v>
      </c>
      <c r="Y72" s="4">
        <v>1988</v>
      </c>
      <c r="Z72">
        <f aca="true" t="shared" si="39" ref="Z72:AE72">Z51+Z30</f>
        <v>0</v>
      </c>
      <c r="AA72">
        <f t="shared" si="39"/>
        <v>0</v>
      </c>
      <c r="AB72">
        <f t="shared" si="39"/>
        <v>0</v>
      </c>
      <c r="AC72">
        <f t="shared" si="39"/>
        <v>0</v>
      </c>
      <c r="AD72">
        <f t="shared" si="39"/>
        <v>0</v>
      </c>
      <c r="AE72">
        <f t="shared" si="39"/>
        <v>0</v>
      </c>
      <c r="AG72" s="4">
        <v>1988</v>
      </c>
      <c r="AH72">
        <f aca="true" t="shared" si="40" ref="AH72:AM72">AH51+AH30</f>
        <v>4</v>
      </c>
      <c r="AI72">
        <f t="shared" si="40"/>
        <v>2</v>
      </c>
      <c r="AJ72">
        <f t="shared" si="40"/>
        <v>1</v>
      </c>
      <c r="AK72">
        <f t="shared" si="40"/>
        <v>9</v>
      </c>
      <c r="AL72">
        <f t="shared" si="40"/>
        <v>1</v>
      </c>
      <c r="AM72">
        <f t="shared" si="40"/>
        <v>17</v>
      </c>
      <c r="AO72" s="4">
        <v>1988</v>
      </c>
    </row>
    <row r="73" spans="1:41" ht="12.75">
      <c r="A73" s="4">
        <v>1989</v>
      </c>
      <c r="B73">
        <f t="shared" si="20"/>
        <v>54</v>
      </c>
      <c r="C73">
        <f t="shared" si="20"/>
        <v>146</v>
      </c>
      <c r="D73">
        <f t="shared" si="20"/>
        <v>140</v>
      </c>
      <c r="E73">
        <f t="shared" si="20"/>
        <v>131</v>
      </c>
      <c r="F73">
        <f t="shared" si="20"/>
        <v>98</v>
      </c>
      <c r="G73">
        <f t="shared" si="20"/>
        <v>569</v>
      </c>
      <c r="I73" s="4">
        <v>1989</v>
      </c>
      <c r="J73">
        <f aca="true" t="shared" si="41" ref="J73:O73">J52+J31</f>
        <v>36</v>
      </c>
      <c r="K73">
        <f t="shared" si="41"/>
        <v>97</v>
      </c>
      <c r="L73">
        <f t="shared" si="41"/>
        <v>102</v>
      </c>
      <c r="M73">
        <f t="shared" si="41"/>
        <v>146</v>
      </c>
      <c r="N73">
        <f t="shared" si="41"/>
        <v>32</v>
      </c>
      <c r="O73">
        <f t="shared" si="41"/>
        <v>413</v>
      </c>
      <c r="Q73" s="4">
        <v>1989</v>
      </c>
      <c r="R73">
        <f aca="true" t="shared" si="42" ref="R73:W73">R52+R31</f>
        <v>0</v>
      </c>
      <c r="S73">
        <f t="shared" si="42"/>
        <v>2</v>
      </c>
      <c r="T73">
        <f t="shared" si="42"/>
        <v>2</v>
      </c>
      <c r="U73">
        <f t="shared" si="42"/>
        <v>4</v>
      </c>
      <c r="V73">
        <f t="shared" si="42"/>
        <v>1</v>
      </c>
      <c r="W73">
        <f t="shared" si="42"/>
        <v>9</v>
      </c>
      <c r="Y73" s="4">
        <v>1989</v>
      </c>
      <c r="Z73">
        <f aca="true" t="shared" si="43" ref="Z73:AE73">Z52+Z31</f>
        <v>1</v>
      </c>
      <c r="AA73">
        <f t="shared" si="43"/>
        <v>2</v>
      </c>
      <c r="AB73">
        <f t="shared" si="43"/>
        <v>3</v>
      </c>
      <c r="AC73">
        <f t="shared" si="43"/>
        <v>0</v>
      </c>
      <c r="AD73">
        <f t="shared" si="43"/>
        <v>0</v>
      </c>
      <c r="AE73">
        <f t="shared" si="43"/>
        <v>6</v>
      </c>
      <c r="AG73" s="4">
        <v>1989</v>
      </c>
      <c r="AH73">
        <f aca="true" t="shared" si="44" ref="AH73:AM73">AH52+AH31</f>
        <v>3</v>
      </c>
      <c r="AI73">
        <f t="shared" si="44"/>
        <v>7</v>
      </c>
      <c r="AJ73">
        <f t="shared" si="44"/>
        <v>7</v>
      </c>
      <c r="AK73">
        <f t="shared" si="44"/>
        <v>25</v>
      </c>
      <c r="AL73">
        <f t="shared" si="44"/>
        <v>4</v>
      </c>
      <c r="AM73">
        <f t="shared" si="44"/>
        <v>46</v>
      </c>
      <c r="AO73" s="4">
        <v>1989</v>
      </c>
    </row>
    <row r="74" spans="1:41" ht="12.75">
      <c r="A74" s="4">
        <v>1990</v>
      </c>
      <c r="B74">
        <f t="shared" si="20"/>
        <v>60</v>
      </c>
      <c r="C74">
        <f t="shared" si="20"/>
        <v>130</v>
      </c>
      <c r="D74">
        <f t="shared" si="20"/>
        <v>128</v>
      </c>
      <c r="E74">
        <f t="shared" si="20"/>
        <v>133</v>
      </c>
      <c r="F74">
        <f t="shared" si="20"/>
        <v>87</v>
      </c>
      <c r="G74">
        <f t="shared" si="20"/>
        <v>538</v>
      </c>
      <c r="I74" s="4">
        <v>1990</v>
      </c>
      <c r="J74">
        <f aca="true" t="shared" si="45" ref="J74:O74">J53+J32</f>
        <v>29</v>
      </c>
      <c r="K74">
        <f t="shared" si="45"/>
        <v>109</v>
      </c>
      <c r="L74">
        <f t="shared" si="45"/>
        <v>103</v>
      </c>
      <c r="M74">
        <f t="shared" si="45"/>
        <v>162</v>
      </c>
      <c r="N74">
        <f t="shared" si="45"/>
        <v>29</v>
      </c>
      <c r="O74">
        <f t="shared" si="45"/>
        <v>432</v>
      </c>
      <c r="Q74" s="4">
        <v>1990</v>
      </c>
      <c r="R74">
        <f aca="true" t="shared" si="46" ref="R74:W74">R53+R32</f>
        <v>3</v>
      </c>
      <c r="S74">
        <f t="shared" si="46"/>
        <v>1</v>
      </c>
      <c r="T74">
        <f t="shared" si="46"/>
        <v>1</v>
      </c>
      <c r="U74">
        <f t="shared" si="46"/>
        <v>2</v>
      </c>
      <c r="V74">
        <f t="shared" si="46"/>
        <v>0</v>
      </c>
      <c r="W74">
        <f t="shared" si="46"/>
        <v>7</v>
      </c>
      <c r="Y74" s="4">
        <v>1990</v>
      </c>
      <c r="Z74">
        <f aca="true" t="shared" si="47" ref="Z74:AE74">Z53+Z32</f>
        <v>2</v>
      </c>
      <c r="AA74">
        <f t="shared" si="47"/>
        <v>0</v>
      </c>
      <c r="AB74">
        <f t="shared" si="47"/>
        <v>1</v>
      </c>
      <c r="AC74">
        <f t="shared" si="47"/>
        <v>0</v>
      </c>
      <c r="AD74">
        <f t="shared" si="47"/>
        <v>0</v>
      </c>
      <c r="AE74">
        <f t="shared" si="47"/>
        <v>3</v>
      </c>
      <c r="AG74" s="4">
        <v>1990</v>
      </c>
      <c r="AH74">
        <f aca="true" t="shared" si="48" ref="AH74:AM74">AH53+AH32</f>
        <v>10</v>
      </c>
      <c r="AI74">
        <f t="shared" si="48"/>
        <v>6</v>
      </c>
      <c r="AJ74">
        <f t="shared" si="48"/>
        <v>9</v>
      </c>
      <c r="AK74">
        <f t="shared" si="48"/>
        <v>10</v>
      </c>
      <c r="AL74">
        <f t="shared" si="48"/>
        <v>6</v>
      </c>
      <c r="AM74">
        <f t="shared" si="48"/>
        <v>41</v>
      </c>
      <c r="AO74" s="4">
        <v>1990</v>
      </c>
    </row>
    <row r="75" spans="1:41" ht="12.75">
      <c r="A75" s="4">
        <v>1991</v>
      </c>
      <c r="B75">
        <f t="shared" si="20"/>
        <v>70</v>
      </c>
      <c r="C75">
        <f t="shared" si="20"/>
        <v>155</v>
      </c>
      <c r="D75">
        <f t="shared" si="20"/>
        <v>125</v>
      </c>
      <c r="E75">
        <f t="shared" si="20"/>
        <v>131</v>
      </c>
      <c r="F75">
        <f t="shared" si="20"/>
        <v>83</v>
      </c>
      <c r="G75">
        <f t="shared" si="20"/>
        <v>564</v>
      </c>
      <c r="I75" s="4">
        <v>1991</v>
      </c>
      <c r="J75">
        <f aca="true" t="shared" si="49" ref="J75:O75">J54+J33</f>
        <v>39</v>
      </c>
      <c r="K75">
        <f t="shared" si="49"/>
        <v>109</v>
      </c>
      <c r="L75">
        <f t="shared" si="49"/>
        <v>82</v>
      </c>
      <c r="M75">
        <f t="shared" si="49"/>
        <v>169</v>
      </c>
      <c r="N75">
        <f t="shared" si="49"/>
        <v>42</v>
      </c>
      <c r="O75">
        <f t="shared" si="49"/>
        <v>441</v>
      </c>
      <c r="Q75" s="4">
        <v>1991</v>
      </c>
      <c r="R75">
        <f aca="true" t="shared" si="50" ref="R75:W75">R54+R33</f>
        <v>0</v>
      </c>
      <c r="S75">
        <f t="shared" si="50"/>
        <v>2</v>
      </c>
      <c r="T75">
        <f t="shared" si="50"/>
        <v>1</v>
      </c>
      <c r="U75">
        <f t="shared" si="50"/>
        <v>3</v>
      </c>
      <c r="V75">
        <f t="shared" si="50"/>
        <v>2</v>
      </c>
      <c r="W75">
        <f t="shared" si="50"/>
        <v>8</v>
      </c>
      <c r="Y75" s="4">
        <v>1991</v>
      </c>
      <c r="Z75">
        <f aca="true" t="shared" si="51" ref="Z75:AE75">Z54+Z33</f>
        <v>0</v>
      </c>
      <c r="AA75">
        <f t="shared" si="51"/>
        <v>1</v>
      </c>
      <c r="AB75">
        <f t="shared" si="51"/>
        <v>1</v>
      </c>
      <c r="AC75">
        <f t="shared" si="51"/>
        <v>0</v>
      </c>
      <c r="AD75">
        <f t="shared" si="51"/>
        <v>3</v>
      </c>
      <c r="AE75">
        <f t="shared" si="51"/>
        <v>5</v>
      </c>
      <c r="AG75" s="4">
        <v>1991</v>
      </c>
      <c r="AH75">
        <f aca="true" t="shared" si="52" ref="AH75:AM75">AH54+AH33</f>
        <v>7</v>
      </c>
      <c r="AI75">
        <f t="shared" si="52"/>
        <v>13</v>
      </c>
      <c r="AJ75">
        <f t="shared" si="52"/>
        <v>9</v>
      </c>
      <c r="AK75">
        <f t="shared" si="52"/>
        <v>16</v>
      </c>
      <c r="AL75">
        <f t="shared" si="52"/>
        <v>8</v>
      </c>
      <c r="AM75">
        <f t="shared" si="52"/>
        <v>53</v>
      </c>
      <c r="AO75" s="4">
        <v>1991</v>
      </c>
    </row>
    <row r="76" spans="1:41" ht="12.75">
      <c r="A76" s="4">
        <v>1992</v>
      </c>
      <c r="B76">
        <f t="shared" si="20"/>
        <v>34</v>
      </c>
      <c r="C76">
        <f t="shared" si="20"/>
        <v>120</v>
      </c>
      <c r="D76">
        <f t="shared" si="20"/>
        <v>127</v>
      </c>
      <c r="E76">
        <f t="shared" si="20"/>
        <v>120</v>
      </c>
      <c r="F76">
        <f t="shared" si="20"/>
        <v>76</v>
      </c>
      <c r="G76">
        <f t="shared" si="20"/>
        <v>477</v>
      </c>
      <c r="I76" s="4">
        <v>1992</v>
      </c>
      <c r="J76">
        <f aca="true" t="shared" si="53" ref="J76:O76">J55+J34</f>
        <v>34</v>
      </c>
      <c r="K76">
        <f t="shared" si="53"/>
        <v>86</v>
      </c>
      <c r="L76">
        <f t="shared" si="53"/>
        <v>72</v>
      </c>
      <c r="M76">
        <f t="shared" si="53"/>
        <v>132</v>
      </c>
      <c r="N76">
        <f t="shared" si="53"/>
        <v>39</v>
      </c>
      <c r="O76">
        <f t="shared" si="53"/>
        <v>363</v>
      </c>
      <c r="Q76" s="4">
        <v>1992</v>
      </c>
      <c r="R76">
        <f aca="true" t="shared" si="54" ref="R76:W76">R55+R34</f>
        <v>2</v>
      </c>
      <c r="S76">
        <f t="shared" si="54"/>
        <v>0</v>
      </c>
      <c r="T76">
        <f t="shared" si="54"/>
        <v>1</v>
      </c>
      <c r="U76">
        <f t="shared" si="54"/>
        <v>1</v>
      </c>
      <c r="V76">
        <f t="shared" si="54"/>
        <v>2</v>
      </c>
      <c r="W76">
        <f t="shared" si="54"/>
        <v>6</v>
      </c>
      <c r="Y76" s="4">
        <v>1992</v>
      </c>
      <c r="Z76">
        <f aca="true" t="shared" si="55" ref="Z76:AE76">Z55+Z34</f>
        <v>0</v>
      </c>
      <c r="AA76">
        <f t="shared" si="55"/>
        <v>1</v>
      </c>
      <c r="AB76">
        <f t="shared" si="55"/>
        <v>0</v>
      </c>
      <c r="AC76">
        <f t="shared" si="55"/>
        <v>2</v>
      </c>
      <c r="AD76">
        <f t="shared" si="55"/>
        <v>1</v>
      </c>
      <c r="AE76">
        <f t="shared" si="55"/>
        <v>4</v>
      </c>
      <c r="AG76" s="4">
        <v>1992</v>
      </c>
      <c r="AH76">
        <f aca="true" t="shared" si="56" ref="AH76:AM76">AH55+AH34</f>
        <v>10</v>
      </c>
      <c r="AI76">
        <f t="shared" si="56"/>
        <v>11</v>
      </c>
      <c r="AJ76">
        <f t="shared" si="56"/>
        <v>6</v>
      </c>
      <c r="AK76">
        <f t="shared" si="56"/>
        <v>22</v>
      </c>
      <c r="AL76">
        <f t="shared" si="56"/>
        <v>3</v>
      </c>
      <c r="AM76">
        <f t="shared" si="56"/>
        <v>52</v>
      </c>
      <c r="AO76" s="4">
        <v>1992</v>
      </c>
    </row>
    <row r="77" spans="1:41" ht="12.75">
      <c r="A77" s="4">
        <v>1993</v>
      </c>
      <c r="B77">
        <f t="shared" si="20"/>
        <v>44</v>
      </c>
      <c r="C77">
        <f t="shared" si="20"/>
        <v>125</v>
      </c>
      <c r="D77">
        <f t="shared" si="20"/>
        <v>113</v>
      </c>
      <c r="E77">
        <f t="shared" si="20"/>
        <v>175</v>
      </c>
      <c r="F77">
        <f t="shared" si="20"/>
        <v>73</v>
      </c>
      <c r="G77">
        <f t="shared" si="20"/>
        <v>530</v>
      </c>
      <c r="I77" s="4">
        <v>1993</v>
      </c>
      <c r="J77">
        <f aca="true" t="shared" si="57" ref="J77:O77">J56+J35</f>
        <v>28</v>
      </c>
      <c r="K77">
        <f t="shared" si="57"/>
        <v>117</v>
      </c>
      <c r="L77">
        <f t="shared" si="57"/>
        <v>63</v>
      </c>
      <c r="M77">
        <f t="shared" si="57"/>
        <v>155</v>
      </c>
      <c r="N77">
        <f t="shared" si="57"/>
        <v>37</v>
      </c>
      <c r="O77">
        <f t="shared" si="57"/>
        <v>400</v>
      </c>
      <c r="Q77" s="4">
        <v>1993</v>
      </c>
      <c r="R77">
        <f aca="true" t="shared" si="58" ref="R77:W77">R56+R35</f>
        <v>3</v>
      </c>
      <c r="S77">
        <f t="shared" si="58"/>
        <v>1</v>
      </c>
      <c r="T77">
        <f t="shared" si="58"/>
        <v>1</v>
      </c>
      <c r="U77">
        <f t="shared" si="58"/>
        <v>3</v>
      </c>
      <c r="V77">
        <f t="shared" si="58"/>
        <v>2</v>
      </c>
      <c r="W77">
        <f t="shared" si="58"/>
        <v>10</v>
      </c>
      <c r="Y77" s="4">
        <v>1993</v>
      </c>
      <c r="Z77">
        <f aca="true" t="shared" si="59" ref="Z77:AE77">Z56+Z35</f>
        <v>0</v>
      </c>
      <c r="AA77">
        <f t="shared" si="59"/>
        <v>4</v>
      </c>
      <c r="AB77">
        <f t="shared" si="59"/>
        <v>1</v>
      </c>
      <c r="AC77">
        <f t="shared" si="59"/>
        <v>1</v>
      </c>
      <c r="AD77">
        <f t="shared" si="59"/>
        <v>2</v>
      </c>
      <c r="AE77">
        <f t="shared" si="59"/>
        <v>8</v>
      </c>
      <c r="AG77" s="4">
        <v>1993</v>
      </c>
      <c r="AH77">
        <f aca="true" t="shared" si="60" ref="AH77:AM77">AH56+AH35</f>
        <v>6</v>
      </c>
      <c r="AI77">
        <f t="shared" si="60"/>
        <v>17</v>
      </c>
      <c r="AJ77">
        <f t="shared" si="60"/>
        <v>10</v>
      </c>
      <c r="AK77">
        <f t="shared" si="60"/>
        <v>24</v>
      </c>
      <c r="AL77">
        <f t="shared" si="60"/>
        <v>9</v>
      </c>
      <c r="AM77">
        <f t="shared" si="60"/>
        <v>66</v>
      </c>
      <c r="AO77" s="4">
        <v>1993</v>
      </c>
    </row>
    <row r="78" spans="1:41" ht="12.75">
      <c r="A78" s="4">
        <v>1994</v>
      </c>
      <c r="B78">
        <f t="shared" si="20"/>
        <v>44</v>
      </c>
      <c r="C78">
        <f t="shared" si="20"/>
        <v>126</v>
      </c>
      <c r="D78">
        <f t="shared" si="20"/>
        <v>132</v>
      </c>
      <c r="E78">
        <f t="shared" si="20"/>
        <v>191</v>
      </c>
      <c r="F78">
        <f t="shared" si="20"/>
        <v>98</v>
      </c>
      <c r="G78">
        <f t="shared" si="20"/>
        <v>591</v>
      </c>
      <c r="I78" s="4">
        <v>1994</v>
      </c>
      <c r="J78">
        <f aca="true" t="shared" si="61" ref="J78:O78">J57+J36</f>
        <v>37</v>
      </c>
      <c r="K78">
        <f t="shared" si="61"/>
        <v>102</v>
      </c>
      <c r="L78">
        <f t="shared" si="61"/>
        <v>50</v>
      </c>
      <c r="M78">
        <f t="shared" si="61"/>
        <v>122</v>
      </c>
      <c r="N78">
        <f t="shared" si="61"/>
        <v>36</v>
      </c>
      <c r="O78">
        <f t="shared" si="61"/>
        <v>347</v>
      </c>
      <c r="Q78" s="4">
        <v>1994</v>
      </c>
      <c r="R78">
        <f aca="true" t="shared" si="62" ref="R78:W78">R57+R36</f>
        <v>2</v>
      </c>
      <c r="S78">
        <f t="shared" si="62"/>
        <v>2</v>
      </c>
      <c r="T78">
        <f t="shared" si="62"/>
        <v>0</v>
      </c>
      <c r="U78">
        <f t="shared" si="62"/>
        <v>2</v>
      </c>
      <c r="V78">
        <f t="shared" si="62"/>
        <v>2</v>
      </c>
      <c r="W78">
        <f t="shared" si="62"/>
        <v>8</v>
      </c>
      <c r="Y78" s="4">
        <v>1994</v>
      </c>
      <c r="Z78">
        <f aca="true" t="shared" si="63" ref="Z78:AE78">Z57+Z36</f>
        <v>1</v>
      </c>
      <c r="AA78">
        <f t="shared" si="63"/>
        <v>4</v>
      </c>
      <c r="AB78">
        <f t="shared" si="63"/>
        <v>4</v>
      </c>
      <c r="AC78">
        <f t="shared" si="63"/>
        <v>1</v>
      </c>
      <c r="AD78">
        <f t="shared" si="63"/>
        <v>2</v>
      </c>
      <c r="AE78">
        <f t="shared" si="63"/>
        <v>12</v>
      </c>
      <c r="AG78" s="4">
        <v>1994</v>
      </c>
      <c r="AH78">
        <f aca="true" t="shared" si="64" ref="AH78:AM78">AH57+AH36</f>
        <v>6</v>
      </c>
      <c r="AI78">
        <f t="shared" si="64"/>
        <v>13</v>
      </c>
      <c r="AJ78">
        <f t="shared" si="64"/>
        <v>6</v>
      </c>
      <c r="AK78">
        <f t="shared" si="64"/>
        <v>27</v>
      </c>
      <c r="AL78">
        <f t="shared" si="64"/>
        <v>10</v>
      </c>
      <c r="AM78">
        <f t="shared" si="64"/>
        <v>62</v>
      </c>
      <c r="AO78" s="4">
        <v>1994</v>
      </c>
    </row>
    <row r="79" spans="1:41" ht="12.75">
      <c r="A79" s="4">
        <v>1995</v>
      </c>
      <c r="B79">
        <f t="shared" si="20"/>
        <v>56</v>
      </c>
      <c r="C79">
        <f t="shared" si="20"/>
        <v>140</v>
      </c>
      <c r="D79">
        <f t="shared" si="20"/>
        <v>174</v>
      </c>
      <c r="E79">
        <f t="shared" si="20"/>
        <v>191</v>
      </c>
      <c r="F79">
        <f t="shared" si="20"/>
        <v>90</v>
      </c>
      <c r="G79">
        <f t="shared" si="20"/>
        <v>651</v>
      </c>
      <c r="I79" s="4">
        <v>1995</v>
      </c>
      <c r="J79">
        <f aca="true" t="shared" si="65" ref="J79:O79">J58+J37</f>
        <v>50</v>
      </c>
      <c r="K79">
        <f t="shared" si="65"/>
        <v>113</v>
      </c>
      <c r="L79">
        <f t="shared" si="65"/>
        <v>62</v>
      </c>
      <c r="M79">
        <f t="shared" si="65"/>
        <v>107</v>
      </c>
      <c r="N79">
        <f t="shared" si="65"/>
        <v>46</v>
      </c>
      <c r="O79">
        <f t="shared" si="65"/>
        <v>378</v>
      </c>
      <c r="Q79" s="4">
        <v>1995</v>
      </c>
      <c r="R79">
        <f aca="true" t="shared" si="66" ref="R79:W79">R58+R37</f>
        <v>1</v>
      </c>
      <c r="S79">
        <f t="shared" si="66"/>
        <v>2</v>
      </c>
      <c r="T79">
        <f t="shared" si="66"/>
        <v>1</v>
      </c>
      <c r="U79">
        <f t="shared" si="66"/>
        <v>10</v>
      </c>
      <c r="V79">
        <f t="shared" si="66"/>
        <v>6</v>
      </c>
      <c r="W79">
        <f t="shared" si="66"/>
        <v>20</v>
      </c>
      <c r="Y79" s="4">
        <v>1995</v>
      </c>
      <c r="Z79">
        <f aca="true" t="shared" si="67" ref="Z79:AE79">Z58+Z37</f>
        <v>0</v>
      </c>
      <c r="AA79">
        <f t="shared" si="67"/>
        <v>0</v>
      </c>
      <c r="AB79">
        <f t="shared" si="67"/>
        <v>4</v>
      </c>
      <c r="AC79">
        <f t="shared" si="67"/>
        <v>1</v>
      </c>
      <c r="AD79">
        <f t="shared" si="67"/>
        <v>0</v>
      </c>
      <c r="AE79">
        <f t="shared" si="67"/>
        <v>5</v>
      </c>
      <c r="AG79" s="4">
        <v>1995</v>
      </c>
      <c r="AH79">
        <f aca="true" t="shared" si="68" ref="AH79:AM79">AH58+AH37</f>
        <v>8</v>
      </c>
      <c r="AI79">
        <f t="shared" si="68"/>
        <v>15</v>
      </c>
      <c r="AJ79">
        <f t="shared" si="68"/>
        <v>11</v>
      </c>
      <c r="AK79">
        <f t="shared" si="68"/>
        <v>30</v>
      </c>
      <c r="AL79">
        <f t="shared" si="68"/>
        <v>11</v>
      </c>
      <c r="AM79">
        <f t="shared" si="68"/>
        <v>75</v>
      </c>
      <c r="AO79" s="4">
        <v>1995</v>
      </c>
    </row>
    <row r="80" spans="1:41" ht="12.75">
      <c r="A80" s="4">
        <v>1996</v>
      </c>
      <c r="B80">
        <f t="shared" si="20"/>
        <v>65</v>
      </c>
      <c r="C80">
        <f t="shared" si="20"/>
        <v>128</v>
      </c>
      <c r="D80">
        <f t="shared" si="20"/>
        <v>182</v>
      </c>
      <c r="E80">
        <f t="shared" si="20"/>
        <v>250</v>
      </c>
      <c r="F80">
        <f t="shared" si="20"/>
        <v>104</v>
      </c>
      <c r="G80">
        <f t="shared" si="20"/>
        <v>729</v>
      </c>
      <c r="I80" s="4">
        <v>1996</v>
      </c>
      <c r="J80">
        <f aca="true" t="shared" si="69" ref="J80:O80">J59+J38</f>
        <v>42</v>
      </c>
      <c r="K80">
        <f t="shared" si="69"/>
        <v>104</v>
      </c>
      <c r="L80">
        <f t="shared" si="69"/>
        <v>76</v>
      </c>
      <c r="M80">
        <f t="shared" si="69"/>
        <v>139</v>
      </c>
      <c r="N80">
        <f t="shared" si="69"/>
        <v>35</v>
      </c>
      <c r="O80">
        <f t="shared" si="69"/>
        <v>396</v>
      </c>
      <c r="Q80" s="4">
        <v>1996</v>
      </c>
      <c r="R80">
        <f aca="true" t="shared" si="70" ref="R80:W80">R59+R38</f>
        <v>4</v>
      </c>
      <c r="S80">
        <f t="shared" si="70"/>
        <v>1</v>
      </c>
      <c r="T80">
        <f t="shared" si="70"/>
        <v>1</v>
      </c>
      <c r="U80">
        <f t="shared" si="70"/>
        <v>8</v>
      </c>
      <c r="V80">
        <f t="shared" si="70"/>
        <v>2</v>
      </c>
      <c r="W80">
        <f t="shared" si="70"/>
        <v>16</v>
      </c>
      <c r="Y80" s="4">
        <v>1996</v>
      </c>
      <c r="Z80">
        <f aca="true" t="shared" si="71" ref="Z80:AE80">Z59+Z38</f>
        <v>3</v>
      </c>
      <c r="AA80">
        <f t="shared" si="71"/>
        <v>2</v>
      </c>
      <c r="AB80">
        <f t="shared" si="71"/>
        <v>4</v>
      </c>
      <c r="AC80">
        <f t="shared" si="71"/>
        <v>1</v>
      </c>
      <c r="AD80">
        <f t="shared" si="71"/>
        <v>2</v>
      </c>
      <c r="AE80">
        <f t="shared" si="71"/>
        <v>12</v>
      </c>
      <c r="AG80" s="4">
        <v>1996</v>
      </c>
      <c r="AH80">
        <f aca="true" t="shared" si="72" ref="AH80:AM80">AH59+AH38</f>
        <v>15</v>
      </c>
      <c r="AI80">
        <f t="shared" si="72"/>
        <v>20</v>
      </c>
      <c r="AJ80">
        <f t="shared" si="72"/>
        <v>21</v>
      </c>
      <c r="AK80">
        <f t="shared" si="72"/>
        <v>27</v>
      </c>
      <c r="AL80">
        <f t="shared" si="72"/>
        <v>13</v>
      </c>
      <c r="AM80">
        <f t="shared" si="72"/>
        <v>96</v>
      </c>
      <c r="AO80" s="4">
        <v>1996</v>
      </c>
    </row>
    <row r="81" spans="1:41" ht="12.75">
      <c r="A81" s="4">
        <v>1997</v>
      </c>
      <c r="B81">
        <f t="shared" si="20"/>
        <v>70</v>
      </c>
      <c r="C81">
        <f t="shared" si="20"/>
        <v>166</v>
      </c>
      <c r="D81">
        <f t="shared" si="20"/>
        <v>218</v>
      </c>
      <c r="E81">
        <f t="shared" si="20"/>
        <v>317</v>
      </c>
      <c r="F81">
        <f t="shared" si="20"/>
        <v>127</v>
      </c>
      <c r="G81">
        <f t="shared" si="20"/>
        <v>898</v>
      </c>
      <c r="I81" s="4">
        <v>1997</v>
      </c>
      <c r="J81">
        <f aca="true" t="shared" si="73" ref="J81:O81">J60+J39</f>
        <v>54</v>
      </c>
      <c r="K81">
        <f t="shared" si="73"/>
        <v>138</v>
      </c>
      <c r="L81">
        <f t="shared" si="73"/>
        <v>93</v>
      </c>
      <c r="M81">
        <f t="shared" si="73"/>
        <v>164</v>
      </c>
      <c r="N81">
        <f t="shared" si="73"/>
        <v>41</v>
      </c>
      <c r="O81">
        <f t="shared" si="73"/>
        <v>490</v>
      </c>
      <c r="Q81" s="4">
        <v>1997</v>
      </c>
      <c r="R81">
        <f aca="true" t="shared" si="74" ref="R81:W81">R60+R39</f>
        <v>5</v>
      </c>
      <c r="S81">
        <f t="shared" si="74"/>
        <v>3</v>
      </c>
      <c r="T81">
        <f t="shared" si="74"/>
        <v>7</v>
      </c>
      <c r="U81">
        <f t="shared" si="74"/>
        <v>7</v>
      </c>
      <c r="V81">
        <f t="shared" si="74"/>
        <v>1</v>
      </c>
      <c r="W81">
        <f t="shared" si="74"/>
        <v>23</v>
      </c>
      <c r="Y81" s="4">
        <v>1997</v>
      </c>
      <c r="Z81">
        <f aca="true" t="shared" si="75" ref="Z81:AE81">Z60+Z39</f>
        <v>2</v>
      </c>
      <c r="AA81">
        <f t="shared" si="75"/>
        <v>3</v>
      </c>
      <c r="AB81">
        <f t="shared" si="75"/>
        <v>6</v>
      </c>
      <c r="AC81">
        <f t="shared" si="75"/>
        <v>6</v>
      </c>
      <c r="AD81">
        <f t="shared" si="75"/>
        <v>1</v>
      </c>
      <c r="AE81">
        <f t="shared" si="75"/>
        <v>18</v>
      </c>
      <c r="AG81" s="4">
        <v>1997</v>
      </c>
      <c r="AH81">
        <f aca="true" t="shared" si="76" ref="AH81:AM81">AH60+AH39</f>
        <v>17</v>
      </c>
      <c r="AI81">
        <f t="shared" si="76"/>
        <v>20</v>
      </c>
      <c r="AJ81">
        <f t="shared" si="76"/>
        <v>27</v>
      </c>
      <c r="AK81">
        <f t="shared" si="76"/>
        <v>51</v>
      </c>
      <c r="AL81">
        <f t="shared" si="76"/>
        <v>15</v>
      </c>
      <c r="AM81">
        <f t="shared" si="76"/>
        <v>130</v>
      </c>
      <c r="AO81" s="4">
        <v>1997</v>
      </c>
    </row>
    <row r="82" spans="1:41" ht="12.75">
      <c r="A82" s="4">
        <v>1998</v>
      </c>
      <c r="B82">
        <f t="shared" si="20"/>
        <v>73</v>
      </c>
      <c r="C82">
        <f t="shared" si="20"/>
        <v>210</v>
      </c>
      <c r="D82">
        <f t="shared" si="20"/>
        <v>248</v>
      </c>
      <c r="E82">
        <f t="shared" si="20"/>
        <v>410</v>
      </c>
      <c r="F82">
        <f t="shared" si="20"/>
        <v>133</v>
      </c>
      <c r="G82">
        <f t="shared" si="20"/>
        <v>1074</v>
      </c>
      <c r="I82" s="4">
        <v>1998</v>
      </c>
      <c r="J82">
        <f aca="true" t="shared" si="77" ref="J82:O82">J61+J40</f>
        <v>60</v>
      </c>
      <c r="K82">
        <f t="shared" si="77"/>
        <v>135</v>
      </c>
      <c r="L82">
        <f t="shared" si="77"/>
        <v>102</v>
      </c>
      <c r="M82">
        <f t="shared" si="77"/>
        <v>240</v>
      </c>
      <c r="N82">
        <f t="shared" si="77"/>
        <v>45</v>
      </c>
      <c r="O82">
        <f t="shared" si="77"/>
        <v>582</v>
      </c>
      <c r="Q82" s="4">
        <v>1998</v>
      </c>
      <c r="R82">
        <f aca="true" t="shared" si="78" ref="R82:W82">R61+R40</f>
        <v>3</v>
      </c>
      <c r="S82">
        <f t="shared" si="78"/>
        <v>5</v>
      </c>
      <c r="T82">
        <f t="shared" si="78"/>
        <v>9</v>
      </c>
      <c r="U82">
        <f t="shared" si="78"/>
        <v>12</v>
      </c>
      <c r="V82">
        <f t="shared" si="78"/>
        <v>4</v>
      </c>
      <c r="W82">
        <f t="shared" si="78"/>
        <v>33</v>
      </c>
      <c r="Y82" s="4">
        <v>1998</v>
      </c>
      <c r="Z82">
        <f aca="true" t="shared" si="79" ref="Z82:AE82">Z61+Z40</f>
        <v>2</v>
      </c>
      <c r="AA82">
        <f t="shared" si="79"/>
        <v>2</v>
      </c>
      <c r="AB82">
        <f t="shared" si="79"/>
        <v>2</v>
      </c>
      <c r="AC82">
        <f t="shared" si="79"/>
        <v>3</v>
      </c>
      <c r="AD82">
        <f t="shared" si="79"/>
        <v>2</v>
      </c>
      <c r="AE82">
        <f t="shared" si="79"/>
        <v>11</v>
      </c>
      <c r="AG82" s="4">
        <v>1998</v>
      </c>
      <c r="AH82">
        <f aca="true" t="shared" si="80" ref="AH82:AM82">AH61+AH40</f>
        <v>22</v>
      </c>
      <c r="AI82">
        <f t="shared" si="80"/>
        <v>32</v>
      </c>
      <c r="AJ82">
        <f t="shared" si="80"/>
        <v>27</v>
      </c>
      <c r="AK82">
        <f t="shared" si="80"/>
        <v>54</v>
      </c>
      <c r="AL82">
        <f t="shared" si="80"/>
        <v>11</v>
      </c>
      <c r="AM82">
        <f t="shared" si="80"/>
        <v>146</v>
      </c>
      <c r="AO82" s="4">
        <v>1998</v>
      </c>
    </row>
    <row r="83" spans="1:41" ht="12.75">
      <c r="A83" s="4">
        <v>1999</v>
      </c>
      <c r="B83">
        <f t="shared" si="20"/>
        <v>78</v>
      </c>
      <c r="C83">
        <f t="shared" si="20"/>
        <v>160</v>
      </c>
      <c r="D83">
        <f t="shared" si="20"/>
        <v>227</v>
      </c>
      <c r="E83">
        <f t="shared" si="20"/>
        <v>388</v>
      </c>
      <c r="F83">
        <f t="shared" si="20"/>
        <v>129</v>
      </c>
      <c r="G83">
        <f t="shared" si="20"/>
        <v>982</v>
      </c>
      <c r="I83" s="4">
        <v>1999</v>
      </c>
      <c r="J83">
        <f aca="true" t="shared" si="81" ref="J83:O83">J62+J41</f>
        <v>60</v>
      </c>
      <c r="K83">
        <f t="shared" si="81"/>
        <v>122</v>
      </c>
      <c r="L83">
        <f t="shared" si="81"/>
        <v>72</v>
      </c>
      <c r="M83">
        <f t="shared" si="81"/>
        <v>211</v>
      </c>
      <c r="N83">
        <f t="shared" si="81"/>
        <v>46</v>
      </c>
      <c r="O83">
        <f t="shared" si="81"/>
        <v>511</v>
      </c>
      <c r="Q83" s="4">
        <v>1999</v>
      </c>
      <c r="R83">
        <f aca="true" t="shared" si="82" ref="R83:W83">R62+R41</f>
        <v>4</v>
      </c>
      <c r="S83">
        <f t="shared" si="82"/>
        <v>1</v>
      </c>
      <c r="T83">
        <f t="shared" si="82"/>
        <v>1</v>
      </c>
      <c r="U83">
        <f t="shared" si="82"/>
        <v>6</v>
      </c>
      <c r="V83">
        <f t="shared" si="82"/>
        <v>6</v>
      </c>
      <c r="W83">
        <f t="shared" si="82"/>
        <v>18</v>
      </c>
      <c r="Y83" s="4">
        <v>1999</v>
      </c>
      <c r="Z83">
        <f aca="true" t="shared" si="83" ref="Z83:AE83">Z62+Z41</f>
        <v>3</v>
      </c>
      <c r="AA83">
        <f t="shared" si="83"/>
        <v>2</v>
      </c>
      <c r="AB83">
        <f t="shared" si="83"/>
        <v>5</v>
      </c>
      <c r="AC83">
        <f t="shared" si="83"/>
        <v>5</v>
      </c>
      <c r="AD83">
        <f t="shared" si="83"/>
        <v>6</v>
      </c>
      <c r="AE83">
        <f t="shared" si="83"/>
        <v>21</v>
      </c>
      <c r="AG83" s="4">
        <v>1999</v>
      </c>
      <c r="AH83">
        <f aca="true" t="shared" si="84" ref="AH83:AM83">AH62+AH41</f>
        <v>16</v>
      </c>
      <c r="AI83">
        <f t="shared" si="84"/>
        <v>27</v>
      </c>
      <c r="AJ83">
        <f t="shared" si="84"/>
        <v>20</v>
      </c>
      <c r="AK83">
        <f t="shared" si="84"/>
        <v>69</v>
      </c>
      <c r="AL83">
        <f t="shared" si="84"/>
        <v>15</v>
      </c>
      <c r="AM83">
        <f t="shared" si="84"/>
        <v>147</v>
      </c>
      <c r="AO83" s="4">
        <v>1999</v>
      </c>
    </row>
    <row r="84" spans="1:46" ht="12.75">
      <c r="A84" s="4" t="s">
        <v>13</v>
      </c>
      <c r="B84" s="2">
        <f>SUM(B67:B83)</f>
        <v>714</v>
      </c>
      <c r="C84" s="2">
        <f>SUM(C67:C83)</f>
        <v>1845</v>
      </c>
      <c r="D84" s="2">
        <f>SUM(D67:D83)</f>
        <v>2012</v>
      </c>
      <c r="E84" s="2">
        <f>SUM(E67:E83)</f>
        <v>2595</v>
      </c>
      <c r="F84" s="2">
        <f>SUM(F67:F83)</f>
        <v>1239</v>
      </c>
      <c r="G84">
        <f>SUM(B84:F84)</f>
        <v>8405</v>
      </c>
      <c r="I84" s="4" t="s">
        <v>13</v>
      </c>
      <c r="J84" s="2">
        <f>SUM(J67:J83)</f>
        <v>507</v>
      </c>
      <c r="K84" s="2">
        <f>SUM(K67:K83)</f>
        <v>1372</v>
      </c>
      <c r="L84" s="2">
        <f>SUM(L67:L83)</f>
        <v>982</v>
      </c>
      <c r="M84" s="2">
        <f>SUM(M67:M83)</f>
        <v>1879</v>
      </c>
      <c r="N84" s="2">
        <f>SUM(N67:N83)</f>
        <v>474</v>
      </c>
      <c r="O84">
        <f>SUM(J84:N84)</f>
        <v>5214</v>
      </c>
      <c r="Q84" s="4" t="s">
        <v>13</v>
      </c>
      <c r="R84" s="2">
        <f>SUM(R67:R83)</f>
        <v>31</v>
      </c>
      <c r="S84" s="2">
        <f>SUM(S67:S83)</f>
        <v>27</v>
      </c>
      <c r="T84" s="2">
        <f>SUM(T67:T83)</f>
        <v>29</v>
      </c>
      <c r="U84" s="2">
        <f>SUM(U67:U83)</f>
        <v>60</v>
      </c>
      <c r="V84" s="2">
        <f>SUM(V67:V83)</f>
        <v>34</v>
      </c>
      <c r="W84">
        <f>SUM(R84:V84)</f>
        <v>181</v>
      </c>
      <c r="Y84" s="4" t="s">
        <v>13</v>
      </c>
      <c r="Z84" s="2">
        <f>SUM(Z67:Z83)</f>
        <v>15</v>
      </c>
      <c r="AA84" s="2">
        <f>SUM(AA67:AA83)</f>
        <v>24</v>
      </c>
      <c r="AB84" s="2">
        <f>SUM(AB67:AB83)</f>
        <v>33</v>
      </c>
      <c r="AC84" s="2">
        <f>SUM(AC67:AC83)</f>
        <v>21</v>
      </c>
      <c r="AD84" s="2">
        <f>SUM(AD67:AD83)</f>
        <v>19</v>
      </c>
      <c r="AE84">
        <f>SUM(Z84:AD84)</f>
        <v>112</v>
      </c>
      <c r="AG84" s="4" t="s">
        <v>13</v>
      </c>
      <c r="AH84" s="2">
        <f>SUM(AH67:AH83)</f>
        <v>130</v>
      </c>
      <c r="AI84" s="2">
        <f>SUM(AI67:AI83)</f>
        <v>189</v>
      </c>
      <c r="AJ84" s="2">
        <f>SUM(AJ67:AJ83)</f>
        <v>166</v>
      </c>
      <c r="AK84" s="2">
        <f>SUM(AK67:AK83)</f>
        <v>376</v>
      </c>
      <c r="AL84" s="2">
        <f>SUM(AL67:AL83)</f>
        <v>111</v>
      </c>
      <c r="AM84">
        <f>SUM(AH84:AL84)</f>
        <v>972</v>
      </c>
      <c r="AO84" s="4" t="s">
        <v>13</v>
      </c>
      <c r="AP84" s="2"/>
      <c r="AQ84" s="2"/>
      <c r="AR84" s="2"/>
      <c r="AS84" s="2"/>
      <c r="AT84" s="2"/>
    </row>
    <row r="85" spans="9:41" ht="12.75">
      <c r="I85" s="4"/>
      <c r="Q85" s="4"/>
      <c r="Y85" s="4"/>
      <c r="AG85" s="4"/>
      <c r="AO85" s="4"/>
    </row>
    <row r="86" spans="1:41" ht="12.75">
      <c r="A86" s="4" t="s">
        <v>11</v>
      </c>
      <c r="I86" s="4" t="s">
        <v>12</v>
      </c>
      <c r="Q86" s="4" t="s">
        <v>28</v>
      </c>
      <c r="Y86" s="4" t="s">
        <v>29</v>
      </c>
      <c r="AG86" s="4" t="s">
        <v>26</v>
      </c>
      <c r="AO86" s="4" t="s">
        <v>27</v>
      </c>
    </row>
    <row r="87" spans="1:47" ht="12.75">
      <c r="A87" s="4" t="s">
        <v>22</v>
      </c>
      <c r="B87" s="12" t="s">
        <v>0</v>
      </c>
      <c r="C87" s="12" t="s">
        <v>5</v>
      </c>
      <c r="D87" s="12" t="s">
        <v>6</v>
      </c>
      <c r="E87" s="12" t="s">
        <v>1</v>
      </c>
      <c r="F87" s="12" t="s">
        <v>4</v>
      </c>
      <c r="G87" s="12" t="s">
        <v>13</v>
      </c>
      <c r="I87" s="4" t="s">
        <v>22</v>
      </c>
      <c r="J87" s="12" t="s">
        <v>0</v>
      </c>
      <c r="K87" s="12" t="s">
        <v>5</v>
      </c>
      <c r="L87" s="12" t="s">
        <v>6</v>
      </c>
      <c r="M87" s="12" t="s">
        <v>1</v>
      </c>
      <c r="N87" s="12" t="s">
        <v>4</v>
      </c>
      <c r="O87" s="12" t="s">
        <v>13</v>
      </c>
      <c r="Q87" s="4" t="s">
        <v>22</v>
      </c>
      <c r="R87" s="12" t="s">
        <v>0</v>
      </c>
      <c r="S87" s="12" t="s">
        <v>5</v>
      </c>
      <c r="T87" s="12" t="s">
        <v>6</v>
      </c>
      <c r="U87" s="12" t="s">
        <v>1</v>
      </c>
      <c r="V87" s="12" t="s">
        <v>4</v>
      </c>
      <c r="W87" s="12" t="s">
        <v>13</v>
      </c>
      <c r="Y87" s="4" t="s">
        <v>22</v>
      </c>
      <c r="Z87" s="12" t="s">
        <v>0</v>
      </c>
      <c r="AA87" s="12" t="s">
        <v>5</v>
      </c>
      <c r="AB87" s="12" t="s">
        <v>6</v>
      </c>
      <c r="AC87" s="12" t="s">
        <v>1</v>
      </c>
      <c r="AD87" s="12" t="s">
        <v>4</v>
      </c>
      <c r="AE87" s="12" t="s">
        <v>13</v>
      </c>
      <c r="AG87" s="4" t="s">
        <v>22</v>
      </c>
      <c r="AH87" s="12" t="s">
        <v>0</v>
      </c>
      <c r="AI87" s="12" t="s">
        <v>5</v>
      </c>
      <c r="AJ87" s="12" t="s">
        <v>6</v>
      </c>
      <c r="AK87" s="12" t="s">
        <v>1</v>
      </c>
      <c r="AL87" s="12" t="s">
        <v>4</v>
      </c>
      <c r="AM87" s="12" t="s">
        <v>13</v>
      </c>
      <c r="AO87" s="4" t="s">
        <v>22</v>
      </c>
      <c r="AP87" s="12" t="s">
        <v>0</v>
      </c>
      <c r="AQ87" s="12" t="s">
        <v>5</v>
      </c>
      <c r="AR87" s="12" t="s">
        <v>6</v>
      </c>
      <c r="AS87" s="12" t="s">
        <v>1</v>
      </c>
      <c r="AT87" s="12" t="s">
        <v>4</v>
      </c>
      <c r="AU87" s="12" t="s">
        <v>13</v>
      </c>
    </row>
    <row r="88" spans="1:41" ht="12.75">
      <c r="A88" s="4">
        <v>1983</v>
      </c>
      <c r="B88" s="2"/>
      <c r="C88" s="2"/>
      <c r="D88" s="2"/>
      <c r="F88" s="2"/>
      <c r="G88">
        <f>SUM(B88:F88)</f>
        <v>0</v>
      </c>
      <c r="I88" s="4">
        <v>1983</v>
      </c>
      <c r="K88" s="2"/>
      <c r="L88" s="2"/>
      <c r="M88" s="2"/>
      <c r="O88">
        <f>SUM(J88:N88)</f>
        <v>0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</row>
    <row r="89" spans="1:41" ht="12.75">
      <c r="A89" s="4">
        <v>1984</v>
      </c>
      <c r="G89">
        <f aca="true" t="shared" si="85" ref="G89:G104">SUM(B89:F89)</f>
        <v>0</v>
      </c>
      <c r="I89" s="4">
        <v>1984</v>
      </c>
      <c r="K89" s="2"/>
      <c r="L89" s="2"/>
      <c r="M89" s="2"/>
      <c r="O89">
        <f aca="true" t="shared" si="86" ref="O89:O104">SUM(J89:N89)</f>
        <v>0</v>
      </c>
      <c r="Q89" s="4">
        <v>1984</v>
      </c>
      <c r="W89">
        <f aca="true" t="shared" si="87" ref="W89:W104">SUM(R89:V89)</f>
        <v>0</v>
      </c>
      <c r="Y89" s="4">
        <v>1984</v>
      </c>
      <c r="AE89">
        <f aca="true" t="shared" si="88" ref="AE89:AE104">SUM(Z89:AD89)</f>
        <v>0</v>
      </c>
      <c r="AG89" s="4">
        <v>1984</v>
      </c>
      <c r="AM89">
        <f aca="true" t="shared" si="89" ref="AM89:AM104">SUM(AH89:AL89)</f>
        <v>0</v>
      </c>
      <c r="AO89" s="4">
        <v>1984</v>
      </c>
    </row>
    <row r="90" spans="1:41" ht="12.75">
      <c r="A90" s="4">
        <v>1985</v>
      </c>
      <c r="G90">
        <f t="shared" si="85"/>
        <v>0</v>
      </c>
      <c r="I90" s="4">
        <v>1985</v>
      </c>
      <c r="K90" s="2"/>
      <c r="L90" s="2"/>
      <c r="M90" s="2"/>
      <c r="O90">
        <f t="shared" si="86"/>
        <v>0</v>
      </c>
      <c r="Q90" s="4">
        <v>1985</v>
      </c>
      <c r="W90">
        <f t="shared" si="87"/>
        <v>0</v>
      </c>
      <c r="Y90" s="4">
        <v>1985</v>
      </c>
      <c r="AE90">
        <f t="shared" si="88"/>
        <v>0</v>
      </c>
      <c r="AG90" s="4">
        <v>1985</v>
      </c>
      <c r="AM90">
        <f t="shared" si="89"/>
        <v>0</v>
      </c>
      <c r="AO90" s="4">
        <v>1985</v>
      </c>
    </row>
    <row r="91" spans="1:41" ht="12.75">
      <c r="A91" s="4">
        <v>1986</v>
      </c>
      <c r="B91">
        <v>6</v>
      </c>
      <c r="C91">
        <v>4</v>
      </c>
      <c r="D91">
        <v>1</v>
      </c>
      <c r="E91">
        <v>1</v>
      </c>
      <c r="G91">
        <f t="shared" si="85"/>
        <v>12</v>
      </c>
      <c r="I91" s="4">
        <v>1986</v>
      </c>
      <c r="O91">
        <f t="shared" si="86"/>
        <v>0</v>
      </c>
      <c r="Q91" s="4">
        <v>1986</v>
      </c>
      <c r="S91">
        <v>1</v>
      </c>
      <c r="W91">
        <f t="shared" si="87"/>
        <v>1</v>
      </c>
      <c r="Y91" s="4">
        <v>1986</v>
      </c>
      <c r="AE91">
        <f t="shared" si="88"/>
        <v>0</v>
      </c>
      <c r="AG91" s="4">
        <v>1986</v>
      </c>
      <c r="AH91">
        <v>1</v>
      </c>
      <c r="AI91">
        <v>1</v>
      </c>
      <c r="AM91">
        <f t="shared" si="89"/>
        <v>2</v>
      </c>
      <c r="AO91" s="4">
        <v>1986</v>
      </c>
    </row>
    <row r="92" spans="1:41" ht="12.75">
      <c r="A92" s="4">
        <v>1987</v>
      </c>
      <c r="B92">
        <v>2</v>
      </c>
      <c r="C92">
        <v>4</v>
      </c>
      <c r="D92">
        <v>1</v>
      </c>
      <c r="F92">
        <v>1</v>
      </c>
      <c r="G92">
        <f t="shared" si="85"/>
        <v>8</v>
      </c>
      <c r="I92" s="4">
        <v>1987</v>
      </c>
      <c r="O92">
        <f t="shared" si="86"/>
        <v>0</v>
      </c>
      <c r="Q92" s="4">
        <v>1987</v>
      </c>
      <c r="R92">
        <v>1</v>
      </c>
      <c r="W92">
        <f t="shared" si="87"/>
        <v>1</v>
      </c>
      <c r="Y92" s="4">
        <v>1987</v>
      </c>
      <c r="AE92">
        <f t="shared" si="88"/>
        <v>0</v>
      </c>
      <c r="AG92" s="4">
        <v>1987</v>
      </c>
      <c r="AH92">
        <v>1</v>
      </c>
      <c r="AL92">
        <v>1</v>
      </c>
      <c r="AM92">
        <f t="shared" si="89"/>
        <v>2</v>
      </c>
      <c r="AO92" s="4">
        <v>1987</v>
      </c>
    </row>
    <row r="93" spans="1:41" ht="12.75">
      <c r="A93" s="4">
        <v>1988</v>
      </c>
      <c r="B93">
        <v>3</v>
      </c>
      <c r="C93">
        <v>3</v>
      </c>
      <c r="F93">
        <v>2</v>
      </c>
      <c r="G93">
        <f t="shared" si="85"/>
        <v>8</v>
      </c>
      <c r="I93" s="4">
        <v>1988</v>
      </c>
      <c r="J93">
        <v>33</v>
      </c>
      <c r="K93">
        <v>14</v>
      </c>
      <c r="M93">
        <v>2</v>
      </c>
      <c r="N93">
        <v>2</v>
      </c>
      <c r="O93">
        <f t="shared" si="86"/>
        <v>51</v>
      </c>
      <c r="Q93" s="4">
        <v>1988</v>
      </c>
      <c r="W93">
        <f t="shared" si="87"/>
        <v>0</v>
      </c>
      <c r="Y93" s="4">
        <v>1988</v>
      </c>
      <c r="AE93">
        <f t="shared" si="88"/>
        <v>0</v>
      </c>
      <c r="AG93" s="4">
        <v>1988</v>
      </c>
      <c r="AH93">
        <v>3</v>
      </c>
      <c r="AM93">
        <f t="shared" si="89"/>
        <v>3</v>
      </c>
      <c r="AO93" s="4">
        <v>1988</v>
      </c>
    </row>
    <row r="94" spans="1:41" ht="12.75">
      <c r="A94" s="4">
        <v>1989</v>
      </c>
      <c r="B94">
        <v>1</v>
      </c>
      <c r="G94">
        <f t="shared" si="85"/>
        <v>1</v>
      </c>
      <c r="I94" s="4">
        <v>1989</v>
      </c>
      <c r="O94">
        <f t="shared" si="86"/>
        <v>0</v>
      </c>
      <c r="Q94" s="4">
        <v>1989</v>
      </c>
      <c r="W94">
        <f t="shared" si="87"/>
        <v>0</v>
      </c>
      <c r="Y94" s="4">
        <v>1989</v>
      </c>
      <c r="AE94">
        <f t="shared" si="88"/>
        <v>0</v>
      </c>
      <c r="AG94" s="4">
        <v>1989</v>
      </c>
      <c r="AM94">
        <f t="shared" si="89"/>
        <v>0</v>
      </c>
      <c r="AO94" s="4">
        <v>1989</v>
      </c>
    </row>
    <row r="95" spans="1:41" ht="12.75">
      <c r="A95" s="4">
        <v>1990</v>
      </c>
      <c r="F95">
        <v>5</v>
      </c>
      <c r="G95">
        <f t="shared" si="85"/>
        <v>5</v>
      </c>
      <c r="I95" s="4">
        <v>1990</v>
      </c>
      <c r="N95">
        <v>1</v>
      </c>
      <c r="O95">
        <f t="shared" si="86"/>
        <v>1</v>
      </c>
      <c r="Q95" s="4">
        <v>1990</v>
      </c>
      <c r="W95">
        <f t="shared" si="87"/>
        <v>0</v>
      </c>
      <c r="Y95" s="4">
        <v>1990</v>
      </c>
      <c r="AE95">
        <f t="shared" si="88"/>
        <v>0</v>
      </c>
      <c r="AG95" s="4">
        <v>1990</v>
      </c>
      <c r="AM95">
        <f t="shared" si="89"/>
        <v>0</v>
      </c>
      <c r="AO95" s="4">
        <v>1990</v>
      </c>
    </row>
    <row r="96" spans="1:41" ht="12.75">
      <c r="A96" s="4">
        <v>1991</v>
      </c>
      <c r="B96">
        <v>1</v>
      </c>
      <c r="F96">
        <v>4</v>
      </c>
      <c r="G96">
        <f t="shared" si="85"/>
        <v>5</v>
      </c>
      <c r="I96" s="4">
        <v>1991</v>
      </c>
      <c r="O96">
        <f t="shared" si="86"/>
        <v>0</v>
      </c>
      <c r="Q96" s="4">
        <v>1991</v>
      </c>
      <c r="W96">
        <f t="shared" si="87"/>
        <v>0</v>
      </c>
      <c r="Y96" s="4">
        <v>1991</v>
      </c>
      <c r="AE96">
        <f t="shared" si="88"/>
        <v>0</v>
      </c>
      <c r="AG96" s="4">
        <v>1991</v>
      </c>
      <c r="AM96">
        <f t="shared" si="89"/>
        <v>0</v>
      </c>
      <c r="AO96" s="4">
        <v>1991</v>
      </c>
    </row>
    <row r="97" spans="1:41" ht="12.75">
      <c r="A97" s="4">
        <v>1992</v>
      </c>
      <c r="C97">
        <v>1</v>
      </c>
      <c r="G97">
        <f t="shared" si="85"/>
        <v>1</v>
      </c>
      <c r="I97" s="4">
        <v>1992</v>
      </c>
      <c r="O97">
        <f t="shared" si="86"/>
        <v>0</v>
      </c>
      <c r="Q97" s="4">
        <v>1992</v>
      </c>
      <c r="W97">
        <f t="shared" si="87"/>
        <v>0</v>
      </c>
      <c r="Y97" s="4">
        <v>1992</v>
      </c>
      <c r="AE97">
        <f t="shared" si="88"/>
        <v>0</v>
      </c>
      <c r="AG97" s="4">
        <v>1992</v>
      </c>
      <c r="AM97">
        <f t="shared" si="89"/>
        <v>0</v>
      </c>
      <c r="AO97" s="4">
        <v>1992</v>
      </c>
    </row>
    <row r="98" spans="1:41" ht="12.75">
      <c r="A98" s="4">
        <v>1993</v>
      </c>
      <c r="B98">
        <v>1</v>
      </c>
      <c r="D98">
        <v>1</v>
      </c>
      <c r="G98">
        <f t="shared" si="85"/>
        <v>2</v>
      </c>
      <c r="I98" s="4">
        <v>1993</v>
      </c>
      <c r="J98">
        <v>1</v>
      </c>
      <c r="O98">
        <f t="shared" si="86"/>
        <v>1</v>
      </c>
      <c r="Q98" s="4">
        <v>1993</v>
      </c>
      <c r="W98">
        <f t="shared" si="87"/>
        <v>0</v>
      </c>
      <c r="Y98" s="4">
        <v>1993</v>
      </c>
      <c r="AE98">
        <f t="shared" si="88"/>
        <v>0</v>
      </c>
      <c r="AG98" s="4">
        <v>1993</v>
      </c>
      <c r="AM98">
        <f t="shared" si="89"/>
        <v>0</v>
      </c>
      <c r="AO98" s="4">
        <v>1993</v>
      </c>
    </row>
    <row r="99" spans="1:41" ht="12.75">
      <c r="A99" s="4">
        <v>1994</v>
      </c>
      <c r="B99">
        <v>1</v>
      </c>
      <c r="G99">
        <f t="shared" si="85"/>
        <v>1</v>
      </c>
      <c r="I99" s="4">
        <v>1994</v>
      </c>
      <c r="O99">
        <f t="shared" si="86"/>
        <v>0</v>
      </c>
      <c r="Q99" s="4">
        <v>1994</v>
      </c>
      <c r="W99">
        <f t="shared" si="87"/>
        <v>0</v>
      </c>
      <c r="Y99" s="4">
        <v>1994</v>
      </c>
      <c r="AE99">
        <f t="shared" si="88"/>
        <v>0</v>
      </c>
      <c r="AG99" s="4">
        <v>1994</v>
      </c>
      <c r="AM99">
        <f t="shared" si="89"/>
        <v>0</v>
      </c>
      <c r="AO99" s="4">
        <v>1994</v>
      </c>
    </row>
    <row r="100" spans="1:41" ht="12.75">
      <c r="A100" s="4">
        <v>1995</v>
      </c>
      <c r="G100">
        <f t="shared" si="85"/>
        <v>0</v>
      </c>
      <c r="I100" s="4">
        <v>1995</v>
      </c>
      <c r="M100">
        <v>1</v>
      </c>
      <c r="O100">
        <f t="shared" si="86"/>
        <v>1</v>
      </c>
      <c r="Q100" s="4">
        <v>1995</v>
      </c>
      <c r="W100">
        <f t="shared" si="87"/>
        <v>0</v>
      </c>
      <c r="Y100" s="4">
        <v>1995</v>
      </c>
      <c r="AE100">
        <f t="shared" si="88"/>
        <v>0</v>
      </c>
      <c r="AG100" s="4">
        <v>1995</v>
      </c>
      <c r="AM100">
        <f t="shared" si="89"/>
        <v>0</v>
      </c>
      <c r="AO100" s="4">
        <v>1995</v>
      </c>
    </row>
    <row r="101" spans="1:41" ht="12.75">
      <c r="A101" s="4">
        <v>1996</v>
      </c>
      <c r="G101">
        <f t="shared" si="85"/>
        <v>0</v>
      </c>
      <c r="I101" s="4">
        <v>1996</v>
      </c>
      <c r="O101">
        <f t="shared" si="86"/>
        <v>0</v>
      </c>
      <c r="Q101" s="4">
        <v>1996</v>
      </c>
      <c r="W101">
        <f t="shared" si="87"/>
        <v>0</v>
      </c>
      <c r="Y101" s="4">
        <v>1996</v>
      </c>
      <c r="AE101">
        <f t="shared" si="88"/>
        <v>0</v>
      </c>
      <c r="AG101" s="4">
        <v>1996</v>
      </c>
      <c r="AM101">
        <f t="shared" si="89"/>
        <v>0</v>
      </c>
      <c r="AO101" s="4">
        <v>1996</v>
      </c>
    </row>
    <row r="102" spans="1:41" ht="12.75">
      <c r="A102" s="4">
        <v>1997</v>
      </c>
      <c r="G102">
        <f t="shared" si="85"/>
        <v>0</v>
      </c>
      <c r="I102" s="4">
        <v>1997</v>
      </c>
      <c r="O102">
        <f t="shared" si="86"/>
        <v>0</v>
      </c>
      <c r="Q102" s="4">
        <v>1997</v>
      </c>
      <c r="W102">
        <f t="shared" si="87"/>
        <v>0</v>
      </c>
      <c r="Y102" s="4">
        <v>1997</v>
      </c>
      <c r="AE102">
        <f t="shared" si="88"/>
        <v>0</v>
      </c>
      <c r="AG102" s="4">
        <v>1997</v>
      </c>
      <c r="AM102">
        <f t="shared" si="89"/>
        <v>0</v>
      </c>
      <c r="AO102" s="4">
        <v>1997</v>
      </c>
    </row>
    <row r="103" spans="1:41" ht="12.75">
      <c r="A103" s="4">
        <v>1998</v>
      </c>
      <c r="G103">
        <f t="shared" si="85"/>
        <v>0</v>
      </c>
      <c r="I103" s="4">
        <v>1998</v>
      </c>
      <c r="O103">
        <f t="shared" si="86"/>
        <v>0</v>
      </c>
      <c r="Q103" s="4">
        <v>1998</v>
      </c>
      <c r="W103">
        <f t="shared" si="87"/>
        <v>0</v>
      </c>
      <c r="Y103" s="4">
        <v>1998</v>
      </c>
      <c r="AE103">
        <f t="shared" si="88"/>
        <v>0</v>
      </c>
      <c r="AG103" s="4">
        <v>1998</v>
      </c>
      <c r="AM103">
        <f t="shared" si="89"/>
        <v>0</v>
      </c>
      <c r="AO103" s="4">
        <v>1998</v>
      </c>
    </row>
    <row r="104" spans="1:41" ht="12.75">
      <c r="A104" s="4">
        <v>1999</v>
      </c>
      <c r="G104">
        <f t="shared" si="85"/>
        <v>0</v>
      </c>
      <c r="I104" s="4">
        <v>1999</v>
      </c>
      <c r="O104">
        <f t="shared" si="86"/>
        <v>0</v>
      </c>
      <c r="Q104" s="4">
        <v>1999</v>
      </c>
      <c r="W104">
        <f t="shared" si="87"/>
        <v>0</v>
      </c>
      <c r="Y104" s="4">
        <v>1999</v>
      </c>
      <c r="AE104">
        <f t="shared" si="88"/>
        <v>0</v>
      </c>
      <c r="AG104" s="4">
        <v>1999</v>
      </c>
      <c r="AM104">
        <f t="shared" si="89"/>
        <v>0</v>
      </c>
      <c r="AO104" s="4">
        <v>1999</v>
      </c>
    </row>
    <row r="105" spans="1:46" ht="12.75">
      <c r="A105" s="4" t="s">
        <v>13</v>
      </c>
      <c r="B105" s="2">
        <f>SUM(B88:B104)</f>
        <v>15</v>
      </c>
      <c r="C105" s="2">
        <f>SUM(C88:C104)</f>
        <v>12</v>
      </c>
      <c r="D105" s="2">
        <f>SUM(D88:D104)</f>
        <v>3</v>
      </c>
      <c r="E105" s="2">
        <f>SUM(E88:E104)</f>
        <v>1</v>
      </c>
      <c r="F105" s="2">
        <f>SUM(F88:F104)</f>
        <v>12</v>
      </c>
      <c r="G105">
        <f>SUM(B105:F105)</f>
        <v>43</v>
      </c>
      <c r="I105" s="4" t="s">
        <v>13</v>
      </c>
      <c r="J105" s="2">
        <f>SUM(J88:J104)</f>
        <v>34</v>
      </c>
      <c r="K105" s="2">
        <f>SUM(K88:K104)</f>
        <v>14</v>
      </c>
      <c r="L105" s="2">
        <f>SUM(L88:L104)</f>
        <v>0</v>
      </c>
      <c r="M105" s="2">
        <f>SUM(M88:M104)</f>
        <v>3</v>
      </c>
      <c r="N105" s="2">
        <f>SUM(N88:N104)</f>
        <v>3</v>
      </c>
      <c r="O105">
        <f>SUM(J105:N105)</f>
        <v>54</v>
      </c>
      <c r="Q105" s="4" t="s">
        <v>13</v>
      </c>
      <c r="R105" s="2">
        <f>SUM(R88:R104)</f>
        <v>1</v>
      </c>
      <c r="S105" s="2">
        <f>SUM(S88:S104)</f>
        <v>1</v>
      </c>
      <c r="T105" s="2">
        <f>SUM(T88:T104)</f>
        <v>0</v>
      </c>
      <c r="U105" s="2">
        <f>SUM(U88:U104)</f>
        <v>0</v>
      </c>
      <c r="V105" s="2">
        <f>SUM(V88:V104)</f>
        <v>0</v>
      </c>
      <c r="W105">
        <f>SUM(R105:V105)</f>
        <v>2</v>
      </c>
      <c r="Y105" s="4" t="s">
        <v>13</v>
      </c>
      <c r="Z105" s="2">
        <f>SUM(Z88:Z104)</f>
        <v>0</v>
      </c>
      <c r="AA105" s="2">
        <f>SUM(AA88:AA104)</f>
        <v>0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>SUM(Z105:AD105)</f>
        <v>0</v>
      </c>
      <c r="AG105" s="4" t="s">
        <v>13</v>
      </c>
      <c r="AH105" s="2">
        <f>SUM(AH88:AH104)</f>
        <v>5</v>
      </c>
      <c r="AI105" s="2">
        <f>SUM(AI88:AI104)</f>
        <v>1</v>
      </c>
      <c r="AJ105" s="2">
        <f>SUM(AJ88:AJ104)</f>
        <v>0</v>
      </c>
      <c r="AK105" s="2">
        <f>SUM(AK88:AK104)</f>
        <v>0</v>
      </c>
      <c r="AL105" s="2">
        <f>SUM(AL88:AL104)</f>
        <v>1</v>
      </c>
      <c r="AM105">
        <f>SUM(AH105:AL105)</f>
        <v>7</v>
      </c>
      <c r="AO105" s="4" t="s">
        <v>13</v>
      </c>
      <c r="AP105" s="2"/>
      <c r="AQ105" s="2"/>
      <c r="AR105" s="2"/>
      <c r="AS105" s="2"/>
      <c r="AT105" s="2"/>
    </row>
    <row r="106" spans="9:33" ht="12.75">
      <c r="I106" s="4"/>
      <c r="Q106" s="4"/>
      <c r="AG106" s="4"/>
    </row>
    <row r="107" spans="1:41" ht="12.75">
      <c r="A107" s="4" t="s">
        <v>11</v>
      </c>
      <c r="I107" s="4" t="s">
        <v>12</v>
      </c>
      <c r="Q107" s="4" t="s">
        <v>28</v>
      </c>
      <c r="Y107" s="4" t="s">
        <v>29</v>
      </c>
      <c r="AG107" s="4" t="s">
        <v>26</v>
      </c>
      <c r="AO107" s="4" t="s">
        <v>27</v>
      </c>
    </row>
    <row r="108" spans="1:47" ht="12.75">
      <c r="A108" s="4" t="s">
        <v>8</v>
      </c>
      <c r="B108" s="12" t="s">
        <v>0</v>
      </c>
      <c r="C108" s="12" t="s">
        <v>5</v>
      </c>
      <c r="D108" s="12" t="s">
        <v>6</v>
      </c>
      <c r="E108" s="12" t="s">
        <v>1</v>
      </c>
      <c r="F108" s="12" t="s">
        <v>4</v>
      </c>
      <c r="G108" s="12" t="s">
        <v>13</v>
      </c>
      <c r="I108" s="4" t="s">
        <v>8</v>
      </c>
      <c r="J108" s="12" t="s">
        <v>0</v>
      </c>
      <c r="K108" s="12" t="s">
        <v>5</v>
      </c>
      <c r="L108" s="12" t="s">
        <v>6</v>
      </c>
      <c r="M108" s="12" t="s">
        <v>1</v>
      </c>
      <c r="N108" s="12" t="s">
        <v>4</v>
      </c>
      <c r="O108" s="12" t="s">
        <v>13</v>
      </c>
      <c r="Q108" s="4" t="s">
        <v>8</v>
      </c>
      <c r="R108" s="12" t="s">
        <v>0</v>
      </c>
      <c r="S108" s="12" t="s">
        <v>5</v>
      </c>
      <c r="T108" s="12" t="s">
        <v>6</v>
      </c>
      <c r="U108" s="12" t="s">
        <v>1</v>
      </c>
      <c r="V108" s="12" t="s">
        <v>4</v>
      </c>
      <c r="W108" s="12" t="s">
        <v>13</v>
      </c>
      <c r="Y108" s="4" t="s">
        <v>8</v>
      </c>
      <c r="Z108" s="12" t="s">
        <v>0</v>
      </c>
      <c r="AA108" s="12" t="s">
        <v>5</v>
      </c>
      <c r="AB108" s="12" t="s">
        <v>6</v>
      </c>
      <c r="AC108" s="12" t="s">
        <v>1</v>
      </c>
      <c r="AD108" s="12" t="s">
        <v>4</v>
      </c>
      <c r="AE108" s="12" t="s">
        <v>13</v>
      </c>
      <c r="AG108" s="4" t="s">
        <v>8</v>
      </c>
      <c r="AH108" s="12" t="s">
        <v>0</v>
      </c>
      <c r="AI108" s="12" t="s">
        <v>5</v>
      </c>
      <c r="AJ108" s="12" t="s">
        <v>6</v>
      </c>
      <c r="AK108" s="12" t="s">
        <v>1</v>
      </c>
      <c r="AL108" s="12" t="s">
        <v>4</v>
      </c>
      <c r="AM108" s="12" t="s">
        <v>13</v>
      </c>
      <c r="AO108" s="4" t="s">
        <v>8</v>
      </c>
      <c r="AP108" s="12" t="s">
        <v>0</v>
      </c>
      <c r="AQ108" s="12" t="s">
        <v>5</v>
      </c>
      <c r="AR108" s="12" t="s">
        <v>6</v>
      </c>
      <c r="AS108" s="12" t="s">
        <v>1</v>
      </c>
      <c r="AT108" s="12" t="s">
        <v>4</v>
      </c>
      <c r="AU108" s="12" t="s">
        <v>13</v>
      </c>
    </row>
    <row r="109" spans="1:41" ht="12.75">
      <c r="A109" s="4">
        <v>1983</v>
      </c>
      <c r="B109">
        <f aca="true" t="shared" si="90" ref="B109:G118">B88+B46+B25</f>
        <v>0</v>
      </c>
      <c r="C109">
        <f t="shared" si="90"/>
        <v>0</v>
      </c>
      <c r="D109">
        <f t="shared" si="90"/>
        <v>0</v>
      </c>
      <c r="E109">
        <f t="shared" si="90"/>
        <v>0</v>
      </c>
      <c r="F109">
        <f t="shared" si="90"/>
        <v>0</v>
      </c>
      <c r="G109">
        <f t="shared" si="90"/>
        <v>0</v>
      </c>
      <c r="I109" s="4">
        <v>1983</v>
      </c>
      <c r="J109">
        <f aca="true" t="shared" si="91" ref="J109:O118">J88+J46+J25</f>
        <v>0</v>
      </c>
      <c r="K109">
        <f t="shared" si="91"/>
        <v>0</v>
      </c>
      <c r="L109">
        <f t="shared" si="91"/>
        <v>0</v>
      </c>
      <c r="M109">
        <f t="shared" si="91"/>
        <v>0</v>
      </c>
      <c r="N109">
        <f t="shared" si="91"/>
        <v>0</v>
      </c>
      <c r="O109">
        <f t="shared" si="91"/>
        <v>0</v>
      </c>
      <c r="Q109" s="4">
        <v>1983</v>
      </c>
      <c r="R109">
        <f aca="true" t="shared" si="92" ref="R109:W118">R88+R46+R25</f>
        <v>0</v>
      </c>
      <c r="S109">
        <f t="shared" si="92"/>
        <v>0</v>
      </c>
      <c r="T109">
        <f t="shared" si="92"/>
        <v>0</v>
      </c>
      <c r="U109">
        <f t="shared" si="92"/>
        <v>0</v>
      </c>
      <c r="V109">
        <f t="shared" si="92"/>
        <v>0</v>
      </c>
      <c r="W109">
        <f t="shared" si="92"/>
        <v>0</v>
      </c>
      <c r="Y109" s="4">
        <v>1983</v>
      </c>
      <c r="Z109">
        <f aca="true" t="shared" si="93" ref="Z109:AE118">Z88+Z46+Z25</f>
        <v>0</v>
      </c>
      <c r="AA109">
        <f t="shared" si="93"/>
        <v>0</v>
      </c>
      <c r="AB109">
        <f t="shared" si="93"/>
        <v>0</v>
      </c>
      <c r="AC109">
        <f t="shared" si="93"/>
        <v>0</v>
      </c>
      <c r="AD109">
        <f t="shared" si="93"/>
        <v>0</v>
      </c>
      <c r="AE109">
        <f t="shared" si="93"/>
        <v>0</v>
      </c>
      <c r="AG109" s="4">
        <v>1983</v>
      </c>
      <c r="AH109">
        <f aca="true" t="shared" si="94" ref="AH109:AM118">AH88+AH46+AH25</f>
        <v>0</v>
      </c>
      <c r="AI109">
        <f t="shared" si="94"/>
        <v>0</v>
      </c>
      <c r="AJ109">
        <f t="shared" si="94"/>
        <v>0</v>
      </c>
      <c r="AK109">
        <f t="shared" si="94"/>
        <v>0</v>
      </c>
      <c r="AL109">
        <f t="shared" si="94"/>
        <v>0</v>
      </c>
      <c r="AM109">
        <f t="shared" si="94"/>
        <v>0</v>
      </c>
      <c r="AO109" s="4">
        <v>1983</v>
      </c>
    </row>
    <row r="110" spans="1:41" ht="12.75">
      <c r="A110" s="4">
        <v>1984</v>
      </c>
      <c r="B110">
        <f t="shared" si="90"/>
        <v>0</v>
      </c>
      <c r="C110">
        <f t="shared" si="90"/>
        <v>0</v>
      </c>
      <c r="D110">
        <f t="shared" si="90"/>
        <v>0</v>
      </c>
      <c r="E110">
        <f t="shared" si="90"/>
        <v>0</v>
      </c>
      <c r="F110">
        <f t="shared" si="90"/>
        <v>0</v>
      </c>
      <c r="G110">
        <f t="shared" si="90"/>
        <v>0</v>
      </c>
      <c r="I110" s="4">
        <v>1984</v>
      </c>
      <c r="J110">
        <f t="shared" si="91"/>
        <v>0</v>
      </c>
      <c r="K110">
        <f t="shared" si="91"/>
        <v>0</v>
      </c>
      <c r="L110">
        <f t="shared" si="91"/>
        <v>0</v>
      </c>
      <c r="M110">
        <f t="shared" si="91"/>
        <v>0</v>
      </c>
      <c r="N110">
        <f t="shared" si="91"/>
        <v>0</v>
      </c>
      <c r="O110">
        <f t="shared" si="91"/>
        <v>0</v>
      </c>
      <c r="Q110" s="4">
        <v>1984</v>
      </c>
      <c r="R110">
        <f t="shared" si="92"/>
        <v>0</v>
      </c>
      <c r="S110">
        <f t="shared" si="92"/>
        <v>0</v>
      </c>
      <c r="T110">
        <f t="shared" si="92"/>
        <v>0</v>
      </c>
      <c r="U110">
        <f t="shared" si="92"/>
        <v>0</v>
      </c>
      <c r="V110">
        <f t="shared" si="92"/>
        <v>0</v>
      </c>
      <c r="W110">
        <f t="shared" si="92"/>
        <v>0</v>
      </c>
      <c r="Y110" s="4">
        <v>1984</v>
      </c>
      <c r="Z110">
        <f t="shared" si="93"/>
        <v>0</v>
      </c>
      <c r="AA110">
        <f t="shared" si="93"/>
        <v>0</v>
      </c>
      <c r="AB110">
        <f t="shared" si="93"/>
        <v>0</v>
      </c>
      <c r="AC110">
        <f t="shared" si="93"/>
        <v>0</v>
      </c>
      <c r="AD110">
        <f t="shared" si="93"/>
        <v>0</v>
      </c>
      <c r="AE110">
        <f t="shared" si="93"/>
        <v>0</v>
      </c>
      <c r="AG110" s="4">
        <v>1984</v>
      </c>
      <c r="AH110">
        <f t="shared" si="94"/>
        <v>0</v>
      </c>
      <c r="AI110">
        <f t="shared" si="94"/>
        <v>0</v>
      </c>
      <c r="AJ110">
        <f t="shared" si="94"/>
        <v>0</v>
      </c>
      <c r="AK110">
        <f t="shared" si="94"/>
        <v>0</v>
      </c>
      <c r="AL110">
        <f t="shared" si="94"/>
        <v>0</v>
      </c>
      <c r="AM110">
        <f t="shared" si="94"/>
        <v>0</v>
      </c>
      <c r="AO110" s="4">
        <v>1984</v>
      </c>
    </row>
    <row r="111" spans="1:41" ht="12.75">
      <c r="A111" s="4">
        <v>1985</v>
      </c>
      <c r="B111">
        <f t="shared" si="90"/>
        <v>0</v>
      </c>
      <c r="C111">
        <f t="shared" si="90"/>
        <v>0</v>
      </c>
      <c r="D111">
        <f t="shared" si="90"/>
        <v>0</v>
      </c>
      <c r="E111">
        <f t="shared" si="90"/>
        <v>0</v>
      </c>
      <c r="F111">
        <f t="shared" si="90"/>
        <v>0</v>
      </c>
      <c r="G111">
        <f t="shared" si="90"/>
        <v>0</v>
      </c>
      <c r="I111" s="4">
        <v>1985</v>
      </c>
      <c r="J111">
        <f t="shared" si="91"/>
        <v>0</v>
      </c>
      <c r="K111">
        <f t="shared" si="91"/>
        <v>0</v>
      </c>
      <c r="L111">
        <f t="shared" si="91"/>
        <v>0</v>
      </c>
      <c r="M111">
        <f t="shared" si="91"/>
        <v>0</v>
      </c>
      <c r="N111">
        <f t="shared" si="91"/>
        <v>0</v>
      </c>
      <c r="O111">
        <f t="shared" si="91"/>
        <v>0</v>
      </c>
      <c r="Q111" s="4">
        <v>1985</v>
      </c>
      <c r="R111">
        <f t="shared" si="92"/>
        <v>0</v>
      </c>
      <c r="S111">
        <f t="shared" si="92"/>
        <v>0</v>
      </c>
      <c r="T111">
        <f t="shared" si="92"/>
        <v>0</v>
      </c>
      <c r="U111">
        <f t="shared" si="92"/>
        <v>0</v>
      </c>
      <c r="V111">
        <f t="shared" si="92"/>
        <v>0</v>
      </c>
      <c r="W111">
        <f t="shared" si="92"/>
        <v>0</v>
      </c>
      <c r="Y111" s="4">
        <v>1985</v>
      </c>
      <c r="Z111">
        <f t="shared" si="93"/>
        <v>0</v>
      </c>
      <c r="AA111">
        <f t="shared" si="93"/>
        <v>0</v>
      </c>
      <c r="AB111">
        <f t="shared" si="93"/>
        <v>0</v>
      </c>
      <c r="AC111">
        <f t="shared" si="93"/>
        <v>0</v>
      </c>
      <c r="AD111">
        <f t="shared" si="93"/>
        <v>0</v>
      </c>
      <c r="AE111">
        <f t="shared" si="93"/>
        <v>0</v>
      </c>
      <c r="AG111" s="4">
        <v>1985</v>
      </c>
      <c r="AH111">
        <f t="shared" si="94"/>
        <v>0</v>
      </c>
      <c r="AI111">
        <f t="shared" si="94"/>
        <v>0</v>
      </c>
      <c r="AJ111">
        <f t="shared" si="94"/>
        <v>0</v>
      </c>
      <c r="AK111">
        <f t="shared" si="94"/>
        <v>0</v>
      </c>
      <c r="AL111">
        <f t="shared" si="94"/>
        <v>0</v>
      </c>
      <c r="AM111">
        <f t="shared" si="94"/>
        <v>0</v>
      </c>
      <c r="AO111" s="4">
        <v>1985</v>
      </c>
    </row>
    <row r="112" spans="1:41" ht="12.75">
      <c r="A112" s="4">
        <v>1986</v>
      </c>
      <c r="B112">
        <f t="shared" si="90"/>
        <v>35</v>
      </c>
      <c r="C112">
        <f t="shared" si="90"/>
        <v>119</v>
      </c>
      <c r="D112">
        <f t="shared" si="90"/>
        <v>92</v>
      </c>
      <c r="E112">
        <f t="shared" si="90"/>
        <v>61</v>
      </c>
      <c r="F112">
        <f t="shared" si="90"/>
        <v>62</v>
      </c>
      <c r="G112">
        <f t="shared" si="90"/>
        <v>369</v>
      </c>
      <c r="I112" s="4">
        <v>1986</v>
      </c>
      <c r="J112">
        <f t="shared" si="91"/>
        <v>15</v>
      </c>
      <c r="K112">
        <f t="shared" si="91"/>
        <v>71</v>
      </c>
      <c r="L112">
        <f t="shared" si="91"/>
        <v>38</v>
      </c>
      <c r="M112">
        <f t="shared" si="91"/>
        <v>40</v>
      </c>
      <c r="N112">
        <f t="shared" si="91"/>
        <v>21</v>
      </c>
      <c r="O112">
        <f t="shared" si="91"/>
        <v>185</v>
      </c>
      <c r="Q112" s="4">
        <v>1986</v>
      </c>
      <c r="R112">
        <f t="shared" si="92"/>
        <v>1</v>
      </c>
      <c r="S112">
        <f t="shared" si="92"/>
        <v>5</v>
      </c>
      <c r="T112">
        <f t="shared" si="92"/>
        <v>3</v>
      </c>
      <c r="U112">
        <f t="shared" si="92"/>
        <v>0</v>
      </c>
      <c r="V112">
        <f t="shared" si="92"/>
        <v>1</v>
      </c>
      <c r="W112">
        <f t="shared" si="92"/>
        <v>10</v>
      </c>
      <c r="Y112" s="4">
        <v>1986</v>
      </c>
      <c r="Z112">
        <f t="shared" si="93"/>
        <v>1</v>
      </c>
      <c r="AA112">
        <f t="shared" si="93"/>
        <v>2</v>
      </c>
      <c r="AB112">
        <f t="shared" si="93"/>
        <v>1</v>
      </c>
      <c r="AC112">
        <f t="shared" si="93"/>
        <v>1</v>
      </c>
      <c r="AD112">
        <f t="shared" si="93"/>
        <v>0</v>
      </c>
      <c r="AE112">
        <f t="shared" si="93"/>
        <v>5</v>
      </c>
      <c r="AG112" s="4">
        <v>1986</v>
      </c>
      <c r="AH112">
        <f t="shared" si="94"/>
        <v>3</v>
      </c>
      <c r="AI112">
        <f t="shared" si="94"/>
        <v>3</v>
      </c>
      <c r="AJ112">
        <f t="shared" si="94"/>
        <v>6</v>
      </c>
      <c r="AK112">
        <f t="shared" si="94"/>
        <v>7</v>
      </c>
      <c r="AL112">
        <f t="shared" si="94"/>
        <v>1</v>
      </c>
      <c r="AM112">
        <f t="shared" si="94"/>
        <v>20</v>
      </c>
      <c r="AO112" s="4">
        <v>1986</v>
      </c>
    </row>
    <row r="113" spans="1:41" ht="12.75">
      <c r="A113" s="4">
        <v>1987</v>
      </c>
      <c r="B113">
        <f t="shared" si="90"/>
        <v>30</v>
      </c>
      <c r="C113">
        <f t="shared" si="90"/>
        <v>109</v>
      </c>
      <c r="D113">
        <f t="shared" si="90"/>
        <v>87</v>
      </c>
      <c r="E113">
        <f t="shared" si="90"/>
        <v>70</v>
      </c>
      <c r="F113">
        <f t="shared" si="90"/>
        <v>59</v>
      </c>
      <c r="G113">
        <f t="shared" si="90"/>
        <v>355</v>
      </c>
      <c r="I113" s="4">
        <v>1987</v>
      </c>
      <c r="J113">
        <f t="shared" si="91"/>
        <v>19</v>
      </c>
      <c r="K113">
        <f t="shared" si="91"/>
        <v>53</v>
      </c>
      <c r="L113">
        <f t="shared" si="91"/>
        <v>51</v>
      </c>
      <c r="M113">
        <f t="shared" si="91"/>
        <v>51</v>
      </c>
      <c r="N113">
        <f t="shared" si="91"/>
        <v>15</v>
      </c>
      <c r="O113">
        <f t="shared" si="91"/>
        <v>189</v>
      </c>
      <c r="Q113" s="4">
        <v>1987</v>
      </c>
      <c r="R113">
        <f t="shared" si="92"/>
        <v>3</v>
      </c>
      <c r="S113">
        <f t="shared" si="92"/>
        <v>3</v>
      </c>
      <c r="T113">
        <f t="shared" si="92"/>
        <v>1</v>
      </c>
      <c r="U113">
        <f t="shared" si="92"/>
        <v>1</v>
      </c>
      <c r="V113">
        <f t="shared" si="92"/>
        <v>4</v>
      </c>
      <c r="W113">
        <f t="shared" si="92"/>
        <v>12</v>
      </c>
      <c r="Y113" s="4">
        <v>1987</v>
      </c>
      <c r="Z113">
        <f t="shared" si="93"/>
        <v>0</v>
      </c>
      <c r="AA113">
        <f t="shared" si="93"/>
        <v>1</v>
      </c>
      <c r="AB113">
        <f t="shared" si="93"/>
        <v>1</v>
      </c>
      <c r="AC113">
        <f t="shared" si="93"/>
        <v>0</v>
      </c>
      <c r="AD113">
        <f t="shared" si="93"/>
        <v>0</v>
      </c>
      <c r="AE113">
        <f t="shared" si="93"/>
        <v>2</v>
      </c>
      <c r="AG113" s="4">
        <v>1987</v>
      </c>
      <c r="AH113">
        <f t="shared" si="94"/>
        <v>5</v>
      </c>
      <c r="AI113">
        <f t="shared" si="94"/>
        <v>4</v>
      </c>
      <c r="AJ113">
        <f t="shared" si="94"/>
        <v>6</v>
      </c>
      <c r="AK113">
        <f t="shared" si="94"/>
        <v>5</v>
      </c>
      <c r="AL113">
        <f t="shared" si="94"/>
        <v>5</v>
      </c>
      <c r="AM113">
        <f t="shared" si="94"/>
        <v>25</v>
      </c>
      <c r="AO113" s="4">
        <v>1987</v>
      </c>
    </row>
    <row r="114" spans="1:41" ht="12.75">
      <c r="A114" s="4">
        <v>1988</v>
      </c>
      <c r="B114">
        <f t="shared" si="90"/>
        <v>12</v>
      </c>
      <c r="C114">
        <f t="shared" si="90"/>
        <v>22</v>
      </c>
      <c r="D114">
        <f t="shared" si="90"/>
        <v>21</v>
      </c>
      <c r="E114">
        <f t="shared" si="90"/>
        <v>28</v>
      </c>
      <c r="F114">
        <f t="shared" si="90"/>
        <v>23</v>
      </c>
      <c r="G114">
        <f t="shared" si="90"/>
        <v>106</v>
      </c>
      <c r="I114" s="4">
        <v>1988</v>
      </c>
      <c r="J114">
        <f t="shared" si="91"/>
        <v>37</v>
      </c>
      <c r="K114">
        <f t="shared" si="91"/>
        <v>30</v>
      </c>
      <c r="L114">
        <f t="shared" si="91"/>
        <v>16</v>
      </c>
      <c r="M114">
        <f t="shared" si="91"/>
        <v>43</v>
      </c>
      <c r="N114">
        <f t="shared" si="91"/>
        <v>12</v>
      </c>
      <c r="O114">
        <f t="shared" si="91"/>
        <v>138</v>
      </c>
      <c r="Q114" s="4">
        <v>1988</v>
      </c>
      <c r="R114">
        <f t="shared" si="92"/>
        <v>1</v>
      </c>
      <c r="S114">
        <f t="shared" si="92"/>
        <v>0</v>
      </c>
      <c r="T114">
        <f t="shared" si="92"/>
        <v>0</v>
      </c>
      <c r="U114">
        <f t="shared" si="92"/>
        <v>1</v>
      </c>
      <c r="V114">
        <f t="shared" si="92"/>
        <v>1</v>
      </c>
      <c r="W114">
        <f t="shared" si="92"/>
        <v>3</v>
      </c>
      <c r="Y114" s="4">
        <v>1988</v>
      </c>
      <c r="Z114">
        <f t="shared" si="93"/>
        <v>0</v>
      </c>
      <c r="AA114">
        <f t="shared" si="93"/>
        <v>0</v>
      </c>
      <c r="AB114">
        <f t="shared" si="93"/>
        <v>0</v>
      </c>
      <c r="AC114">
        <f t="shared" si="93"/>
        <v>0</v>
      </c>
      <c r="AD114">
        <f t="shared" si="93"/>
        <v>0</v>
      </c>
      <c r="AE114">
        <f t="shared" si="93"/>
        <v>0</v>
      </c>
      <c r="AG114" s="4">
        <v>1988</v>
      </c>
      <c r="AH114">
        <f t="shared" si="94"/>
        <v>7</v>
      </c>
      <c r="AI114">
        <f t="shared" si="94"/>
        <v>2</v>
      </c>
      <c r="AJ114">
        <f t="shared" si="94"/>
        <v>1</v>
      </c>
      <c r="AK114">
        <f t="shared" si="94"/>
        <v>9</v>
      </c>
      <c r="AL114">
        <f t="shared" si="94"/>
        <v>1</v>
      </c>
      <c r="AM114">
        <f t="shared" si="94"/>
        <v>20</v>
      </c>
      <c r="AO114" s="4">
        <v>1988</v>
      </c>
    </row>
    <row r="115" spans="1:41" ht="12.75">
      <c r="A115" s="4">
        <v>1989</v>
      </c>
      <c r="B115">
        <f t="shared" si="90"/>
        <v>55</v>
      </c>
      <c r="C115">
        <f t="shared" si="90"/>
        <v>146</v>
      </c>
      <c r="D115">
        <f t="shared" si="90"/>
        <v>140</v>
      </c>
      <c r="E115">
        <f t="shared" si="90"/>
        <v>131</v>
      </c>
      <c r="F115">
        <f t="shared" si="90"/>
        <v>98</v>
      </c>
      <c r="G115">
        <f t="shared" si="90"/>
        <v>570</v>
      </c>
      <c r="I115" s="4">
        <v>1989</v>
      </c>
      <c r="J115">
        <f t="shared" si="91"/>
        <v>36</v>
      </c>
      <c r="K115">
        <f t="shared" si="91"/>
        <v>97</v>
      </c>
      <c r="L115">
        <f t="shared" si="91"/>
        <v>102</v>
      </c>
      <c r="M115">
        <f t="shared" si="91"/>
        <v>146</v>
      </c>
      <c r="N115">
        <f t="shared" si="91"/>
        <v>32</v>
      </c>
      <c r="O115">
        <f t="shared" si="91"/>
        <v>413</v>
      </c>
      <c r="Q115" s="4">
        <v>1989</v>
      </c>
      <c r="R115">
        <f t="shared" si="92"/>
        <v>0</v>
      </c>
      <c r="S115">
        <f t="shared" si="92"/>
        <v>2</v>
      </c>
      <c r="T115">
        <f t="shared" si="92"/>
        <v>2</v>
      </c>
      <c r="U115">
        <f t="shared" si="92"/>
        <v>4</v>
      </c>
      <c r="V115">
        <f t="shared" si="92"/>
        <v>1</v>
      </c>
      <c r="W115">
        <f t="shared" si="92"/>
        <v>9</v>
      </c>
      <c r="Y115" s="4">
        <v>1989</v>
      </c>
      <c r="Z115">
        <f t="shared" si="93"/>
        <v>1</v>
      </c>
      <c r="AA115">
        <f t="shared" si="93"/>
        <v>2</v>
      </c>
      <c r="AB115">
        <f t="shared" si="93"/>
        <v>3</v>
      </c>
      <c r="AC115">
        <f t="shared" si="93"/>
        <v>0</v>
      </c>
      <c r="AD115">
        <f t="shared" si="93"/>
        <v>0</v>
      </c>
      <c r="AE115">
        <f t="shared" si="93"/>
        <v>6</v>
      </c>
      <c r="AG115" s="4">
        <v>1989</v>
      </c>
      <c r="AH115">
        <f t="shared" si="94"/>
        <v>3</v>
      </c>
      <c r="AI115">
        <f t="shared" si="94"/>
        <v>7</v>
      </c>
      <c r="AJ115">
        <f t="shared" si="94"/>
        <v>7</v>
      </c>
      <c r="AK115">
        <f t="shared" si="94"/>
        <v>25</v>
      </c>
      <c r="AL115">
        <f t="shared" si="94"/>
        <v>4</v>
      </c>
      <c r="AM115">
        <f t="shared" si="94"/>
        <v>46</v>
      </c>
      <c r="AO115" s="4">
        <v>1989</v>
      </c>
    </row>
    <row r="116" spans="1:41" ht="12.75">
      <c r="A116" s="4">
        <v>1990</v>
      </c>
      <c r="B116">
        <f t="shared" si="90"/>
        <v>60</v>
      </c>
      <c r="C116">
        <f t="shared" si="90"/>
        <v>130</v>
      </c>
      <c r="D116">
        <f t="shared" si="90"/>
        <v>128</v>
      </c>
      <c r="E116">
        <f t="shared" si="90"/>
        <v>133</v>
      </c>
      <c r="F116">
        <f t="shared" si="90"/>
        <v>92</v>
      </c>
      <c r="G116">
        <f t="shared" si="90"/>
        <v>543</v>
      </c>
      <c r="I116" s="4">
        <v>1990</v>
      </c>
      <c r="J116">
        <f t="shared" si="91"/>
        <v>29</v>
      </c>
      <c r="K116">
        <f t="shared" si="91"/>
        <v>109</v>
      </c>
      <c r="L116">
        <f t="shared" si="91"/>
        <v>103</v>
      </c>
      <c r="M116">
        <f t="shared" si="91"/>
        <v>162</v>
      </c>
      <c r="N116">
        <f t="shared" si="91"/>
        <v>30</v>
      </c>
      <c r="O116">
        <f t="shared" si="91"/>
        <v>433</v>
      </c>
      <c r="Q116" s="4">
        <v>1990</v>
      </c>
      <c r="R116">
        <f t="shared" si="92"/>
        <v>3</v>
      </c>
      <c r="S116">
        <f t="shared" si="92"/>
        <v>1</v>
      </c>
      <c r="T116">
        <f t="shared" si="92"/>
        <v>1</v>
      </c>
      <c r="U116">
        <f t="shared" si="92"/>
        <v>2</v>
      </c>
      <c r="V116">
        <f t="shared" si="92"/>
        <v>0</v>
      </c>
      <c r="W116">
        <f t="shared" si="92"/>
        <v>7</v>
      </c>
      <c r="Y116" s="4">
        <v>1990</v>
      </c>
      <c r="Z116">
        <f t="shared" si="93"/>
        <v>2</v>
      </c>
      <c r="AA116">
        <f t="shared" si="93"/>
        <v>0</v>
      </c>
      <c r="AB116">
        <f t="shared" si="93"/>
        <v>1</v>
      </c>
      <c r="AC116">
        <f t="shared" si="93"/>
        <v>0</v>
      </c>
      <c r="AD116">
        <f t="shared" si="93"/>
        <v>0</v>
      </c>
      <c r="AE116">
        <f t="shared" si="93"/>
        <v>3</v>
      </c>
      <c r="AG116" s="4">
        <v>1990</v>
      </c>
      <c r="AH116">
        <f t="shared" si="94"/>
        <v>10</v>
      </c>
      <c r="AI116">
        <f t="shared" si="94"/>
        <v>6</v>
      </c>
      <c r="AJ116">
        <f t="shared" si="94"/>
        <v>9</v>
      </c>
      <c r="AK116">
        <f t="shared" si="94"/>
        <v>10</v>
      </c>
      <c r="AL116">
        <f t="shared" si="94"/>
        <v>6</v>
      </c>
      <c r="AM116">
        <f t="shared" si="94"/>
        <v>41</v>
      </c>
      <c r="AO116" s="4">
        <v>1990</v>
      </c>
    </row>
    <row r="117" spans="1:41" ht="12.75">
      <c r="A117" s="4">
        <v>1991</v>
      </c>
      <c r="B117">
        <f t="shared" si="90"/>
        <v>71</v>
      </c>
      <c r="C117">
        <f t="shared" si="90"/>
        <v>155</v>
      </c>
      <c r="D117">
        <f t="shared" si="90"/>
        <v>125</v>
      </c>
      <c r="E117">
        <f t="shared" si="90"/>
        <v>131</v>
      </c>
      <c r="F117">
        <f t="shared" si="90"/>
        <v>87</v>
      </c>
      <c r="G117">
        <f t="shared" si="90"/>
        <v>569</v>
      </c>
      <c r="I117" s="4">
        <v>1991</v>
      </c>
      <c r="J117">
        <f t="shared" si="91"/>
        <v>39</v>
      </c>
      <c r="K117">
        <f t="shared" si="91"/>
        <v>109</v>
      </c>
      <c r="L117">
        <f t="shared" si="91"/>
        <v>82</v>
      </c>
      <c r="M117">
        <f t="shared" si="91"/>
        <v>169</v>
      </c>
      <c r="N117">
        <f t="shared" si="91"/>
        <v>42</v>
      </c>
      <c r="O117">
        <f t="shared" si="91"/>
        <v>441</v>
      </c>
      <c r="Q117" s="4">
        <v>1991</v>
      </c>
      <c r="R117">
        <f t="shared" si="92"/>
        <v>0</v>
      </c>
      <c r="S117">
        <f t="shared" si="92"/>
        <v>2</v>
      </c>
      <c r="T117">
        <f t="shared" si="92"/>
        <v>1</v>
      </c>
      <c r="U117">
        <f t="shared" si="92"/>
        <v>3</v>
      </c>
      <c r="V117">
        <f t="shared" si="92"/>
        <v>2</v>
      </c>
      <c r="W117">
        <f t="shared" si="92"/>
        <v>8</v>
      </c>
      <c r="Y117" s="4">
        <v>1991</v>
      </c>
      <c r="Z117">
        <f t="shared" si="93"/>
        <v>0</v>
      </c>
      <c r="AA117">
        <f t="shared" si="93"/>
        <v>1</v>
      </c>
      <c r="AB117">
        <f t="shared" si="93"/>
        <v>1</v>
      </c>
      <c r="AC117">
        <f t="shared" si="93"/>
        <v>0</v>
      </c>
      <c r="AD117">
        <f t="shared" si="93"/>
        <v>3</v>
      </c>
      <c r="AE117">
        <f t="shared" si="93"/>
        <v>5</v>
      </c>
      <c r="AG117" s="4">
        <v>1991</v>
      </c>
      <c r="AH117">
        <f t="shared" si="94"/>
        <v>7</v>
      </c>
      <c r="AI117">
        <f t="shared" si="94"/>
        <v>13</v>
      </c>
      <c r="AJ117">
        <f t="shared" si="94"/>
        <v>9</v>
      </c>
      <c r="AK117">
        <f t="shared" si="94"/>
        <v>16</v>
      </c>
      <c r="AL117">
        <f t="shared" si="94"/>
        <v>8</v>
      </c>
      <c r="AM117">
        <f t="shared" si="94"/>
        <v>53</v>
      </c>
      <c r="AO117" s="4">
        <v>1991</v>
      </c>
    </row>
    <row r="118" spans="1:41" ht="12.75">
      <c r="A118" s="4">
        <v>1992</v>
      </c>
      <c r="B118">
        <f t="shared" si="90"/>
        <v>34</v>
      </c>
      <c r="C118">
        <f t="shared" si="90"/>
        <v>121</v>
      </c>
      <c r="D118">
        <f t="shared" si="90"/>
        <v>127</v>
      </c>
      <c r="E118">
        <f t="shared" si="90"/>
        <v>120</v>
      </c>
      <c r="F118">
        <f t="shared" si="90"/>
        <v>76</v>
      </c>
      <c r="G118">
        <f t="shared" si="90"/>
        <v>478</v>
      </c>
      <c r="I118" s="4">
        <v>1992</v>
      </c>
      <c r="J118">
        <f t="shared" si="91"/>
        <v>34</v>
      </c>
      <c r="K118">
        <f t="shared" si="91"/>
        <v>86</v>
      </c>
      <c r="L118">
        <f t="shared" si="91"/>
        <v>72</v>
      </c>
      <c r="M118">
        <f t="shared" si="91"/>
        <v>132</v>
      </c>
      <c r="N118">
        <f t="shared" si="91"/>
        <v>39</v>
      </c>
      <c r="O118">
        <f t="shared" si="91"/>
        <v>363</v>
      </c>
      <c r="Q118" s="4">
        <v>1992</v>
      </c>
      <c r="R118">
        <f t="shared" si="92"/>
        <v>2</v>
      </c>
      <c r="S118">
        <f t="shared" si="92"/>
        <v>0</v>
      </c>
      <c r="T118">
        <f t="shared" si="92"/>
        <v>1</v>
      </c>
      <c r="U118">
        <f t="shared" si="92"/>
        <v>1</v>
      </c>
      <c r="V118">
        <f t="shared" si="92"/>
        <v>2</v>
      </c>
      <c r="W118">
        <f t="shared" si="92"/>
        <v>6</v>
      </c>
      <c r="Y118" s="4">
        <v>1992</v>
      </c>
      <c r="Z118">
        <f t="shared" si="93"/>
        <v>0</v>
      </c>
      <c r="AA118">
        <f t="shared" si="93"/>
        <v>1</v>
      </c>
      <c r="AB118">
        <f t="shared" si="93"/>
        <v>0</v>
      </c>
      <c r="AC118">
        <f t="shared" si="93"/>
        <v>2</v>
      </c>
      <c r="AD118">
        <f t="shared" si="93"/>
        <v>1</v>
      </c>
      <c r="AE118">
        <f t="shared" si="93"/>
        <v>4</v>
      </c>
      <c r="AG118" s="4">
        <v>1992</v>
      </c>
      <c r="AH118">
        <f t="shared" si="94"/>
        <v>10</v>
      </c>
      <c r="AI118">
        <f t="shared" si="94"/>
        <v>11</v>
      </c>
      <c r="AJ118">
        <f t="shared" si="94"/>
        <v>6</v>
      </c>
      <c r="AK118">
        <f t="shared" si="94"/>
        <v>22</v>
      </c>
      <c r="AL118">
        <f t="shared" si="94"/>
        <v>3</v>
      </c>
      <c r="AM118">
        <f t="shared" si="94"/>
        <v>52</v>
      </c>
      <c r="AO118" s="4">
        <v>1992</v>
      </c>
    </row>
    <row r="119" spans="1:41" ht="12.75">
      <c r="A119" s="4">
        <v>1993</v>
      </c>
      <c r="B119">
        <f aca="true" t="shared" si="95" ref="B119:G125">B98+B56+B35</f>
        <v>45</v>
      </c>
      <c r="C119">
        <f t="shared" si="95"/>
        <v>125</v>
      </c>
      <c r="D119">
        <f t="shared" si="95"/>
        <v>114</v>
      </c>
      <c r="E119">
        <f t="shared" si="95"/>
        <v>175</v>
      </c>
      <c r="F119">
        <f t="shared" si="95"/>
        <v>73</v>
      </c>
      <c r="G119">
        <f t="shared" si="95"/>
        <v>532</v>
      </c>
      <c r="I119" s="4">
        <v>1993</v>
      </c>
      <c r="J119">
        <f aca="true" t="shared" si="96" ref="J119:O125">J98+J56+J35</f>
        <v>29</v>
      </c>
      <c r="K119">
        <f t="shared" si="96"/>
        <v>117</v>
      </c>
      <c r="L119">
        <f t="shared" si="96"/>
        <v>63</v>
      </c>
      <c r="M119">
        <f t="shared" si="96"/>
        <v>155</v>
      </c>
      <c r="N119">
        <f t="shared" si="96"/>
        <v>37</v>
      </c>
      <c r="O119">
        <f t="shared" si="96"/>
        <v>401</v>
      </c>
      <c r="Q119" s="4">
        <v>1993</v>
      </c>
      <c r="R119">
        <f aca="true" t="shared" si="97" ref="R119:W125">R98+R56+R35</f>
        <v>3</v>
      </c>
      <c r="S119">
        <f t="shared" si="97"/>
        <v>1</v>
      </c>
      <c r="T119">
        <f t="shared" si="97"/>
        <v>1</v>
      </c>
      <c r="U119">
        <f t="shared" si="97"/>
        <v>3</v>
      </c>
      <c r="V119">
        <f t="shared" si="97"/>
        <v>2</v>
      </c>
      <c r="W119">
        <f t="shared" si="97"/>
        <v>10</v>
      </c>
      <c r="Y119" s="4">
        <v>1993</v>
      </c>
      <c r="Z119">
        <f aca="true" t="shared" si="98" ref="Z119:AE125">Z98+Z56+Z35</f>
        <v>0</v>
      </c>
      <c r="AA119">
        <f t="shared" si="98"/>
        <v>4</v>
      </c>
      <c r="AB119">
        <f t="shared" si="98"/>
        <v>1</v>
      </c>
      <c r="AC119">
        <f t="shared" si="98"/>
        <v>1</v>
      </c>
      <c r="AD119">
        <f t="shared" si="98"/>
        <v>2</v>
      </c>
      <c r="AE119">
        <f t="shared" si="98"/>
        <v>8</v>
      </c>
      <c r="AG119" s="4">
        <v>1993</v>
      </c>
      <c r="AH119">
        <f aca="true" t="shared" si="99" ref="AH119:AM125">AH98+AH56+AH35</f>
        <v>6</v>
      </c>
      <c r="AI119">
        <f t="shared" si="99"/>
        <v>17</v>
      </c>
      <c r="AJ119">
        <f t="shared" si="99"/>
        <v>10</v>
      </c>
      <c r="AK119">
        <f t="shared" si="99"/>
        <v>24</v>
      </c>
      <c r="AL119">
        <f t="shared" si="99"/>
        <v>9</v>
      </c>
      <c r="AM119">
        <f t="shared" si="99"/>
        <v>66</v>
      </c>
      <c r="AO119" s="4">
        <v>1993</v>
      </c>
    </row>
    <row r="120" spans="1:41" ht="12.75">
      <c r="A120" s="4">
        <v>1994</v>
      </c>
      <c r="B120">
        <f t="shared" si="95"/>
        <v>45</v>
      </c>
      <c r="C120">
        <f t="shared" si="95"/>
        <v>126</v>
      </c>
      <c r="D120">
        <f t="shared" si="95"/>
        <v>132</v>
      </c>
      <c r="E120">
        <f t="shared" si="95"/>
        <v>191</v>
      </c>
      <c r="F120">
        <f t="shared" si="95"/>
        <v>98</v>
      </c>
      <c r="G120">
        <f t="shared" si="95"/>
        <v>592</v>
      </c>
      <c r="I120" s="4">
        <v>1994</v>
      </c>
      <c r="J120">
        <f t="shared" si="96"/>
        <v>37</v>
      </c>
      <c r="K120">
        <f t="shared" si="96"/>
        <v>102</v>
      </c>
      <c r="L120">
        <f t="shared" si="96"/>
        <v>50</v>
      </c>
      <c r="M120">
        <f t="shared" si="96"/>
        <v>122</v>
      </c>
      <c r="N120">
        <f t="shared" si="96"/>
        <v>36</v>
      </c>
      <c r="O120">
        <f t="shared" si="96"/>
        <v>347</v>
      </c>
      <c r="Q120" s="4">
        <v>1994</v>
      </c>
      <c r="R120">
        <f t="shared" si="97"/>
        <v>2</v>
      </c>
      <c r="S120">
        <f t="shared" si="97"/>
        <v>2</v>
      </c>
      <c r="T120">
        <f t="shared" si="97"/>
        <v>0</v>
      </c>
      <c r="U120">
        <f t="shared" si="97"/>
        <v>2</v>
      </c>
      <c r="V120">
        <f t="shared" si="97"/>
        <v>2</v>
      </c>
      <c r="W120">
        <f t="shared" si="97"/>
        <v>8</v>
      </c>
      <c r="Y120" s="4">
        <v>1994</v>
      </c>
      <c r="Z120">
        <f t="shared" si="98"/>
        <v>1</v>
      </c>
      <c r="AA120">
        <f t="shared" si="98"/>
        <v>4</v>
      </c>
      <c r="AB120">
        <f t="shared" si="98"/>
        <v>4</v>
      </c>
      <c r="AC120">
        <f t="shared" si="98"/>
        <v>1</v>
      </c>
      <c r="AD120">
        <f t="shared" si="98"/>
        <v>2</v>
      </c>
      <c r="AE120">
        <f t="shared" si="98"/>
        <v>12</v>
      </c>
      <c r="AG120" s="4">
        <v>1994</v>
      </c>
      <c r="AH120">
        <f t="shared" si="99"/>
        <v>6</v>
      </c>
      <c r="AI120">
        <f t="shared" si="99"/>
        <v>13</v>
      </c>
      <c r="AJ120">
        <f t="shared" si="99"/>
        <v>6</v>
      </c>
      <c r="AK120">
        <f t="shared" si="99"/>
        <v>27</v>
      </c>
      <c r="AL120">
        <f t="shared" si="99"/>
        <v>10</v>
      </c>
      <c r="AM120">
        <f t="shared" si="99"/>
        <v>62</v>
      </c>
      <c r="AO120" s="4">
        <v>1994</v>
      </c>
    </row>
    <row r="121" spans="1:41" ht="12.75">
      <c r="A121" s="4">
        <v>1995</v>
      </c>
      <c r="B121">
        <f t="shared" si="95"/>
        <v>56</v>
      </c>
      <c r="C121">
        <f t="shared" si="95"/>
        <v>140</v>
      </c>
      <c r="D121">
        <f t="shared" si="95"/>
        <v>174</v>
      </c>
      <c r="E121">
        <f t="shared" si="95"/>
        <v>191</v>
      </c>
      <c r="F121">
        <f t="shared" si="95"/>
        <v>90</v>
      </c>
      <c r="G121">
        <f t="shared" si="95"/>
        <v>651</v>
      </c>
      <c r="I121" s="4">
        <v>1995</v>
      </c>
      <c r="J121">
        <f t="shared" si="96"/>
        <v>50</v>
      </c>
      <c r="K121">
        <f t="shared" si="96"/>
        <v>113</v>
      </c>
      <c r="L121">
        <f t="shared" si="96"/>
        <v>62</v>
      </c>
      <c r="M121">
        <f t="shared" si="96"/>
        <v>108</v>
      </c>
      <c r="N121">
        <f t="shared" si="96"/>
        <v>46</v>
      </c>
      <c r="O121">
        <f t="shared" si="96"/>
        <v>379</v>
      </c>
      <c r="Q121" s="4">
        <v>1995</v>
      </c>
      <c r="R121">
        <f t="shared" si="97"/>
        <v>1</v>
      </c>
      <c r="S121">
        <f t="shared" si="97"/>
        <v>2</v>
      </c>
      <c r="T121">
        <f t="shared" si="97"/>
        <v>1</v>
      </c>
      <c r="U121">
        <f t="shared" si="97"/>
        <v>10</v>
      </c>
      <c r="V121">
        <f t="shared" si="97"/>
        <v>6</v>
      </c>
      <c r="W121">
        <f t="shared" si="97"/>
        <v>20</v>
      </c>
      <c r="Y121" s="4">
        <v>1995</v>
      </c>
      <c r="Z121">
        <f t="shared" si="98"/>
        <v>0</v>
      </c>
      <c r="AA121">
        <f t="shared" si="98"/>
        <v>0</v>
      </c>
      <c r="AB121">
        <f t="shared" si="98"/>
        <v>4</v>
      </c>
      <c r="AC121">
        <f t="shared" si="98"/>
        <v>1</v>
      </c>
      <c r="AD121">
        <f t="shared" si="98"/>
        <v>0</v>
      </c>
      <c r="AE121">
        <f t="shared" si="98"/>
        <v>5</v>
      </c>
      <c r="AG121" s="4">
        <v>1995</v>
      </c>
      <c r="AH121">
        <f t="shared" si="99"/>
        <v>8</v>
      </c>
      <c r="AI121">
        <f t="shared" si="99"/>
        <v>15</v>
      </c>
      <c r="AJ121">
        <f t="shared" si="99"/>
        <v>11</v>
      </c>
      <c r="AK121">
        <f t="shared" si="99"/>
        <v>30</v>
      </c>
      <c r="AL121">
        <f t="shared" si="99"/>
        <v>11</v>
      </c>
      <c r="AM121">
        <f t="shared" si="99"/>
        <v>75</v>
      </c>
      <c r="AO121" s="4">
        <v>1995</v>
      </c>
    </row>
    <row r="122" spans="1:41" ht="12.75">
      <c r="A122" s="4">
        <v>1996</v>
      </c>
      <c r="B122">
        <f t="shared" si="95"/>
        <v>65</v>
      </c>
      <c r="C122">
        <f t="shared" si="95"/>
        <v>128</v>
      </c>
      <c r="D122">
        <f t="shared" si="95"/>
        <v>182</v>
      </c>
      <c r="E122">
        <f t="shared" si="95"/>
        <v>250</v>
      </c>
      <c r="F122">
        <f t="shared" si="95"/>
        <v>104</v>
      </c>
      <c r="G122">
        <f t="shared" si="95"/>
        <v>729</v>
      </c>
      <c r="I122" s="4">
        <v>1996</v>
      </c>
      <c r="J122">
        <f t="shared" si="96"/>
        <v>42</v>
      </c>
      <c r="K122">
        <f t="shared" si="96"/>
        <v>104</v>
      </c>
      <c r="L122">
        <f t="shared" si="96"/>
        <v>76</v>
      </c>
      <c r="M122">
        <f t="shared" si="96"/>
        <v>139</v>
      </c>
      <c r="N122">
        <f t="shared" si="96"/>
        <v>35</v>
      </c>
      <c r="O122">
        <f t="shared" si="96"/>
        <v>396</v>
      </c>
      <c r="Q122" s="4">
        <v>1996</v>
      </c>
      <c r="R122">
        <f t="shared" si="97"/>
        <v>4</v>
      </c>
      <c r="S122">
        <f t="shared" si="97"/>
        <v>1</v>
      </c>
      <c r="T122">
        <f t="shared" si="97"/>
        <v>1</v>
      </c>
      <c r="U122">
        <f t="shared" si="97"/>
        <v>8</v>
      </c>
      <c r="V122">
        <f t="shared" si="97"/>
        <v>2</v>
      </c>
      <c r="W122">
        <f t="shared" si="97"/>
        <v>16</v>
      </c>
      <c r="Y122" s="4">
        <v>1996</v>
      </c>
      <c r="Z122">
        <f t="shared" si="98"/>
        <v>3</v>
      </c>
      <c r="AA122">
        <f t="shared" si="98"/>
        <v>2</v>
      </c>
      <c r="AB122">
        <f t="shared" si="98"/>
        <v>4</v>
      </c>
      <c r="AC122">
        <f t="shared" si="98"/>
        <v>1</v>
      </c>
      <c r="AD122">
        <f t="shared" si="98"/>
        <v>2</v>
      </c>
      <c r="AE122">
        <f t="shared" si="98"/>
        <v>12</v>
      </c>
      <c r="AG122" s="4">
        <v>1996</v>
      </c>
      <c r="AH122">
        <f t="shared" si="99"/>
        <v>15</v>
      </c>
      <c r="AI122">
        <f t="shared" si="99"/>
        <v>20</v>
      </c>
      <c r="AJ122">
        <f t="shared" si="99"/>
        <v>21</v>
      </c>
      <c r="AK122">
        <f t="shared" si="99"/>
        <v>27</v>
      </c>
      <c r="AL122">
        <f t="shared" si="99"/>
        <v>13</v>
      </c>
      <c r="AM122">
        <f t="shared" si="99"/>
        <v>96</v>
      </c>
      <c r="AO122" s="4">
        <v>1996</v>
      </c>
    </row>
    <row r="123" spans="1:41" ht="12.75">
      <c r="A123" s="4">
        <v>1997</v>
      </c>
      <c r="B123">
        <f t="shared" si="95"/>
        <v>70</v>
      </c>
      <c r="C123">
        <f t="shared" si="95"/>
        <v>166</v>
      </c>
      <c r="D123">
        <f t="shared" si="95"/>
        <v>218</v>
      </c>
      <c r="E123">
        <f t="shared" si="95"/>
        <v>317</v>
      </c>
      <c r="F123">
        <f t="shared" si="95"/>
        <v>127</v>
      </c>
      <c r="G123">
        <f t="shared" si="95"/>
        <v>898</v>
      </c>
      <c r="I123" s="4">
        <v>1997</v>
      </c>
      <c r="J123">
        <f t="shared" si="96"/>
        <v>54</v>
      </c>
      <c r="K123">
        <f t="shared" si="96"/>
        <v>138</v>
      </c>
      <c r="L123">
        <f t="shared" si="96"/>
        <v>93</v>
      </c>
      <c r="M123">
        <f t="shared" si="96"/>
        <v>164</v>
      </c>
      <c r="N123">
        <f t="shared" si="96"/>
        <v>41</v>
      </c>
      <c r="O123">
        <f t="shared" si="96"/>
        <v>490</v>
      </c>
      <c r="Q123" s="4">
        <v>1997</v>
      </c>
      <c r="R123">
        <f t="shared" si="97"/>
        <v>5</v>
      </c>
      <c r="S123">
        <f t="shared" si="97"/>
        <v>3</v>
      </c>
      <c r="T123">
        <f t="shared" si="97"/>
        <v>7</v>
      </c>
      <c r="U123">
        <f t="shared" si="97"/>
        <v>7</v>
      </c>
      <c r="V123">
        <f t="shared" si="97"/>
        <v>1</v>
      </c>
      <c r="W123">
        <f t="shared" si="97"/>
        <v>23</v>
      </c>
      <c r="Y123" s="4">
        <v>1997</v>
      </c>
      <c r="Z123">
        <f t="shared" si="98"/>
        <v>2</v>
      </c>
      <c r="AA123">
        <f t="shared" si="98"/>
        <v>3</v>
      </c>
      <c r="AB123">
        <f t="shared" si="98"/>
        <v>6</v>
      </c>
      <c r="AC123">
        <f t="shared" si="98"/>
        <v>6</v>
      </c>
      <c r="AD123">
        <f t="shared" si="98"/>
        <v>1</v>
      </c>
      <c r="AE123">
        <f t="shared" si="98"/>
        <v>18</v>
      </c>
      <c r="AG123" s="4">
        <v>1997</v>
      </c>
      <c r="AH123">
        <f t="shared" si="99"/>
        <v>17</v>
      </c>
      <c r="AI123">
        <f t="shared" si="99"/>
        <v>20</v>
      </c>
      <c r="AJ123">
        <f t="shared" si="99"/>
        <v>27</v>
      </c>
      <c r="AK123">
        <f t="shared" si="99"/>
        <v>51</v>
      </c>
      <c r="AL123">
        <f t="shared" si="99"/>
        <v>15</v>
      </c>
      <c r="AM123">
        <f t="shared" si="99"/>
        <v>130</v>
      </c>
      <c r="AO123" s="4">
        <v>1997</v>
      </c>
    </row>
    <row r="124" spans="1:41" ht="12.75">
      <c r="A124" s="4">
        <v>1998</v>
      </c>
      <c r="B124">
        <f t="shared" si="95"/>
        <v>73</v>
      </c>
      <c r="C124">
        <f t="shared" si="95"/>
        <v>210</v>
      </c>
      <c r="D124">
        <f t="shared" si="95"/>
        <v>248</v>
      </c>
      <c r="E124">
        <f t="shared" si="95"/>
        <v>410</v>
      </c>
      <c r="F124">
        <f t="shared" si="95"/>
        <v>133</v>
      </c>
      <c r="G124">
        <f t="shared" si="95"/>
        <v>1074</v>
      </c>
      <c r="I124" s="4">
        <v>1998</v>
      </c>
      <c r="J124">
        <f t="shared" si="96"/>
        <v>60</v>
      </c>
      <c r="K124">
        <f t="shared" si="96"/>
        <v>135</v>
      </c>
      <c r="L124">
        <f t="shared" si="96"/>
        <v>102</v>
      </c>
      <c r="M124">
        <f t="shared" si="96"/>
        <v>240</v>
      </c>
      <c r="N124">
        <f t="shared" si="96"/>
        <v>45</v>
      </c>
      <c r="O124">
        <f t="shared" si="96"/>
        <v>582</v>
      </c>
      <c r="Q124" s="4">
        <v>1998</v>
      </c>
      <c r="R124">
        <f t="shared" si="97"/>
        <v>3</v>
      </c>
      <c r="S124">
        <f t="shared" si="97"/>
        <v>5</v>
      </c>
      <c r="T124">
        <f t="shared" si="97"/>
        <v>9</v>
      </c>
      <c r="U124">
        <f t="shared" si="97"/>
        <v>12</v>
      </c>
      <c r="V124">
        <f t="shared" si="97"/>
        <v>4</v>
      </c>
      <c r="W124">
        <f t="shared" si="97"/>
        <v>33</v>
      </c>
      <c r="Y124" s="4">
        <v>1998</v>
      </c>
      <c r="Z124">
        <f t="shared" si="98"/>
        <v>2</v>
      </c>
      <c r="AA124">
        <f t="shared" si="98"/>
        <v>2</v>
      </c>
      <c r="AB124">
        <f t="shared" si="98"/>
        <v>2</v>
      </c>
      <c r="AC124">
        <f t="shared" si="98"/>
        <v>3</v>
      </c>
      <c r="AD124">
        <f t="shared" si="98"/>
        <v>2</v>
      </c>
      <c r="AE124">
        <f t="shared" si="98"/>
        <v>11</v>
      </c>
      <c r="AG124" s="4">
        <v>1998</v>
      </c>
      <c r="AH124">
        <f t="shared" si="99"/>
        <v>22</v>
      </c>
      <c r="AI124">
        <f t="shared" si="99"/>
        <v>32</v>
      </c>
      <c r="AJ124">
        <f t="shared" si="99"/>
        <v>27</v>
      </c>
      <c r="AK124">
        <f t="shared" si="99"/>
        <v>54</v>
      </c>
      <c r="AL124">
        <f t="shared" si="99"/>
        <v>11</v>
      </c>
      <c r="AM124">
        <f t="shared" si="99"/>
        <v>146</v>
      </c>
      <c r="AO124" s="4">
        <v>1998</v>
      </c>
    </row>
    <row r="125" spans="1:41" ht="12.75">
      <c r="A125" s="4">
        <v>1999</v>
      </c>
      <c r="B125">
        <f t="shared" si="95"/>
        <v>78</v>
      </c>
      <c r="C125">
        <f t="shared" si="95"/>
        <v>160</v>
      </c>
      <c r="D125">
        <f t="shared" si="95"/>
        <v>227</v>
      </c>
      <c r="E125">
        <f t="shared" si="95"/>
        <v>388</v>
      </c>
      <c r="F125">
        <f t="shared" si="95"/>
        <v>129</v>
      </c>
      <c r="G125">
        <f t="shared" si="95"/>
        <v>982</v>
      </c>
      <c r="I125" s="4">
        <v>1999</v>
      </c>
      <c r="J125">
        <f t="shared" si="96"/>
        <v>60</v>
      </c>
      <c r="K125">
        <f t="shared" si="96"/>
        <v>122</v>
      </c>
      <c r="L125">
        <f t="shared" si="96"/>
        <v>72</v>
      </c>
      <c r="M125">
        <f t="shared" si="96"/>
        <v>211</v>
      </c>
      <c r="N125">
        <f t="shared" si="96"/>
        <v>46</v>
      </c>
      <c r="O125">
        <f t="shared" si="96"/>
        <v>511</v>
      </c>
      <c r="Q125" s="4">
        <v>1999</v>
      </c>
      <c r="R125">
        <f t="shared" si="97"/>
        <v>4</v>
      </c>
      <c r="S125">
        <f t="shared" si="97"/>
        <v>1</v>
      </c>
      <c r="T125">
        <f t="shared" si="97"/>
        <v>1</v>
      </c>
      <c r="U125">
        <f t="shared" si="97"/>
        <v>6</v>
      </c>
      <c r="V125">
        <f t="shared" si="97"/>
        <v>6</v>
      </c>
      <c r="W125">
        <f t="shared" si="97"/>
        <v>18</v>
      </c>
      <c r="Y125" s="4">
        <v>1999</v>
      </c>
      <c r="Z125">
        <f t="shared" si="98"/>
        <v>3</v>
      </c>
      <c r="AA125">
        <f t="shared" si="98"/>
        <v>2</v>
      </c>
      <c r="AB125">
        <f t="shared" si="98"/>
        <v>5</v>
      </c>
      <c r="AC125">
        <f t="shared" si="98"/>
        <v>5</v>
      </c>
      <c r="AD125">
        <f t="shared" si="98"/>
        <v>6</v>
      </c>
      <c r="AE125">
        <f t="shared" si="98"/>
        <v>21</v>
      </c>
      <c r="AG125" s="4">
        <v>1999</v>
      </c>
      <c r="AH125">
        <f t="shared" si="99"/>
        <v>16</v>
      </c>
      <c r="AI125">
        <f t="shared" si="99"/>
        <v>27</v>
      </c>
      <c r="AJ125">
        <f t="shared" si="99"/>
        <v>20</v>
      </c>
      <c r="AK125">
        <f t="shared" si="99"/>
        <v>69</v>
      </c>
      <c r="AL125">
        <f t="shared" si="99"/>
        <v>15</v>
      </c>
      <c r="AM125">
        <f t="shared" si="99"/>
        <v>147</v>
      </c>
      <c r="AO125" s="4">
        <v>1999</v>
      </c>
    </row>
    <row r="126" spans="1:46" ht="12.75">
      <c r="A126" s="4" t="s">
        <v>13</v>
      </c>
      <c r="B126" s="2">
        <f>SUM(B109:B125)</f>
        <v>729</v>
      </c>
      <c r="C126" s="2">
        <f>SUM(C109:C125)</f>
        <v>1857</v>
      </c>
      <c r="D126" s="2">
        <f>SUM(D109:D125)</f>
        <v>2015</v>
      </c>
      <c r="E126" s="2">
        <f>SUM(E109:E125)</f>
        <v>2596</v>
      </c>
      <c r="F126" s="2">
        <f>SUM(F109:F125)</f>
        <v>1251</v>
      </c>
      <c r="G126">
        <f>SUM(B126:F126)</f>
        <v>8448</v>
      </c>
      <c r="I126" s="4" t="s">
        <v>13</v>
      </c>
      <c r="J126" s="2">
        <f>SUM(J109:J125)</f>
        <v>541</v>
      </c>
      <c r="K126" s="2">
        <f>SUM(K109:K125)</f>
        <v>1386</v>
      </c>
      <c r="L126" s="2">
        <f>SUM(L109:L125)</f>
        <v>982</v>
      </c>
      <c r="M126" s="2">
        <f>SUM(M109:M125)</f>
        <v>1882</v>
      </c>
      <c r="N126" s="2">
        <f>SUM(N109:N125)</f>
        <v>477</v>
      </c>
      <c r="O126">
        <f>SUM(J126:N126)</f>
        <v>5268</v>
      </c>
      <c r="Q126" s="4" t="s">
        <v>13</v>
      </c>
      <c r="R126" s="2">
        <f>SUM(R109:R125)</f>
        <v>32</v>
      </c>
      <c r="S126" s="2">
        <f>SUM(S109:S125)</f>
        <v>28</v>
      </c>
      <c r="T126" s="2">
        <f>SUM(T109:T125)</f>
        <v>29</v>
      </c>
      <c r="U126" s="2">
        <f>SUM(U109:U125)</f>
        <v>60</v>
      </c>
      <c r="V126" s="2">
        <f>SUM(V109:V125)</f>
        <v>34</v>
      </c>
      <c r="W126">
        <f>SUM(R126:V126)</f>
        <v>183</v>
      </c>
      <c r="Y126" s="4" t="s">
        <v>13</v>
      </c>
      <c r="Z126" s="2">
        <f>SUM(Z109:Z125)</f>
        <v>15</v>
      </c>
      <c r="AA126" s="2">
        <f>SUM(AA109:AA125)</f>
        <v>24</v>
      </c>
      <c r="AB126" s="2">
        <f>SUM(AB109:AB125)</f>
        <v>33</v>
      </c>
      <c r="AC126" s="2">
        <f>SUM(AC109:AC125)</f>
        <v>21</v>
      </c>
      <c r="AD126" s="2">
        <f>SUM(AD109:AD125)</f>
        <v>19</v>
      </c>
      <c r="AE126">
        <f>SUM(Z126:AD126)</f>
        <v>112</v>
      </c>
      <c r="AG126" s="4" t="s">
        <v>13</v>
      </c>
      <c r="AH126" s="2">
        <f>SUM(AH109:AH125)</f>
        <v>135</v>
      </c>
      <c r="AI126" s="2">
        <f>SUM(AI109:AI125)</f>
        <v>190</v>
      </c>
      <c r="AJ126" s="2">
        <f>SUM(AJ109:AJ125)</f>
        <v>166</v>
      </c>
      <c r="AK126" s="2">
        <f>SUM(AK109:AK125)</f>
        <v>376</v>
      </c>
      <c r="AL126" s="2">
        <f>SUM(AL109:AL125)</f>
        <v>112</v>
      </c>
      <c r="AM126">
        <f>SUM(AH126:AL126)</f>
        <v>979</v>
      </c>
      <c r="AO126" s="4" t="s">
        <v>13</v>
      </c>
      <c r="AP126" s="2"/>
      <c r="AQ126" s="2"/>
      <c r="AR126" s="2"/>
      <c r="AS126" s="2"/>
      <c r="AT126" s="2"/>
    </row>
    <row r="128" spans="1:41" ht="12.75">
      <c r="A128" s="4" t="s">
        <v>11</v>
      </c>
      <c r="I128" s="4" t="s">
        <v>12</v>
      </c>
      <c r="Q128" s="4" t="s">
        <v>28</v>
      </c>
      <c r="Y128" s="4" t="s">
        <v>29</v>
      </c>
      <c r="AG128" s="4" t="s">
        <v>26</v>
      </c>
      <c r="AO128" s="4" t="s">
        <v>27</v>
      </c>
    </row>
    <row r="129" spans="1:47" ht="12.75">
      <c r="A129" s="4" t="s">
        <v>10</v>
      </c>
      <c r="B129" s="12" t="s">
        <v>0</v>
      </c>
      <c r="C129" s="12" t="s">
        <v>5</v>
      </c>
      <c r="D129" s="12" t="s">
        <v>6</v>
      </c>
      <c r="E129" s="12" t="s">
        <v>1</v>
      </c>
      <c r="F129" s="12" t="s">
        <v>4</v>
      </c>
      <c r="G129" s="12" t="s">
        <v>13</v>
      </c>
      <c r="I129" s="4" t="s">
        <v>10</v>
      </c>
      <c r="J129" s="12" t="s">
        <v>0</v>
      </c>
      <c r="K129" s="12" t="s">
        <v>5</v>
      </c>
      <c r="L129" s="12" t="s">
        <v>6</v>
      </c>
      <c r="M129" s="12" t="s">
        <v>1</v>
      </c>
      <c r="N129" s="12" t="s">
        <v>4</v>
      </c>
      <c r="O129" s="12" t="s">
        <v>13</v>
      </c>
      <c r="Q129" s="4" t="s">
        <v>10</v>
      </c>
      <c r="R129" s="12" t="s">
        <v>0</v>
      </c>
      <c r="S129" s="12" t="s">
        <v>5</v>
      </c>
      <c r="T129" s="12" t="s">
        <v>6</v>
      </c>
      <c r="U129" s="12" t="s">
        <v>1</v>
      </c>
      <c r="V129" s="12" t="s">
        <v>4</v>
      </c>
      <c r="W129" s="12" t="s">
        <v>13</v>
      </c>
      <c r="Y129" s="4" t="s">
        <v>10</v>
      </c>
      <c r="Z129" s="12" t="s">
        <v>0</v>
      </c>
      <c r="AA129" s="12" t="s">
        <v>5</v>
      </c>
      <c r="AB129" s="12" t="s">
        <v>6</v>
      </c>
      <c r="AC129" s="12" t="s">
        <v>1</v>
      </c>
      <c r="AD129" s="12" t="s">
        <v>4</v>
      </c>
      <c r="AE129" s="12" t="s">
        <v>13</v>
      </c>
      <c r="AG129" s="4" t="s">
        <v>10</v>
      </c>
      <c r="AH129" s="12" t="s">
        <v>0</v>
      </c>
      <c r="AI129" s="12" t="s">
        <v>5</v>
      </c>
      <c r="AJ129" s="12" t="s">
        <v>6</v>
      </c>
      <c r="AK129" s="12" t="s">
        <v>1</v>
      </c>
      <c r="AL129" s="12" t="s">
        <v>4</v>
      </c>
      <c r="AM129" s="12" t="s">
        <v>13</v>
      </c>
      <c r="AO129" s="4" t="s">
        <v>10</v>
      </c>
      <c r="AP129" s="12" t="s">
        <v>0</v>
      </c>
      <c r="AQ129" s="12" t="s">
        <v>5</v>
      </c>
      <c r="AR129" s="12" t="s">
        <v>6</v>
      </c>
      <c r="AS129" s="12" t="s">
        <v>1</v>
      </c>
      <c r="AT129" s="12" t="s">
        <v>4</v>
      </c>
      <c r="AU129" s="12" t="s">
        <v>13</v>
      </c>
    </row>
    <row r="130" spans="1:41" ht="12.75">
      <c r="A130" s="4">
        <v>1983</v>
      </c>
      <c r="B130">
        <f aca="true" t="shared" si="100" ref="B130:G139">B4+B25+B46+B88</f>
        <v>0</v>
      </c>
      <c r="C130">
        <f t="shared" si="100"/>
        <v>0</v>
      </c>
      <c r="D130">
        <f t="shared" si="100"/>
        <v>0</v>
      </c>
      <c r="E130">
        <f t="shared" si="100"/>
        <v>0</v>
      </c>
      <c r="F130">
        <f t="shared" si="100"/>
        <v>0</v>
      </c>
      <c r="G130">
        <f t="shared" si="100"/>
        <v>0</v>
      </c>
      <c r="I130" s="4">
        <v>1983</v>
      </c>
      <c r="J130">
        <f aca="true" t="shared" si="101" ref="J130:O130">J4+J25+J46+J88</f>
        <v>0</v>
      </c>
      <c r="K130">
        <f t="shared" si="101"/>
        <v>0</v>
      </c>
      <c r="L130">
        <f t="shared" si="101"/>
        <v>0</v>
      </c>
      <c r="M130">
        <f t="shared" si="101"/>
        <v>0</v>
      </c>
      <c r="N130">
        <f t="shared" si="101"/>
        <v>0</v>
      </c>
      <c r="O130">
        <f t="shared" si="101"/>
        <v>0</v>
      </c>
      <c r="Q130" s="4">
        <v>1983</v>
      </c>
      <c r="R130">
        <f aca="true" t="shared" si="102" ref="R130:W130">R4+R25+R46+R88</f>
        <v>0</v>
      </c>
      <c r="S130">
        <f t="shared" si="102"/>
        <v>0</v>
      </c>
      <c r="T130">
        <f t="shared" si="102"/>
        <v>0</v>
      </c>
      <c r="U130">
        <f t="shared" si="102"/>
        <v>0</v>
      </c>
      <c r="V130">
        <f t="shared" si="102"/>
        <v>0</v>
      </c>
      <c r="W130">
        <f t="shared" si="102"/>
        <v>0</v>
      </c>
      <c r="Y130" s="4">
        <v>1983</v>
      </c>
      <c r="Z130">
        <f aca="true" t="shared" si="103" ref="Z130:AE130">Z4+Z25+Z46+Z88</f>
        <v>0</v>
      </c>
      <c r="AA130">
        <f t="shared" si="103"/>
        <v>0</v>
      </c>
      <c r="AB130">
        <f t="shared" si="103"/>
        <v>0</v>
      </c>
      <c r="AC130">
        <f t="shared" si="103"/>
        <v>0</v>
      </c>
      <c r="AD130">
        <f t="shared" si="103"/>
        <v>0</v>
      </c>
      <c r="AE130">
        <f t="shared" si="103"/>
        <v>0</v>
      </c>
      <c r="AG130" s="4">
        <v>1983</v>
      </c>
      <c r="AH130">
        <f aca="true" t="shared" si="104" ref="AH130:AM130">AH4+AH25+AH46+AH88</f>
        <v>0</v>
      </c>
      <c r="AI130">
        <f t="shared" si="104"/>
        <v>0</v>
      </c>
      <c r="AJ130">
        <f t="shared" si="104"/>
        <v>0</v>
      </c>
      <c r="AK130">
        <f t="shared" si="104"/>
        <v>0</v>
      </c>
      <c r="AL130">
        <f t="shared" si="104"/>
        <v>0</v>
      </c>
      <c r="AM130">
        <f t="shared" si="104"/>
        <v>0</v>
      </c>
      <c r="AO130" s="4">
        <v>1983</v>
      </c>
    </row>
    <row r="131" spans="1:41" ht="12.75">
      <c r="A131" s="4">
        <v>1984</v>
      </c>
      <c r="B131">
        <f t="shared" si="100"/>
        <v>0</v>
      </c>
      <c r="C131">
        <f t="shared" si="100"/>
        <v>0</v>
      </c>
      <c r="D131">
        <f t="shared" si="100"/>
        <v>0</v>
      </c>
      <c r="E131">
        <f t="shared" si="100"/>
        <v>0</v>
      </c>
      <c r="F131">
        <f t="shared" si="100"/>
        <v>0</v>
      </c>
      <c r="G131">
        <f t="shared" si="100"/>
        <v>0</v>
      </c>
      <c r="I131" s="4">
        <v>1984</v>
      </c>
      <c r="J131">
        <f aca="true" t="shared" si="105" ref="J131:O131">J5+J26+J47+J89</f>
        <v>0</v>
      </c>
      <c r="K131">
        <f t="shared" si="105"/>
        <v>0</v>
      </c>
      <c r="L131">
        <f t="shared" si="105"/>
        <v>0</v>
      </c>
      <c r="M131">
        <f t="shared" si="105"/>
        <v>0</v>
      </c>
      <c r="N131">
        <f t="shared" si="105"/>
        <v>0</v>
      </c>
      <c r="O131">
        <f t="shared" si="105"/>
        <v>0</v>
      </c>
      <c r="Q131" s="4">
        <v>1984</v>
      </c>
      <c r="R131">
        <f aca="true" t="shared" si="106" ref="R131:W131">R5+R26+R47+R89</f>
        <v>0</v>
      </c>
      <c r="S131">
        <f t="shared" si="106"/>
        <v>0</v>
      </c>
      <c r="T131">
        <f t="shared" si="106"/>
        <v>0</v>
      </c>
      <c r="U131">
        <f t="shared" si="106"/>
        <v>0</v>
      </c>
      <c r="V131">
        <f t="shared" si="106"/>
        <v>0</v>
      </c>
      <c r="W131">
        <f t="shared" si="106"/>
        <v>0</v>
      </c>
      <c r="Y131" s="4">
        <v>1984</v>
      </c>
      <c r="Z131">
        <f aca="true" t="shared" si="107" ref="Z131:AE131">Z5+Z26+Z47+Z89</f>
        <v>0</v>
      </c>
      <c r="AA131">
        <f t="shared" si="107"/>
        <v>0</v>
      </c>
      <c r="AB131">
        <f t="shared" si="107"/>
        <v>0</v>
      </c>
      <c r="AC131">
        <f t="shared" si="107"/>
        <v>0</v>
      </c>
      <c r="AD131">
        <f t="shared" si="107"/>
        <v>0</v>
      </c>
      <c r="AE131">
        <f t="shared" si="107"/>
        <v>0</v>
      </c>
      <c r="AG131" s="4">
        <v>1984</v>
      </c>
      <c r="AH131">
        <f aca="true" t="shared" si="108" ref="AH131:AM131">AH5+AH26+AH47+AH89</f>
        <v>0</v>
      </c>
      <c r="AI131">
        <f t="shared" si="108"/>
        <v>0</v>
      </c>
      <c r="AJ131">
        <f t="shared" si="108"/>
        <v>0</v>
      </c>
      <c r="AK131">
        <f t="shared" si="108"/>
        <v>0</v>
      </c>
      <c r="AL131">
        <f t="shared" si="108"/>
        <v>0</v>
      </c>
      <c r="AM131">
        <f t="shared" si="108"/>
        <v>0</v>
      </c>
      <c r="AO131" s="4">
        <v>1984</v>
      </c>
    </row>
    <row r="132" spans="1:41" ht="12.75">
      <c r="A132" s="4">
        <v>1985</v>
      </c>
      <c r="B132">
        <f t="shared" si="100"/>
        <v>0</v>
      </c>
      <c r="C132">
        <f t="shared" si="100"/>
        <v>0</v>
      </c>
      <c r="D132">
        <f t="shared" si="100"/>
        <v>0</v>
      </c>
      <c r="E132">
        <f t="shared" si="100"/>
        <v>0</v>
      </c>
      <c r="F132">
        <f t="shared" si="100"/>
        <v>0</v>
      </c>
      <c r="G132">
        <f t="shared" si="100"/>
        <v>0</v>
      </c>
      <c r="I132" s="4">
        <v>1985</v>
      </c>
      <c r="J132">
        <f aca="true" t="shared" si="109" ref="J132:O132">J6+J27+J48+J90</f>
        <v>0</v>
      </c>
      <c r="K132">
        <f t="shared" si="109"/>
        <v>0</v>
      </c>
      <c r="L132">
        <f t="shared" si="109"/>
        <v>0</v>
      </c>
      <c r="M132">
        <f t="shared" si="109"/>
        <v>0</v>
      </c>
      <c r="N132">
        <f t="shared" si="109"/>
        <v>0</v>
      </c>
      <c r="O132">
        <f t="shared" si="109"/>
        <v>0</v>
      </c>
      <c r="Q132" s="4">
        <v>1985</v>
      </c>
      <c r="R132">
        <f aca="true" t="shared" si="110" ref="R132:W132">R6+R27+R48+R90</f>
        <v>0</v>
      </c>
      <c r="S132">
        <f t="shared" si="110"/>
        <v>0</v>
      </c>
      <c r="T132">
        <f t="shared" si="110"/>
        <v>0</v>
      </c>
      <c r="U132">
        <f t="shared" si="110"/>
        <v>0</v>
      </c>
      <c r="V132">
        <f t="shared" si="110"/>
        <v>0</v>
      </c>
      <c r="W132">
        <f t="shared" si="110"/>
        <v>0</v>
      </c>
      <c r="Y132" s="4">
        <v>1985</v>
      </c>
      <c r="Z132">
        <f aca="true" t="shared" si="111" ref="Z132:AE132">Z6+Z27+Z48+Z90</f>
        <v>0</v>
      </c>
      <c r="AA132">
        <f t="shared" si="111"/>
        <v>0</v>
      </c>
      <c r="AB132">
        <f t="shared" si="111"/>
        <v>0</v>
      </c>
      <c r="AC132">
        <f t="shared" si="111"/>
        <v>0</v>
      </c>
      <c r="AD132">
        <f t="shared" si="111"/>
        <v>0</v>
      </c>
      <c r="AE132">
        <f t="shared" si="111"/>
        <v>0</v>
      </c>
      <c r="AG132" s="4">
        <v>1985</v>
      </c>
      <c r="AH132">
        <f aca="true" t="shared" si="112" ref="AH132:AM132">AH6+AH27+AH48+AH90</f>
        <v>0</v>
      </c>
      <c r="AI132">
        <f t="shared" si="112"/>
        <v>0</v>
      </c>
      <c r="AJ132">
        <f t="shared" si="112"/>
        <v>0</v>
      </c>
      <c r="AK132">
        <f t="shared" si="112"/>
        <v>0</v>
      </c>
      <c r="AL132">
        <f t="shared" si="112"/>
        <v>0</v>
      </c>
      <c r="AM132">
        <f t="shared" si="112"/>
        <v>0</v>
      </c>
      <c r="AO132" s="4">
        <v>1985</v>
      </c>
    </row>
    <row r="133" spans="1:41" ht="12.75">
      <c r="A133" s="4">
        <v>1986</v>
      </c>
      <c r="B133">
        <f t="shared" si="100"/>
        <v>204</v>
      </c>
      <c r="C133">
        <f t="shared" si="100"/>
        <v>331</v>
      </c>
      <c r="D133">
        <f t="shared" si="100"/>
        <v>278</v>
      </c>
      <c r="E133">
        <f t="shared" si="100"/>
        <v>171</v>
      </c>
      <c r="F133">
        <f t="shared" si="100"/>
        <v>300</v>
      </c>
      <c r="G133">
        <f t="shared" si="100"/>
        <v>1284</v>
      </c>
      <c r="I133" s="4">
        <v>1986</v>
      </c>
      <c r="J133">
        <f aca="true" t="shared" si="113" ref="J133:O133">J7+J28+J49+J91</f>
        <v>82</v>
      </c>
      <c r="K133">
        <f t="shared" si="113"/>
        <v>158</v>
      </c>
      <c r="L133">
        <f t="shared" si="113"/>
        <v>118</v>
      </c>
      <c r="M133">
        <f t="shared" si="113"/>
        <v>83</v>
      </c>
      <c r="N133">
        <f t="shared" si="113"/>
        <v>57</v>
      </c>
      <c r="O133">
        <f t="shared" si="113"/>
        <v>498</v>
      </c>
      <c r="Q133" s="4">
        <v>1986</v>
      </c>
      <c r="R133">
        <f aca="true" t="shared" si="114" ref="R133:W133">R7+R28+R49+R91</f>
        <v>3</v>
      </c>
      <c r="S133">
        <f t="shared" si="114"/>
        <v>7</v>
      </c>
      <c r="T133">
        <f t="shared" si="114"/>
        <v>6</v>
      </c>
      <c r="U133">
        <f t="shared" si="114"/>
        <v>1</v>
      </c>
      <c r="V133">
        <f t="shared" si="114"/>
        <v>21</v>
      </c>
      <c r="W133">
        <f t="shared" si="114"/>
        <v>38</v>
      </c>
      <c r="Y133" s="4">
        <v>1986</v>
      </c>
      <c r="Z133">
        <f aca="true" t="shared" si="115" ref="Z133:AE133">Z7+Z28+Z49+Z91</f>
        <v>5</v>
      </c>
      <c r="AA133">
        <f t="shared" si="115"/>
        <v>3</v>
      </c>
      <c r="AB133">
        <f t="shared" si="115"/>
        <v>2</v>
      </c>
      <c r="AC133">
        <f t="shared" si="115"/>
        <v>1</v>
      </c>
      <c r="AD133">
        <f t="shared" si="115"/>
        <v>3</v>
      </c>
      <c r="AE133">
        <f t="shared" si="115"/>
        <v>14</v>
      </c>
      <c r="AG133" s="4">
        <v>1986</v>
      </c>
      <c r="AH133">
        <f aca="true" t="shared" si="116" ref="AH133:AM133">AH7+AH28+AH49+AH91</f>
        <v>34</v>
      </c>
      <c r="AI133">
        <f t="shared" si="116"/>
        <v>30</v>
      </c>
      <c r="AJ133">
        <f t="shared" si="116"/>
        <v>19</v>
      </c>
      <c r="AK133">
        <f t="shared" si="116"/>
        <v>38</v>
      </c>
      <c r="AL133">
        <f t="shared" si="116"/>
        <v>19</v>
      </c>
      <c r="AM133">
        <f t="shared" si="116"/>
        <v>140</v>
      </c>
      <c r="AO133" s="4">
        <v>1986</v>
      </c>
    </row>
    <row r="134" spans="1:41" ht="12.75">
      <c r="A134" s="4">
        <v>1987</v>
      </c>
      <c r="B134">
        <f t="shared" si="100"/>
        <v>187</v>
      </c>
      <c r="C134">
        <f t="shared" si="100"/>
        <v>271</v>
      </c>
      <c r="D134">
        <f t="shared" si="100"/>
        <v>260</v>
      </c>
      <c r="E134">
        <f t="shared" si="100"/>
        <v>167</v>
      </c>
      <c r="F134">
        <f t="shared" si="100"/>
        <v>225</v>
      </c>
      <c r="G134">
        <f t="shared" si="100"/>
        <v>1110</v>
      </c>
      <c r="I134" s="4">
        <v>1987</v>
      </c>
      <c r="J134">
        <f aca="true" t="shared" si="117" ref="J134:O134">J8+J29+J50+J92</f>
        <v>81</v>
      </c>
      <c r="K134">
        <f t="shared" si="117"/>
        <v>130</v>
      </c>
      <c r="L134">
        <f t="shared" si="117"/>
        <v>130</v>
      </c>
      <c r="M134">
        <f t="shared" si="117"/>
        <v>104</v>
      </c>
      <c r="N134">
        <f t="shared" si="117"/>
        <v>62</v>
      </c>
      <c r="O134">
        <f t="shared" si="117"/>
        <v>507</v>
      </c>
      <c r="Q134" s="4">
        <v>1987</v>
      </c>
      <c r="R134">
        <f aca="true" t="shared" si="118" ref="R134:W134">R8+R29+R50+R92</f>
        <v>10</v>
      </c>
      <c r="S134">
        <f t="shared" si="118"/>
        <v>5</v>
      </c>
      <c r="T134">
        <f t="shared" si="118"/>
        <v>2</v>
      </c>
      <c r="U134">
        <f t="shared" si="118"/>
        <v>2</v>
      </c>
      <c r="V134">
        <f t="shared" si="118"/>
        <v>12</v>
      </c>
      <c r="W134">
        <f t="shared" si="118"/>
        <v>31</v>
      </c>
      <c r="Y134" s="4">
        <v>1987</v>
      </c>
      <c r="Z134">
        <f aca="true" t="shared" si="119" ref="Z134:AE134">Z8+Z29+Z50+Z92</f>
        <v>2</v>
      </c>
      <c r="AA134">
        <f t="shared" si="119"/>
        <v>1</v>
      </c>
      <c r="AB134">
        <f t="shared" si="119"/>
        <v>5</v>
      </c>
      <c r="AC134">
        <f t="shared" si="119"/>
        <v>2</v>
      </c>
      <c r="AD134">
        <f t="shared" si="119"/>
        <v>2</v>
      </c>
      <c r="AE134">
        <f t="shared" si="119"/>
        <v>12</v>
      </c>
      <c r="AG134" s="4">
        <v>1987</v>
      </c>
      <c r="AH134">
        <f aca="true" t="shared" si="120" ref="AH134:AM134">AH8+AH29+AH50+AH92</f>
        <v>20</v>
      </c>
      <c r="AI134">
        <f t="shared" si="120"/>
        <v>16</v>
      </c>
      <c r="AJ134">
        <f t="shared" si="120"/>
        <v>16</v>
      </c>
      <c r="AK134">
        <f t="shared" si="120"/>
        <v>25</v>
      </c>
      <c r="AL134">
        <f t="shared" si="120"/>
        <v>15</v>
      </c>
      <c r="AM134">
        <f t="shared" si="120"/>
        <v>92</v>
      </c>
      <c r="AO134" s="4">
        <v>1987</v>
      </c>
    </row>
    <row r="135" spans="1:41" ht="12.75">
      <c r="A135" s="4">
        <v>1988</v>
      </c>
      <c r="B135">
        <f t="shared" si="100"/>
        <v>181</v>
      </c>
      <c r="C135">
        <f t="shared" si="100"/>
        <v>215</v>
      </c>
      <c r="D135">
        <f t="shared" si="100"/>
        <v>204</v>
      </c>
      <c r="E135">
        <f t="shared" si="100"/>
        <v>192</v>
      </c>
      <c r="F135">
        <f t="shared" si="100"/>
        <v>243</v>
      </c>
      <c r="G135">
        <f t="shared" si="100"/>
        <v>1035</v>
      </c>
      <c r="I135" s="4">
        <v>1988</v>
      </c>
      <c r="J135">
        <f aca="true" t="shared" si="121" ref="J135:O135">J9+J30+J51+J93</f>
        <v>101</v>
      </c>
      <c r="K135">
        <f t="shared" si="121"/>
        <v>123</v>
      </c>
      <c r="L135">
        <f t="shared" si="121"/>
        <v>114</v>
      </c>
      <c r="M135">
        <f t="shared" si="121"/>
        <v>182</v>
      </c>
      <c r="N135">
        <f t="shared" si="121"/>
        <v>73</v>
      </c>
      <c r="O135">
        <f t="shared" si="121"/>
        <v>593</v>
      </c>
      <c r="Q135" s="4">
        <v>1988</v>
      </c>
      <c r="R135">
        <f aca="true" t="shared" si="122" ref="R135:W135">R9+R30+R51+R93</f>
        <v>5</v>
      </c>
      <c r="S135">
        <f t="shared" si="122"/>
        <v>8</v>
      </c>
      <c r="T135">
        <f t="shared" si="122"/>
        <v>1</v>
      </c>
      <c r="U135">
        <f t="shared" si="122"/>
        <v>3</v>
      </c>
      <c r="V135">
        <f t="shared" si="122"/>
        <v>14</v>
      </c>
      <c r="W135">
        <f t="shared" si="122"/>
        <v>31</v>
      </c>
      <c r="Y135" s="4">
        <v>1988</v>
      </c>
      <c r="Z135">
        <f aca="true" t="shared" si="123" ref="Z135:AE135">Z9+Z30+Z51+Z93</f>
        <v>6</v>
      </c>
      <c r="AA135">
        <f t="shared" si="123"/>
        <v>2</v>
      </c>
      <c r="AB135">
        <f t="shared" si="123"/>
        <v>4</v>
      </c>
      <c r="AC135">
        <f t="shared" si="123"/>
        <v>3</v>
      </c>
      <c r="AD135">
        <f t="shared" si="123"/>
        <v>3</v>
      </c>
      <c r="AE135">
        <f t="shared" si="123"/>
        <v>18</v>
      </c>
      <c r="AG135" s="4">
        <v>1988</v>
      </c>
      <c r="AH135">
        <f aca="true" t="shared" si="124" ref="AH135:AM135">AH9+AH30+AH51+AH93</f>
        <v>31</v>
      </c>
      <c r="AI135">
        <f t="shared" si="124"/>
        <v>14</v>
      </c>
      <c r="AJ135">
        <f t="shared" si="124"/>
        <v>24</v>
      </c>
      <c r="AK135">
        <f t="shared" si="124"/>
        <v>53</v>
      </c>
      <c r="AL135">
        <f t="shared" si="124"/>
        <v>48</v>
      </c>
      <c r="AM135">
        <f t="shared" si="124"/>
        <v>170</v>
      </c>
      <c r="AO135" s="4">
        <v>1988</v>
      </c>
    </row>
    <row r="136" spans="1:41" ht="12.75">
      <c r="A136" s="4">
        <v>1989</v>
      </c>
      <c r="B136">
        <f t="shared" si="100"/>
        <v>222</v>
      </c>
      <c r="C136">
        <f t="shared" si="100"/>
        <v>317</v>
      </c>
      <c r="D136">
        <f t="shared" si="100"/>
        <v>330</v>
      </c>
      <c r="E136">
        <f t="shared" si="100"/>
        <v>356</v>
      </c>
      <c r="F136">
        <f t="shared" si="100"/>
        <v>381</v>
      </c>
      <c r="G136">
        <f t="shared" si="100"/>
        <v>1606</v>
      </c>
      <c r="I136" s="4">
        <v>1989</v>
      </c>
      <c r="J136">
        <f aca="true" t="shared" si="125" ref="J136:O136">J10+J31+J52+J94</f>
        <v>107</v>
      </c>
      <c r="K136">
        <f t="shared" si="125"/>
        <v>180</v>
      </c>
      <c r="L136">
        <f t="shared" si="125"/>
        <v>208</v>
      </c>
      <c r="M136">
        <f t="shared" si="125"/>
        <v>317</v>
      </c>
      <c r="N136">
        <f t="shared" si="125"/>
        <v>118</v>
      </c>
      <c r="O136">
        <f t="shared" si="125"/>
        <v>930</v>
      </c>
      <c r="Q136" s="4">
        <v>1989</v>
      </c>
      <c r="R136">
        <f aca="true" t="shared" si="126" ref="R136:W136">R10+R31+R52+R94</f>
        <v>7</v>
      </c>
      <c r="S136">
        <f t="shared" si="126"/>
        <v>5</v>
      </c>
      <c r="T136">
        <f t="shared" si="126"/>
        <v>2</v>
      </c>
      <c r="U136">
        <f t="shared" si="126"/>
        <v>4</v>
      </c>
      <c r="V136">
        <f t="shared" si="126"/>
        <v>8</v>
      </c>
      <c r="W136">
        <f t="shared" si="126"/>
        <v>26</v>
      </c>
      <c r="Y136" s="4">
        <v>1989</v>
      </c>
      <c r="Z136">
        <f aca="true" t="shared" si="127" ref="Z136:AE136">Z10+Z31+Z52+Z94</f>
        <v>7</v>
      </c>
      <c r="AA136">
        <f t="shared" si="127"/>
        <v>3</v>
      </c>
      <c r="AB136">
        <f t="shared" si="127"/>
        <v>5</v>
      </c>
      <c r="AC136">
        <f t="shared" si="127"/>
        <v>1</v>
      </c>
      <c r="AD136">
        <f t="shared" si="127"/>
        <v>6</v>
      </c>
      <c r="AE136">
        <f t="shared" si="127"/>
        <v>22</v>
      </c>
      <c r="AG136" s="4">
        <v>1989</v>
      </c>
      <c r="AH136">
        <f aca="true" t="shared" si="128" ref="AH136:AM136">AH10+AH31+AH52+AH94</f>
        <v>19</v>
      </c>
      <c r="AI136">
        <f t="shared" si="128"/>
        <v>28</v>
      </c>
      <c r="AJ136">
        <f t="shared" si="128"/>
        <v>20</v>
      </c>
      <c r="AK136">
        <f t="shared" si="128"/>
        <v>96</v>
      </c>
      <c r="AL136">
        <f t="shared" si="128"/>
        <v>44</v>
      </c>
      <c r="AM136">
        <f t="shared" si="128"/>
        <v>207</v>
      </c>
      <c r="AO136" s="4">
        <v>1989</v>
      </c>
    </row>
    <row r="137" spans="1:41" ht="12.75">
      <c r="A137" s="4">
        <v>1990</v>
      </c>
      <c r="B137">
        <f t="shared" si="100"/>
        <v>257</v>
      </c>
      <c r="C137">
        <f t="shared" si="100"/>
        <v>299</v>
      </c>
      <c r="D137">
        <f t="shared" si="100"/>
        <v>282</v>
      </c>
      <c r="E137">
        <f t="shared" si="100"/>
        <v>370</v>
      </c>
      <c r="F137">
        <f t="shared" si="100"/>
        <v>361</v>
      </c>
      <c r="G137">
        <f t="shared" si="100"/>
        <v>1569</v>
      </c>
      <c r="I137" s="4">
        <v>1990</v>
      </c>
      <c r="J137">
        <f aca="true" t="shared" si="129" ref="J137:O137">J11+J32+J53+J95</f>
        <v>104</v>
      </c>
      <c r="K137">
        <f t="shared" si="129"/>
        <v>234</v>
      </c>
      <c r="L137">
        <f t="shared" si="129"/>
        <v>173</v>
      </c>
      <c r="M137">
        <f t="shared" si="129"/>
        <v>344</v>
      </c>
      <c r="N137">
        <f t="shared" si="129"/>
        <v>92</v>
      </c>
      <c r="O137">
        <f t="shared" si="129"/>
        <v>947</v>
      </c>
      <c r="Q137" s="4">
        <v>1990</v>
      </c>
      <c r="R137">
        <f aca="true" t="shared" si="130" ref="R137:W137">R11+R32+R53+R95</f>
        <v>13</v>
      </c>
      <c r="S137">
        <f t="shared" si="130"/>
        <v>3</v>
      </c>
      <c r="T137">
        <f t="shared" si="130"/>
        <v>3</v>
      </c>
      <c r="U137">
        <f t="shared" si="130"/>
        <v>5</v>
      </c>
      <c r="V137">
        <f t="shared" si="130"/>
        <v>12</v>
      </c>
      <c r="W137">
        <f t="shared" si="130"/>
        <v>36</v>
      </c>
      <c r="Y137" s="4">
        <v>1990</v>
      </c>
      <c r="Z137">
        <f aca="true" t="shared" si="131" ref="Z137:AE137">Z11+Z32+Z53+Z95</f>
        <v>7</v>
      </c>
      <c r="AA137">
        <f t="shared" si="131"/>
        <v>2</v>
      </c>
      <c r="AB137">
        <f t="shared" si="131"/>
        <v>2</v>
      </c>
      <c r="AC137">
        <f t="shared" si="131"/>
        <v>3</v>
      </c>
      <c r="AD137">
        <f t="shared" si="131"/>
        <v>2</v>
      </c>
      <c r="AE137">
        <f t="shared" si="131"/>
        <v>16</v>
      </c>
      <c r="AG137" s="4">
        <v>1990</v>
      </c>
      <c r="AH137">
        <f aca="true" t="shared" si="132" ref="AH137:AM137">AH11+AH32+AH53+AH95</f>
        <v>41</v>
      </c>
      <c r="AI137">
        <f t="shared" si="132"/>
        <v>20</v>
      </c>
      <c r="AJ137">
        <f t="shared" si="132"/>
        <v>22</v>
      </c>
      <c r="AK137">
        <f t="shared" si="132"/>
        <v>79</v>
      </c>
      <c r="AL137">
        <f t="shared" si="132"/>
        <v>33</v>
      </c>
      <c r="AM137">
        <f t="shared" si="132"/>
        <v>195</v>
      </c>
      <c r="AO137" s="4">
        <v>1990</v>
      </c>
    </row>
    <row r="138" spans="1:41" ht="12.75">
      <c r="A138" s="4">
        <v>1991</v>
      </c>
      <c r="B138">
        <f t="shared" si="100"/>
        <v>232</v>
      </c>
      <c r="C138">
        <f t="shared" si="100"/>
        <v>343</v>
      </c>
      <c r="D138">
        <f t="shared" si="100"/>
        <v>334</v>
      </c>
      <c r="E138">
        <f t="shared" si="100"/>
        <v>329</v>
      </c>
      <c r="F138">
        <f t="shared" si="100"/>
        <v>316</v>
      </c>
      <c r="G138">
        <f t="shared" si="100"/>
        <v>1554</v>
      </c>
      <c r="I138" s="4">
        <v>1991</v>
      </c>
      <c r="J138">
        <f aca="true" t="shared" si="133" ref="J138:O138">J12+J33+J54+J96</f>
        <v>102</v>
      </c>
      <c r="K138">
        <f t="shared" si="133"/>
        <v>226</v>
      </c>
      <c r="L138">
        <f t="shared" si="133"/>
        <v>150</v>
      </c>
      <c r="M138">
        <f t="shared" si="133"/>
        <v>334</v>
      </c>
      <c r="N138">
        <f t="shared" si="133"/>
        <v>87</v>
      </c>
      <c r="O138">
        <f t="shared" si="133"/>
        <v>899</v>
      </c>
      <c r="Q138" s="4">
        <v>1991</v>
      </c>
      <c r="R138">
        <f aca="true" t="shared" si="134" ref="R138:W138">R12+R33+R54+R96</f>
        <v>5</v>
      </c>
      <c r="S138">
        <f t="shared" si="134"/>
        <v>3</v>
      </c>
      <c r="T138">
        <f t="shared" si="134"/>
        <v>4</v>
      </c>
      <c r="U138">
        <f t="shared" si="134"/>
        <v>6</v>
      </c>
      <c r="V138">
        <f t="shared" si="134"/>
        <v>21</v>
      </c>
      <c r="W138">
        <f t="shared" si="134"/>
        <v>39</v>
      </c>
      <c r="Y138" s="4">
        <v>1991</v>
      </c>
      <c r="Z138">
        <f aca="true" t="shared" si="135" ref="Z138:AE138">Z12+Z33+Z54+Z96</f>
        <v>6</v>
      </c>
      <c r="AA138">
        <f t="shared" si="135"/>
        <v>3</v>
      </c>
      <c r="AB138">
        <f t="shared" si="135"/>
        <v>5</v>
      </c>
      <c r="AC138">
        <f t="shared" si="135"/>
        <v>5</v>
      </c>
      <c r="AD138">
        <f t="shared" si="135"/>
        <v>4</v>
      </c>
      <c r="AE138">
        <f t="shared" si="135"/>
        <v>23</v>
      </c>
      <c r="AG138" s="4">
        <v>1991</v>
      </c>
      <c r="AH138">
        <f aca="true" t="shared" si="136" ref="AH138:AM138">AH12+AH33+AH54+AH96</f>
        <v>31</v>
      </c>
      <c r="AI138">
        <f t="shared" si="136"/>
        <v>34</v>
      </c>
      <c r="AJ138">
        <f t="shared" si="136"/>
        <v>21</v>
      </c>
      <c r="AK138">
        <f t="shared" si="136"/>
        <v>84</v>
      </c>
      <c r="AL138">
        <f t="shared" si="136"/>
        <v>42</v>
      </c>
      <c r="AM138">
        <f t="shared" si="136"/>
        <v>212</v>
      </c>
      <c r="AO138" s="4">
        <v>1991</v>
      </c>
    </row>
    <row r="139" spans="1:41" ht="12.75">
      <c r="A139" s="4">
        <v>1992</v>
      </c>
      <c r="B139">
        <f t="shared" si="100"/>
        <v>180</v>
      </c>
      <c r="C139">
        <f t="shared" si="100"/>
        <v>314</v>
      </c>
      <c r="D139">
        <f t="shared" si="100"/>
        <v>320</v>
      </c>
      <c r="E139">
        <f t="shared" si="100"/>
        <v>312</v>
      </c>
      <c r="F139">
        <f t="shared" si="100"/>
        <v>357</v>
      </c>
      <c r="G139">
        <f t="shared" si="100"/>
        <v>1483</v>
      </c>
      <c r="I139" s="4">
        <v>1992</v>
      </c>
      <c r="J139">
        <f aca="true" t="shared" si="137" ref="J139:O139">J13+J34+J55+J97</f>
        <v>91</v>
      </c>
      <c r="K139">
        <f t="shared" si="137"/>
        <v>246</v>
      </c>
      <c r="L139">
        <f t="shared" si="137"/>
        <v>141</v>
      </c>
      <c r="M139">
        <f t="shared" si="137"/>
        <v>302</v>
      </c>
      <c r="N139">
        <f t="shared" si="137"/>
        <v>96</v>
      </c>
      <c r="O139">
        <f t="shared" si="137"/>
        <v>876</v>
      </c>
      <c r="Q139" s="4">
        <v>1992</v>
      </c>
      <c r="R139">
        <f aca="true" t="shared" si="138" ref="R139:W139">R13+R34+R55+R97</f>
        <v>5</v>
      </c>
      <c r="S139">
        <f t="shared" si="138"/>
        <v>2</v>
      </c>
      <c r="T139">
        <f t="shared" si="138"/>
        <v>1</v>
      </c>
      <c r="U139">
        <f t="shared" si="138"/>
        <v>6</v>
      </c>
      <c r="V139">
        <f t="shared" si="138"/>
        <v>26</v>
      </c>
      <c r="W139">
        <f t="shared" si="138"/>
        <v>40</v>
      </c>
      <c r="Y139" s="4">
        <v>1992</v>
      </c>
      <c r="Z139">
        <f aca="true" t="shared" si="139" ref="Z139:AE139">Z13+Z34+Z55+Z97</f>
        <v>5</v>
      </c>
      <c r="AA139">
        <f t="shared" si="139"/>
        <v>2</v>
      </c>
      <c r="AB139">
        <f t="shared" si="139"/>
        <v>6</v>
      </c>
      <c r="AC139">
        <f t="shared" si="139"/>
        <v>5</v>
      </c>
      <c r="AD139">
        <f t="shared" si="139"/>
        <v>5</v>
      </c>
      <c r="AE139">
        <f t="shared" si="139"/>
        <v>23</v>
      </c>
      <c r="AG139" s="4">
        <v>1992</v>
      </c>
      <c r="AH139">
        <f aca="true" t="shared" si="140" ref="AH139:AM139">AH13+AH34+AH55+AH97</f>
        <v>50</v>
      </c>
      <c r="AI139">
        <f t="shared" si="140"/>
        <v>37</v>
      </c>
      <c r="AJ139">
        <f t="shared" si="140"/>
        <v>22</v>
      </c>
      <c r="AK139">
        <f t="shared" si="140"/>
        <v>85</v>
      </c>
      <c r="AL139">
        <f t="shared" si="140"/>
        <v>39</v>
      </c>
      <c r="AM139">
        <f t="shared" si="140"/>
        <v>233</v>
      </c>
      <c r="AO139" s="4">
        <v>1992</v>
      </c>
    </row>
    <row r="140" spans="1:41" ht="12.75">
      <c r="A140" s="4">
        <v>1993</v>
      </c>
      <c r="B140">
        <f aca="true" t="shared" si="141" ref="B140:G145">B14+B35+B56+B98</f>
        <v>204</v>
      </c>
      <c r="C140">
        <f t="shared" si="141"/>
        <v>324</v>
      </c>
      <c r="D140">
        <f t="shared" si="141"/>
        <v>288</v>
      </c>
      <c r="E140">
        <f t="shared" si="141"/>
        <v>372</v>
      </c>
      <c r="F140">
        <f t="shared" si="141"/>
        <v>331</v>
      </c>
      <c r="G140">
        <f t="shared" si="141"/>
        <v>1519</v>
      </c>
      <c r="I140" s="4">
        <v>1993</v>
      </c>
      <c r="J140">
        <f aca="true" t="shared" si="142" ref="J140:O140">J14+J35+J56+J98</f>
        <v>100</v>
      </c>
      <c r="K140">
        <f t="shared" si="142"/>
        <v>278</v>
      </c>
      <c r="L140">
        <f t="shared" si="142"/>
        <v>141</v>
      </c>
      <c r="M140">
        <f t="shared" si="142"/>
        <v>265</v>
      </c>
      <c r="N140">
        <f t="shared" si="142"/>
        <v>99</v>
      </c>
      <c r="O140">
        <f t="shared" si="142"/>
        <v>883</v>
      </c>
      <c r="Q140" s="4">
        <v>1993</v>
      </c>
      <c r="R140">
        <f aca="true" t="shared" si="143" ref="R140:W140">R14+R35+R56+R98</f>
        <v>7</v>
      </c>
      <c r="S140">
        <f t="shared" si="143"/>
        <v>4</v>
      </c>
      <c r="T140">
        <f t="shared" si="143"/>
        <v>3</v>
      </c>
      <c r="U140">
        <f t="shared" si="143"/>
        <v>6</v>
      </c>
      <c r="V140">
        <f t="shared" si="143"/>
        <v>20</v>
      </c>
      <c r="W140">
        <f t="shared" si="143"/>
        <v>40</v>
      </c>
      <c r="Y140" s="4">
        <v>1993</v>
      </c>
      <c r="Z140">
        <f aca="true" t="shared" si="144" ref="Z140:AE140">Z14+Z35+Z56+Z98</f>
        <v>5</v>
      </c>
      <c r="AA140">
        <f t="shared" si="144"/>
        <v>9</v>
      </c>
      <c r="AB140">
        <f t="shared" si="144"/>
        <v>4</v>
      </c>
      <c r="AC140">
        <f t="shared" si="144"/>
        <v>3</v>
      </c>
      <c r="AD140">
        <f t="shared" si="144"/>
        <v>5</v>
      </c>
      <c r="AE140">
        <f t="shared" si="144"/>
        <v>26</v>
      </c>
      <c r="AG140" s="4">
        <v>1993</v>
      </c>
      <c r="AH140">
        <f aca="true" t="shared" si="145" ref="AH140:AM140">AH14+AH35+AH56+AH98</f>
        <v>51</v>
      </c>
      <c r="AI140">
        <f t="shared" si="145"/>
        <v>40</v>
      </c>
      <c r="AJ140">
        <f t="shared" si="145"/>
        <v>26</v>
      </c>
      <c r="AK140">
        <f t="shared" si="145"/>
        <v>110</v>
      </c>
      <c r="AL140">
        <f t="shared" si="145"/>
        <v>75</v>
      </c>
      <c r="AM140">
        <f t="shared" si="145"/>
        <v>302</v>
      </c>
      <c r="AO140" s="4">
        <v>1993</v>
      </c>
    </row>
    <row r="141" spans="1:41" ht="12.75">
      <c r="A141" s="4">
        <v>1994</v>
      </c>
      <c r="B141">
        <f t="shared" si="141"/>
        <v>242</v>
      </c>
      <c r="C141">
        <f t="shared" si="141"/>
        <v>313</v>
      </c>
      <c r="D141">
        <f t="shared" si="141"/>
        <v>338</v>
      </c>
      <c r="E141">
        <f t="shared" si="141"/>
        <v>406</v>
      </c>
      <c r="F141">
        <f t="shared" si="141"/>
        <v>408</v>
      </c>
      <c r="G141">
        <f t="shared" si="141"/>
        <v>1707</v>
      </c>
      <c r="I141" s="4">
        <v>1994</v>
      </c>
      <c r="J141">
        <f aca="true" t="shared" si="146" ref="J141:O141">J15+J36+J57+J99</f>
        <v>128</v>
      </c>
      <c r="K141">
        <f t="shared" si="146"/>
        <v>258</v>
      </c>
      <c r="L141">
        <f t="shared" si="146"/>
        <v>143</v>
      </c>
      <c r="M141">
        <f t="shared" si="146"/>
        <v>242</v>
      </c>
      <c r="N141">
        <f t="shared" si="146"/>
        <v>87</v>
      </c>
      <c r="O141">
        <f t="shared" si="146"/>
        <v>858</v>
      </c>
      <c r="Q141" s="4">
        <v>1994</v>
      </c>
      <c r="R141">
        <f aca="true" t="shared" si="147" ref="R141:W141">R15+R36+R57+R99</f>
        <v>11</v>
      </c>
      <c r="S141">
        <f t="shared" si="147"/>
        <v>5</v>
      </c>
      <c r="T141">
        <f t="shared" si="147"/>
        <v>4</v>
      </c>
      <c r="U141">
        <f t="shared" si="147"/>
        <v>7</v>
      </c>
      <c r="V141">
        <f t="shared" si="147"/>
        <v>26</v>
      </c>
      <c r="W141">
        <f t="shared" si="147"/>
        <v>53</v>
      </c>
      <c r="Y141" s="4">
        <v>1994</v>
      </c>
      <c r="Z141">
        <f aca="true" t="shared" si="148" ref="Z141:AE141">Z15+Z36+Z57+Z99</f>
        <v>7</v>
      </c>
      <c r="AA141">
        <f t="shared" si="148"/>
        <v>8</v>
      </c>
      <c r="AB141">
        <f t="shared" si="148"/>
        <v>11</v>
      </c>
      <c r="AC141">
        <f t="shared" si="148"/>
        <v>3</v>
      </c>
      <c r="AD141">
        <f t="shared" si="148"/>
        <v>6</v>
      </c>
      <c r="AE141">
        <f t="shared" si="148"/>
        <v>35</v>
      </c>
      <c r="AG141" s="4">
        <v>1994</v>
      </c>
      <c r="AH141">
        <f aca="true" t="shared" si="149" ref="AH141:AM141">AH15+AH36+AH57+AH99</f>
        <v>79</v>
      </c>
      <c r="AI141">
        <f t="shared" si="149"/>
        <v>51</v>
      </c>
      <c r="AJ141">
        <f t="shared" si="149"/>
        <v>34</v>
      </c>
      <c r="AK141">
        <f t="shared" si="149"/>
        <v>104</v>
      </c>
      <c r="AL141">
        <f t="shared" si="149"/>
        <v>71</v>
      </c>
      <c r="AM141">
        <f t="shared" si="149"/>
        <v>339</v>
      </c>
      <c r="AO141" s="4">
        <v>1994</v>
      </c>
    </row>
    <row r="142" spans="1:41" ht="12.75">
      <c r="A142" s="4">
        <v>1995</v>
      </c>
      <c r="B142">
        <f t="shared" si="141"/>
        <v>286</v>
      </c>
      <c r="C142">
        <f t="shared" si="141"/>
        <v>355</v>
      </c>
      <c r="D142">
        <f t="shared" si="141"/>
        <v>418</v>
      </c>
      <c r="E142">
        <f t="shared" si="141"/>
        <v>504</v>
      </c>
      <c r="F142">
        <f t="shared" si="141"/>
        <v>391</v>
      </c>
      <c r="G142">
        <f t="shared" si="141"/>
        <v>1954</v>
      </c>
      <c r="I142" s="4">
        <v>1995</v>
      </c>
      <c r="J142">
        <f aca="true" t="shared" si="150" ref="J142:O142">J16+J37+J58+J100</f>
        <v>171</v>
      </c>
      <c r="K142">
        <f t="shared" si="150"/>
        <v>262</v>
      </c>
      <c r="L142">
        <f t="shared" si="150"/>
        <v>128</v>
      </c>
      <c r="M142">
        <f t="shared" si="150"/>
        <v>243</v>
      </c>
      <c r="N142">
        <f t="shared" si="150"/>
        <v>99</v>
      </c>
      <c r="O142">
        <f t="shared" si="150"/>
        <v>903</v>
      </c>
      <c r="Q142" s="4">
        <v>1995</v>
      </c>
      <c r="R142">
        <f aca="true" t="shared" si="151" ref="R142:W142">R16+R37+R58+R100</f>
        <v>8</v>
      </c>
      <c r="S142">
        <f t="shared" si="151"/>
        <v>5</v>
      </c>
      <c r="T142">
        <f t="shared" si="151"/>
        <v>6</v>
      </c>
      <c r="U142">
        <f t="shared" si="151"/>
        <v>17</v>
      </c>
      <c r="V142">
        <f t="shared" si="151"/>
        <v>27</v>
      </c>
      <c r="W142">
        <f t="shared" si="151"/>
        <v>63</v>
      </c>
      <c r="Y142" s="4">
        <v>1995</v>
      </c>
      <c r="Z142">
        <f aca="true" t="shared" si="152" ref="Z142:AE142">Z16+Z37+Z58+Z100</f>
        <v>13</v>
      </c>
      <c r="AA142">
        <f t="shared" si="152"/>
        <v>4</v>
      </c>
      <c r="AB142">
        <f t="shared" si="152"/>
        <v>11</v>
      </c>
      <c r="AC142">
        <f t="shared" si="152"/>
        <v>8</v>
      </c>
      <c r="AD142">
        <f t="shared" si="152"/>
        <v>2</v>
      </c>
      <c r="AE142">
        <f t="shared" si="152"/>
        <v>38</v>
      </c>
      <c r="AG142" s="4">
        <v>1995</v>
      </c>
      <c r="AH142">
        <f aca="true" t="shared" si="153" ref="AH142:AM142">AH16+AH37+AH58+AH100</f>
        <v>72</v>
      </c>
      <c r="AI142">
        <f t="shared" si="153"/>
        <v>60</v>
      </c>
      <c r="AJ142">
        <f t="shared" si="153"/>
        <v>34</v>
      </c>
      <c r="AK142">
        <f t="shared" si="153"/>
        <v>140</v>
      </c>
      <c r="AL142">
        <f t="shared" si="153"/>
        <v>64</v>
      </c>
      <c r="AM142">
        <f t="shared" si="153"/>
        <v>370</v>
      </c>
      <c r="AO142" s="4">
        <v>1995</v>
      </c>
    </row>
    <row r="143" spans="1:41" ht="12.75">
      <c r="A143" s="4">
        <v>1996</v>
      </c>
      <c r="B143">
        <f t="shared" si="141"/>
        <v>290</v>
      </c>
      <c r="C143">
        <f t="shared" si="141"/>
        <v>346</v>
      </c>
      <c r="D143">
        <f t="shared" si="141"/>
        <v>387</v>
      </c>
      <c r="E143">
        <f t="shared" si="141"/>
        <v>433</v>
      </c>
      <c r="F143">
        <f t="shared" si="141"/>
        <v>474</v>
      </c>
      <c r="G143">
        <f t="shared" si="141"/>
        <v>1930</v>
      </c>
      <c r="I143" s="4">
        <v>1996</v>
      </c>
      <c r="J143">
        <f aca="true" t="shared" si="154" ref="J143:O143">J17+J38+J59+J101</f>
        <v>134</v>
      </c>
      <c r="K143">
        <f t="shared" si="154"/>
        <v>276</v>
      </c>
      <c r="L143">
        <f t="shared" si="154"/>
        <v>164</v>
      </c>
      <c r="M143">
        <f t="shared" si="154"/>
        <v>254</v>
      </c>
      <c r="N143">
        <f t="shared" si="154"/>
        <v>89</v>
      </c>
      <c r="O143">
        <f t="shared" si="154"/>
        <v>917</v>
      </c>
      <c r="Q143" s="4">
        <v>1996</v>
      </c>
      <c r="R143">
        <f aca="true" t="shared" si="155" ref="R143:W143">R17+R38+R59+R101</f>
        <v>14</v>
      </c>
      <c r="S143">
        <f t="shared" si="155"/>
        <v>12</v>
      </c>
      <c r="T143">
        <f t="shared" si="155"/>
        <v>5</v>
      </c>
      <c r="U143">
        <f t="shared" si="155"/>
        <v>14</v>
      </c>
      <c r="V143">
        <f t="shared" si="155"/>
        <v>23</v>
      </c>
      <c r="W143">
        <f t="shared" si="155"/>
        <v>68</v>
      </c>
      <c r="Y143" s="4">
        <v>1996</v>
      </c>
      <c r="Z143">
        <f aca="true" t="shared" si="156" ref="Z143:AE143">Z17+Z38+Z59+Z101</f>
        <v>12</v>
      </c>
      <c r="AA143">
        <f t="shared" si="156"/>
        <v>6</v>
      </c>
      <c r="AB143">
        <f t="shared" si="156"/>
        <v>10</v>
      </c>
      <c r="AC143">
        <f t="shared" si="156"/>
        <v>7</v>
      </c>
      <c r="AD143">
        <f t="shared" si="156"/>
        <v>7</v>
      </c>
      <c r="AE143">
        <f t="shared" si="156"/>
        <v>42</v>
      </c>
      <c r="AG143" s="4">
        <v>1996</v>
      </c>
      <c r="AH143">
        <f aca="true" t="shared" si="157" ref="AH143:AM143">AH17+AH38+AH59+AH101</f>
        <v>93</v>
      </c>
      <c r="AI143">
        <f t="shared" si="157"/>
        <v>68</v>
      </c>
      <c r="AJ143">
        <f t="shared" si="157"/>
        <v>52</v>
      </c>
      <c r="AK143">
        <f t="shared" si="157"/>
        <v>133</v>
      </c>
      <c r="AL143">
        <f t="shared" si="157"/>
        <v>106</v>
      </c>
      <c r="AM143">
        <f t="shared" si="157"/>
        <v>452</v>
      </c>
      <c r="AO143" s="4">
        <v>1996</v>
      </c>
    </row>
    <row r="144" spans="1:41" ht="12.75">
      <c r="A144" s="4">
        <v>1997</v>
      </c>
      <c r="B144">
        <f t="shared" si="141"/>
        <v>293</v>
      </c>
      <c r="C144">
        <f t="shared" si="141"/>
        <v>369</v>
      </c>
      <c r="D144">
        <f t="shared" si="141"/>
        <v>505</v>
      </c>
      <c r="E144">
        <f t="shared" si="141"/>
        <v>499</v>
      </c>
      <c r="F144">
        <f t="shared" si="141"/>
        <v>560</v>
      </c>
      <c r="G144">
        <f t="shared" si="141"/>
        <v>2226</v>
      </c>
      <c r="I144" s="4">
        <v>1997</v>
      </c>
      <c r="J144">
        <f aca="true" t="shared" si="158" ref="J144:O144">J18+J39+J60+J102</f>
        <v>149</v>
      </c>
      <c r="K144">
        <f t="shared" si="158"/>
        <v>290</v>
      </c>
      <c r="L144">
        <f t="shared" si="158"/>
        <v>188</v>
      </c>
      <c r="M144">
        <f t="shared" si="158"/>
        <v>270</v>
      </c>
      <c r="N144">
        <f t="shared" si="158"/>
        <v>105</v>
      </c>
      <c r="O144">
        <f t="shared" si="158"/>
        <v>1002</v>
      </c>
      <c r="Q144" s="4">
        <v>1997</v>
      </c>
      <c r="R144">
        <f aca="true" t="shared" si="159" ref="R144:W144">R18+R39+R60+R102</f>
        <v>12</v>
      </c>
      <c r="S144">
        <f t="shared" si="159"/>
        <v>12</v>
      </c>
      <c r="T144">
        <f t="shared" si="159"/>
        <v>19</v>
      </c>
      <c r="U144">
        <f t="shared" si="159"/>
        <v>13</v>
      </c>
      <c r="V144">
        <f t="shared" si="159"/>
        <v>23</v>
      </c>
      <c r="W144">
        <f t="shared" si="159"/>
        <v>79</v>
      </c>
      <c r="Y144" s="4">
        <v>1997</v>
      </c>
      <c r="Z144">
        <f aca="true" t="shared" si="160" ref="Z144:AE144">Z18+Z39+Z60+Z102</f>
        <v>10</v>
      </c>
      <c r="AA144">
        <f t="shared" si="160"/>
        <v>8</v>
      </c>
      <c r="AB144">
        <f t="shared" si="160"/>
        <v>17</v>
      </c>
      <c r="AC144">
        <f t="shared" si="160"/>
        <v>9</v>
      </c>
      <c r="AD144">
        <f t="shared" si="160"/>
        <v>3</v>
      </c>
      <c r="AE144">
        <f t="shared" si="160"/>
        <v>47</v>
      </c>
      <c r="AG144" s="4">
        <v>1997</v>
      </c>
      <c r="AH144">
        <f aca="true" t="shared" si="161" ref="AH144:AM144">AH18+AH39+AH60+AH102</f>
        <v>101</v>
      </c>
      <c r="AI144">
        <f t="shared" si="161"/>
        <v>77</v>
      </c>
      <c r="AJ144">
        <f t="shared" si="161"/>
        <v>71</v>
      </c>
      <c r="AK144">
        <f t="shared" si="161"/>
        <v>174</v>
      </c>
      <c r="AL144">
        <f t="shared" si="161"/>
        <v>91</v>
      </c>
      <c r="AM144">
        <f t="shared" si="161"/>
        <v>514</v>
      </c>
      <c r="AO144" s="4">
        <v>1997</v>
      </c>
    </row>
    <row r="145" spans="1:41" ht="12.75">
      <c r="A145" s="4">
        <v>1998</v>
      </c>
      <c r="B145">
        <f t="shared" si="141"/>
        <v>308</v>
      </c>
      <c r="C145">
        <f t="shared" si="141"/>
        <v>449</v>
      </c>
      <c r="D145">
        <f t="shared" si="141"/>
        <v>528</v>
      </c>
      <c r="E145">
        <f t="shared" si="141"/>
        <v>629</v>
      </c>
      <c r="F145">
        <f t="shared" si="141"/>
        <v>521</v>
      </c>
      <c r="G145">
        <f t="shared" si="141"/>
        <v>2435</v>
      </c>
      <c r="I145" s="4">
        <v>1998</v>
      </c>
      <c r="J145">
        <f aca="true" t="shared" si="162" ref="J145:O145">J19+J40+J61+J103</f>
        <v>181</v>
      </c>
      <c r="K145">
        <f t="shared" si="162"/>
        <v>322</v>
      </c>
      <c r="L145">
        <f t="shared" si="162"/>
        <v>199</v>
      </c>
      <c r="M145">
        <f t="shared" si="162"/>
        <v>355</v>
      </c>
      <c r="N145">
        <f t="shared" si="162"/>
        <v>124</v>
      </c>
      <c r="O145">
        <f t="shared" si="162"/>
        <v>1181</v>
      </c>
      <c r="Q145" s="4">
        <v>1998</v>
      </c>
      <c r="R145">
        <f aca="true" t="shared" si="163" ref="R145:W145">R19+R40+R61+R103</f>
        <v>14</v>
      </c>
      <c r="S145">
        <f t="shared" si="163"/>
        <v>12</v>
      </c>
      <c r="T145">
        <f t="shared" si="163"/>
        <v>12</v>
      </c>
      <c r="U145">
        <f t="shared" si="163"/>
        <v>16</v>
      </c>
      <c r="V145">
        <f t="shared" si="163"/>
        <v>27</v>
      </c>
      <c r="W145">
        <f t="shared" si="163"/>
        <v>81</v>
      </c>
      <c r="Y145" s="4">
        <v>1998</v>
      </c>
      <c r="Z145">
        <f aca="true" t="shared" si="164" ref="Z145:AE145">Z19+Z40+Z61+Z103</f>
        <v>8</v>
      </c>
      <c r="AA145">
        <f t="shared" si="164"/>
        <v>7</v>
      </c>
      <c r="AB145">
        <f t="shared" si="164"/>
        <v>6</v>
      </c>
      <c r="AC145">
        <f t="shared" si="164"/>
        <v>5</v>
      </c>
      <c r="AD145">
        <f t="shared" si="164"/>
        <v>10</v>
      </c>
      <c r="AE145">
        <f t="shared" si="164"/>
        <v>36</v>
      </c>
      <c r="AG145" s="4">
        <v>1998</v>
      </c>
      <c r="AH145">
        <f aca="true" t="shared" si="165" ref="AH145:AM145">AH19+AH40+AH61+AH103</f>
        <v>125</v>
      </c>
      <c r="AI145">
        <f t="shared" si="165"/>
        <v>97</v>
      </c>
      <c r="AJ145">
        <f t="shared" si="165"/>
        <v>50</v>
      </c>
      <c r="AK145">
        <f t="shared" si="165"/>
        <v>193</v>
      </c>
      <c r="AL145">
        <f t="shared" si="165"/>
        <v>94</v>
      </c>
      <c r="AM145">
        <f t="shared" si="165"/>
        <v>559</v>
      </c>
      <c r="AO145" s="4">
        <v>1998</v>
      </c>
    </row>
    <row r="146" spans="1:41" ht="12.75">
      <c r="A146" s="4">
        <v>1999</v>
      </c>
      <c r="B146">
        <f aca="true" t="shared" si="166" ref="B146:G146">B20+B41+B62+B104</f>
        <v>296</v>
      </c>
      <c r="C146">
        <f t="shared" si="166"/>
        <v>392</v>
      </c>
      <c r="D146">
        <f t="shared" si="166"/>
        <v>474</v>
      </c>
      <c r="E146">
        <f t="shared" si="166"/>
        <v>647</v>
      </c>
      <c r="F146">
        <f t="shared" si="166"/>
        <v>506</v>
      </c>
      <c r="G146">
        <f t="shared" si="166"/>
        <v>2315</v>
      </c>
      <c r="I146" s="4">
        <v>1999</v>
      </c>
      <c r="J146">
        <f aca="true" t="shared" si="167" ref="J146:O146">J20+J41+J62+J104</f>
        <v>182</v>
      </c>
      <c r="K146">
        <f t="shared" si="167"/>
        <v>292</v>
      </c>
      <c r="L146">
        <f t="shared" si="167"/>
        <v>164</v>
      </c>
      <c r="M146">
        <f t="shared" si="167"/>
        <v>363</v>
      </c>
      <c r="N146">
        <f t="shared" si="167"/>
        <v>132</v>
      </c>
      <c r="O146">
        <f t="shared" si="167"/>
        <v>1133</v>
      </c>
      <c r="Q146" s="4">
        <v>1999</v>
      </c>
      <c r="R146">
        <f aca="true" t="shared" si="168" ref="R146:W146">R20+R41+R62+R104</f>
        <v>14</v>
      </c>
      <c r="S146">
        <f t="shared" si="168"/>
        <v>5</v>
      </c>
      <c r="T146">
        <f t="shared" si="168"/>
        <v>4</v>
      </c>
      <c r="U146">
        <f t="shared" si="168"/>
        <v>9</v>
      </c>
      <c r="V146">
        <f t="shared" si="168"/>
        <v>25</v>
      </c>
      <c r="W146">
        <f t="shared" si="168"/>
        <v>57</v>
      </c>
      <c r="Y146" s="4">
        <v>1999</v>
      </c>
      <c r="Z146">
        <f aca="true" t="shared" si="169" ref="Z146:AE146">Z20+Z41+Z62+Z104</f>
        <v>8</v>
      </c>
      <c r="AA146">
        <f t="shared" si="169"/>
        <v>8</v>
      </c>
      <c r="AB146">
        <f t="shared" si="169"/>
        <v>18</v>
      </c>
      <c r="AC146">
        <f t="shared" si="169"/>
        <v>9</v>
      </c>
      <c r="AD146">
        <f t="shared" si="169"/>
        <v>11</v>
      </c>
      <c r="AE146">
        <f t="shared" si="169"/>
        <v>54</v>
      </c>
      <c r="AG146" s="4">
        <v>1999</v>
      </c>
      <c r="AH146">
        <f aca="true" t="shared" si="170" ref="AH146:AM146">AH20+AH41+AH62+AH104</f>
        <v>110</v>
      </c>
      <c r="AI146">
        <f t="shared" si="170"/>
        <v>70</v>
      </c>
      <c r="AJ146">
        <f t="shared" si="170"/>
        <v>60</v>
      </c>
      <c r="AK146">
        <f t="shared" si="170"/>
        <v>206</v>
      </c>
      <c r="AL146">
        <f t="shared" si="170"/>
        <v>84</v>
      </c>
      <c r="AM146">
        <f t="shared" si="170"/>
        <v>530</v>
      </c>
      <c r="AO146" s="4">
        <v>1999</v>
      </c>
    </row>
    <row r="147" spans="1:46" ht="12.75">
      <c r="A147" s="4" t="s">
        <v>13</v>
      </c>
      <c r="B147" s="2">
        <f>SUM(B130:B146)</f>
        <v>3382</v>
      </c>
      <c r="C147" s="2">
        <f>SUM(C130:C146)</f>
        <v>4638</v>
      </c>
      <c r="D147" s="2">
        <f>SUM(D130:D146)</f>
        <v>4946</v>
      </c>
      <c r="E147" s="2">
        <f>SUM(E130:E146)</f>
        <v>5387</v>
      </c>
      <c r="F147" s="2">
        <f>SUM(F130:F146)</f>
        <v>5374</v>
      </c>
      <c r="G147">
        <f>SUM(B147:F147)</f>
        <v>23727</v>
      </c>
      <c r="I147" s="4" t="s">
        <v>13</v>
      </c>
      <c r="J147" s="2">
        <f>SUM(J130:J146)</f>
        <v>1713</v>
      </c>
      <c r="K147" s="2">
        <f>SUM(K130:K146)</f>
        <v>3275</v>
      </c>
      <c r="L147" s="2">
        <f>SUM(L130:L146)</f>
        <v>2161</v>
      </c>
      <c r="M147" s="2">
        <f>SUM(M130:M146)</f>
        <v>3658</v>
      </c>
      <c r="N147" s="2">
        <f>SUM(N130:N146)</f>
        <v>1320</v>
      </c>
      <c r="O147">
        <f>SUM(J147:N147)</f>
        <v>12127</v>
      </c>
      <c r="Q147" s="4" t="s">
        <v>13</v>
      </c>
      <c r="R147" s="2">
        <f>SUM(R130:R146)</f>
        <v>128</v>
      </c>
      <c r="S147" s="2">
        <f>SUM(S130:S146)</f>
        <v>88</v>
      </c>
      <c r="T147" s="2">
        <f>SUM(T130:T146)</f>
        <v>72</v>
      </c>
      <c r="U147" s="2">
        <f>SUM(U130:U146)</f>
        <v>109</v>
      </c>
      <c r="V147" s="2">
        <f>SUM(V130:V146)</f>
        <v>285</v>
      </c>
      <c r="W147">
        <f>SUM(R147:V147)</f>
        <v>682</v>
      </c>
      <c r="Y147" s="4" t="s">
        <v>13</v>
      </c>
      <c r="Z147" s="2">
        <f>SUM(Z130:Z146)</f>
        <v>101</v>
      </c>
      <c r="AA147" s="2">
        <f>SUM(AA130:AA146)</f>
        <v>66</v>
      </c>
      <c r="AB147" s="2">
        <f>SUM(AB130:AB146)</f>
        <v>106</v>
      </c>
      <c r="AC147" s="2">
        <f>SUM(AC130:AC146)</f>
        <v>64</v>
      </c>
      <c r="AD147" s="2">
        <f>SUM(AD130:AD146)</f>
        <v>69</v>
      </c>
      <c r="AE147">
        <f>SUM(Z147:AD147)</f>
        <v>406</v>
      </c>
      <c r="AG147" s="4" t="s">
        <v>13</v>
      </c>
      <c r="AH147" s="2">
        <f>SUM(AH130:AH146)</f>
        <v>857</v>
      </c>
      <c r="AI147" s="2">
        <f>SUM(AI130:AI146)</f>
        <v>642</v>
      </c>
      <c r="AJ147" s="2">
        <f>SUM(AJ130:AJ146)</f>
        <v>471</v>
      </c>
      <c r="AK147" s="2">
        <f>SUM(AK130:AK146)</f>
        <v>1520</v>
      </c>
      <c r="AL147" s="2">
        <f>SUM(AL130:AL146)</f>
        <v>825</v>
      </c>
      <c r="AM147">
        <f>SUM(AH147:AL147)</f>
        <v>4315</v>
      </c>
      <c r="AO147" s="4" t="s">
        <v>13</v>
      </c>
      <c r="AP147" s="2"/>
      <c r="AQ147" s="2"/>
      <c r="AR147" s="2"/>
      <c r="AS147" s="2"/>
      <c r="AT147" s="2"/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2"/>
  <sheetViews>
    <sheetView workbookViewId="0" topLeftCell="A13">
      <selection activeCell="A16" sqref="A16:R29"/>
    </sheetView>
  </sheetViews>
  <sheetFormatPr defaultColWidth="9.140625" defaultRowHeight="12.75"/>
  <sheetData>
    <row r="1" spans="1:19" ht="12.75">
      <c r="A1" s="2" t="s">
        <v>37</v>
      </c>
      <c r="B1" s="2" t="s">
        <v>38</v>
      </c>
      <c r="C1" s="2"/>
      <c r="D1" s="2"/>
      <c r="E1" s="2"/>
      <c r="F1" s="2"/>
      <c r="G1" s="2"/>
      <c r="H1" s="2"/>
      <c r="J1" s="2"/>
      <c r="Q1" s="2"/>
      <c r="R1" s="2"/>
      <c r="S1" s="2"/>
    </row>
    <row r="2" spans="1:19" ht="12.75">
      <c r="A2" s="2" t="s">
        <v>39</v>
      </c>
      <c r="B2" s="2" t="s">
        <v>40</v>
      </c>
      <c r="C2" s="2"/>
      <c r="D2" s="2"/>
      <c r="E2" s="2"/>
      <c r="F2" s="2"/>
      <c r="G2" s="2"/>
      <c r="H2" s="2"/>
      <c r="J2" s="2"/>
      <c r="Q2" s="2"/>
      <c r="R2" s="2"/>
      <c r="S2" s="2"/>
    </row>
    <row r="3" spans="1:19" ht="12.75">
      <c r="A3" s="2" t="s">
        <v>41</v>
      </c>
      <c r="B3" s="2" t="s">
        <v>42</v>
      </c>
      <c r="C3" s="2"/>
      <c r="D3" s="2"/>
      <c r="E3" s="2"/>
      <c r="F3" s="2"/>
      <c r="G3" s="2"/>
      <c r="H3" s="2"/>
      <c r="I3" s="2"/>
      <c r="J3" s="2"/>
      <c r="M3" s="2"/>
      <c r="Q3" s="2"/>
      <c r="R3" s="2"/>
      <c r="S3" s="2"/>
    </row>
    <row r="4" spans="1:19" ht="12.75">
      <c r="A4" s="2" t="s">
        <v>43</v>
      </c>
      <c r="B4" s="2" t="s">
        <v>44</v>
      </c>
      <c r="C4" s="2"/>
      <c r="D4" s="2"/>
      <c r="E4" s="2"/>
      <c r="F4" s="2"/>
      <c r="G4" s="2"/>
      <c r="H4" s="2"/>
      <c r="I4" s="2"/>
      <c r="J4" s="2"/>
      <c r="M4" s="2"/>
      <c r="N4" s="2"/>
      <c r="P4" s="2"/>
      <c r="Q4" s="2"/>
      <c r="R4" s="2"/>
      <c r="S4" s="2"/>
    </row>
    <row r="5" spans="1:19" ht="12.75">
      <c r="A5" s="2" t="s">
        <v>45</v>
      </c>
      <c r="B5" s="2" t="s">
        <v>46</v>
      </c>
      <c r="C5" s="2"/>
      <c r="D5" s="2"/>
      <c r="E5" s="2"/>
      <c r="F5" s="2"/>
      <c r="G5" s="2"/>
      <c r="H5" s="2"/>
      <c r="I5" s="2"/>
      <c r="J5" s="2"/>
      <c r="M5" s="2"/>
      <c r="N5" s="2"/>
      <c r="O5" s="2"/>
      <c r="P5" s="2"/>
      <c r="Q5" s="2"/>
      <c r="R5" s="2"/>
      <c r="S5" s="2"/>
    </row>
    <row r="6" spans="1:19" ht="12.75">
      <c r="A6" s="2" t="s">
        <v>47</v>
      </c>
      <c r="B6" s="2" t="s">
        <v>48</v>
      </c>
      <c r="C6" s="2"/>
      <c r="D6" s="2"/>
      <c r="E6" s="2"/>
      <c r="F6" s="2"/>
      <c r="G6" s="2"/>
      <c r="H6" s="2"/>
      <c r="I6" s="2"/>
      <c r="J6" s="2"/>
      <c r="L6" s="2"/>
      <c r="M6" s="2"/>
      <c r="O6" s="2"/>
      <c r="P6" s="2"/>
      <c r="Q6" s="2"/>
      <c r="R6" s="2"/>
      <c r="S6" s="2"/>
    </row>
    <row r="7" spans="1:19" ht="12.75">
      <c r="A7" s="2" t="s">
        <v>49</v>
      </c>
      <c r="B7" s="2" t="s">
        <v>50</v>
      </c>
      <c r="C7" s="2"/>
      <c r="D7" s="2"/>
      <c r="E7" s="2"/>
      <c r="F7" s="2"/>
      <c r="G7" s="2"/>
      <c r="H7" s="2"/>
      <c r="I7" s="2"/>
      <c r="J7" s="2"/>
      <c r="L7" s="2"/>
      <c r="M7" s="2"/>
      <c r="N7" s="2"/>
      <c r="O7" s="2"/>
      <c r="P7" s="2"/>
      <c r="Q7" s="2"/>
      <c r="R7" s="2"/>
      <c r="S7" s="2"/>
    </row>
    <row r="8" spans="1:19" ht="12.75">
      <c r="A8" s="2" t="s">
        <v>51</v>
      </c>
      <c r="B8" s="2" t="s">
        <v>52</v>
      </c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Q8" s="2"/>
      <c r="R8" s="2"/>
      <c r="S8" s="2"/>
    </row>
    <row r="9" spans="1:19" ht="12.75">
      <c r="A9" s="2" t="s">
        <v>53</v>
      </c>
      <c r="B9" s="2" t="s">
        <v>54</v>
      </c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</row>
    <row r="10" spans="1:19" ht="12.75">
      <c r="A10" s="2" t="s">
        <v>55</v>
      </c>
      <c r="B10" s="2" t="s">
        <v>56</v>
      </c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 t="s">
        <v>57</v>
      </c>
      <c r="B11" s="2" t="s">
        <v>58</v>
      </c>
      <c r="C11" s="2"/>
      <c r="D11" s="2"/>
      <c r="E11" s="2"/>
      <c r="F11" s="2"/>
      <c r="G11" s="2"/>
      <c r="H11" s="2"/>
      <c r="I11" s="2"/>
      <c r="J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 t="s">
        <v>59</v>
      </c>
      <c r="B12" s="2" t="s">
        <v>60</v>
      </c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 t="s">
        <v>61</v>
      </c>
      <c r="B13" s="2" t="s">
        <v>62</v>
      </c>
      <c r="C13" s="2"/>
      <c r="D13" s="2"/>
      <c r="E13" s="2"/>
      <c r="F13" s="2"/>
      <c r="G13" s="2"/>
      <c r="H13" s="2"/>
      <c r="I13" s="2"/>
      <c r="J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 t="s">
        <v>63</v>
      </c>
      <c r="B14" s="2" t="s">
        <v>64</v>
      </c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>
        <v>169</v>
      </c>
      <c r="B16">
        <v>67</v>
      </c>
      <c r="C16">
        <v>236</v>
      </c>
      <c r="D16">
        <v>212</v>
      </c>
      <c r="E16">
        <v>87</v>
      </c>
      <c r="F16">
        <v>299</v>
      </c>
      <c r="G16">
        <v>186</v>
      </c>
      <c r="H16">
        <v>80</v>
      </c>
      <c r="I16">
        <v>266</v>
      </c>
      <c r="J16">
        <v>110</v>
      </c>
      <c r="K16">
        <v>43</v>
      </c>
      <c r="L16">
        <v>153</v>
      </c>
      <c r="M16">
        <v>238</v>
      </c>
      <c r="N16">
        <v>37</v>
      </c>
      <c r="O16">
        <v>275</v>
      </c>
      <c r="P16">
        <v>915</v>
      </c>
      <c r="Q16">
        <v>314</v>
      </c>
      <c r="R16" s="2">
        <v>1229</v>
      </c>
      <c r="S16" s="2"/>
    </row>
    <row r="17" spans="1:19" ht="12.75">
      <c r="A17">
        <v>163</v>
      </c>
      <c r="B17">
        <v>63</v>
      </c>
      <c r="C17">
        <v>226</v>
      </c>
      <c r="D17">
        <v>168</v>
      </c>
      <c r="E17">
        <v>80</v>
      </c>
      <c r="F17">
        <v>248</v>
      </c>
      <c r="G17">
        <v>184</v>
      </c>
      <c r="H17">
        <v>90</v>
      </c>
      <c r="I17">
        <v>274</v>
      </c>
      <c r="J17">
        <v>108</v>
      </c>
      <c r="K17">
        <v>57</v>
      </c>
      <c r="L17">
        <v>165</v>
      </c>
      <c r="M17">
        <v>220</v>
      </c>
      <c r="N17">
        <v>56</v>
      </c>
      <c r="O17">
        <v>276</v>
      </c>
      <c r="P17">
        <v>843</v>
      </c>
      <c r="Q17">
        <v>346</v>
      </c>
      <c r="R17" s="2">
        <v>1189</v>
      </c>
      <c r="S17" s="2"/>
    </row>
    <row r="18" spans="1:18" ht="12.75">
      <c r="A18">
        <v>169</v>
      </c>
      <c r="B18">
        <v>64</v>
      </c>
      <c r="C18">
        <v>233</v>
      </c>
      <c r="D18">
        <v>195</v>
      </c>
      <c r="E18">
        <v>94</v>
      </c>
      <c r="F18">
        <v>289</v>
      </c>
      <c r="G18">
        <v>189</v>
      </c>
      <c r="H18">
        <v>100</v>
      </c>
      <c r="I18">
        <v>289</v>
      </c>
      <c r="J18">
        <v>172</v>
      </c>
      <c r="K18">
        <v>145</v>
      </c>
      <c r="L18">
        <v>317</v>
      </c>
      <c r="M18">
        <v>251</v>
      </c>
      <c r="N18">
        <v>65</v>
      </c>
      <c r="O18">
        <v>316</v>
      </c>
      <c r="P18">
        <v>976</v>
      </c>
      <c r="Q18">
        <v>468</v>
      </c>
      <c r="R18" s="2">
        <v>1444</v>
      </c>
    </row>
    <row r="19" spans="1:18" ht="12.75">
      <c r="A19">
        <v>179</v>
      </c>
      <c r="B19">
        <v>75</v>
      </c>
      <c r="C19">
        <v>254</v>
      </c>
      <c r="D19">
        <v>190</v>
      </c>
      <c r="E19">
        <v>87</v>
      </c>
      <c r="F19">
        <v>277</v>
      </c>
      <c r="G19">
        <v>227</v>
      </c>
      <c r="H19">
        <v>120</v>
      </c>
      <c r="I19">
        <v>347</v>
      </c>
      <c r="J19">
        <v>267</v>
      </c>
      <c r="K19">
        <v>201</v>
      </c>
      <c r="L19">
        <v>468</v>
      </c>
      <c r="M19">
        <v>392</v>
      </c>
      <c r="N19">
        <v>102</v>
      </c>
      <c r="O19">
        <v>494</v>
      </c>
      <c r="P19" s="2">
        <v>1255</v>
      </c>
      <c r="Q19">
        <v>585</v>
      </c>
      <c r="R19" s="2">
        <v>1840</v>
      </c>
    </row>
    <row r="20" spans="1:18" ht="12.75">
      <c r="A20">
        <v>202</v>
      </c>
      <c r="B20">
        <v>80</v>
      </c>
      <c r="C20">
        <v>282</v>
      </c>
      <c r="D20">
        <v>184</v>
      </c>
      <c r="E20">
        <v>132</v>
      </c>
      <c r="F20">
        <v>316</v>
      </c>
      <c r="G20">
        <v>177</v>
      </c>
      <c r="H20">
        <v>85</v>
      </c>
      <c r="I20">
        <v>262</v>
      </c>
      <c r="J20">
        <v>260</v>
      </c>
      <c r="K20">
        <v>210</v>
      </c>
      <c r="L20">
        <v>470</v>
      </c>
      <c r="M20">
        <v>367</v>
      </c>
      <c r="N20">
        <v>69</v>
      </c>
      <c r="O20">
        <v>436</v>
      </c>
      <c r="P20" s="2">
        <v>1190</v>
      </c>
      <c r="Q20">
        <v>576</v>
      </c>
      <c r="R20" s="2">
        <v>1766</v>
      </c>
    </row>
    <row r="21" spans="1:18" ht="12.75">
      <c r="A21">
        <v>167</v>
      </c>
      <c r="B21">
        <v>64</v>
      </c>
      <c r="C21">
        <v>231</v>
      </c>
      <c r="D21">
        <v>205</v>
      </c>
      <c r="E21">
        <v>126</v>
      </c>
      <c r="F21">
        <v>331</v>
      </c>
      <c r="G21">
        <v>228</v>
      </c>
      <c r="H21">
        <v>73</v>
      </c>
      <c r="I21">
        <v>301</v>
      </c>
      <c r="J21">
        <v>224</v>
      </c>
      <c r="K21">
        <v>188</v>
      </c>
      <c r="L21">
        <v>412</v>
      </c>
      <c r="M21">
        <v>348</v>
      </c>
      <c r="N21">
        <v>60</v>
      </c>
      <c r="O21">
        <v>408</v>
      </c>
      <c r="P21" s="2">
        <v>1172</v>
      </c>
      <c r="Q21">
        <v>511</v>
      </c>
      <c r="R21" s="2">
        <v>1683</v>
      </c>
    </row>
    <row r="22" spans="1:18" ht="12.75">
      <c r="A22">
        <v>148</v>
      </c>
      <c r="B22">
        <v>59</v>
      </c>
      <c r="C22">
        <v>207</v>
      </c>
      <c r="D22">
        <v>213</v>
      </c>
      <c r="E22">
        <v>170</v>
      </c>
      <c r="F22">
        <v>383</v>
      </c>
      <c r="G22">
        <v>210</v>
      </c>
      <c r="H22">
        <v>75</v>
      </c>
      <c r="I22">
        <v>285</v>
      </c>
      <c r="J22">
        <v>211</v>
      </c>
      <c r="K22">
        <v>189</v>
      </c>
      <c r="L22">
        <v>400</v>
      </c>
      <c r="M22">
        <v>393</v>
      </c>
      <c r="N22">
        <v>72</v>
      </c>
      <c r="O22">
        <v>465</v>
      </c>
      <c r="P22" s="2">
        <v>1175</v>
      </c>
      <c r="Q22">
        <v>565</v>
      </c>
      <c r="R22" s="2">
        <v>1740</v>
      </c>
    </row>
    <row r="23" spans="1:18" ht="12.75">
      <c r="A23">
        <v>169</v>
      </c>
      <c r="B23">
        <v>75</v>
      </c>
      <c r="C23">
        <v>244</v>
      </c>
      <c r="D23">
        <v>223</v>
      </c>
      <c r="E23">
        <v>173</v>
      </c>
      <c r="F23">
        <v>396</v>
      </c>
      <c r="G23">
        <v>194</v>
      </c>
      <c r="H23">
        <v>86</v>
      </c>
      <c r="I23">
        <v>280</v>
      </c>
      <c r="J23">
        <v>224</v>
      </c>
      <c r="K23">
        <v>136</v>
      </c>
      <c r="L23">
        <v>360</v>
      </c>
      <c r="M23">
        <v>353</v>
      </c>
      <c r="N23">
        <v>81</v>
      </c>
      <c r="O23">
        <v>434</v>
      </c>
      <c r="P23" s="2">
        <v>1163</v>
      </c>
      <c r="Q23">
        <v>551</v>
      </c>
      <c r="R23" s="2">
        <v>1714</v>
      </c>
    </row>
    <row r="24" spans="1:18" ht="12.75">
      <c r="A24">
        <v>206</v>
      </c>
      <c r="B24">
        <v>96</v>
      </c>
      <c r="C24">
        <v>302</v>
      </c>
      <c r="D24">
        <v>209</v>
      </c>
      <c r="E24">
        <v>179</v>
      </c>
      <c r="F24">
        <v>388</v>
      </c>
      <c r="G24">
        <v>234</v>
      </c>
      <c r="H24">
        <v>104</v>
      </c>
      <c r="I24">
        <v>338</v>
      </c>
      <c r="J24">
        <v>260</v>
      </c>
      <c r="K24">
        <v>149</v>
      </c>
      <c r="L24">
        <v>409</v>
      </c>
      <c r="M24">
        <v>411</v>
      </c>
      <c r="N24">
        <v>67</v>
      </c>
      <c r="O24">
        <v>478</v>
      </c>
      <c r="P24" s="2">
        <v>1320</v>
      </c>
      <c r="Q24">
        <v>595</v>
      </c>
      <c r="R24" s="2">
        <v>1915</v>
      </c>
    </row>
    <row r="25" spans="1:18" ht="12.75">
      <c r="A25">
        <v>236</v>
      </c>
      <c r="B25">
        <v>127</v>
      </c>
      <c r="C25">
        <v>363</v>
      </c>
      <c r="D25">
        <v>228</v>
      </c>
      <c r="E25">
        <v>158</v>
      </c>
      <c r="F25">
        <v>386</v>
      </c>
      <c r="G25">
        <v>275</v>
      </c>
      <c r="H25">
        <v>75</v>
      </c>
      <c r="I25">
        <v>350</v>
      </c>
      <c r="J25">
        <v>352</v>
      </c>
      <c r="K25">
        <v>160</v>
      </c>
      <c r="L25">
        <v>512</v>
      </c>
      <c r="M25">
        <v>396</v>
      </c>
      <c r="N25">
        <v>74</v>
      </c>
      <c r="O25">
        <v>470</v>
      </c>
      <c r="P25" s="2">
        <v>1487</v>
      </c>
      <c r="Q25">
        <v>594</v>
      </c>
      <c r="R25" s="2">
        <v>2081</v>
      </c>
    </row>
    <row r="26" spans="1:18" ht="12.75">
      <c r="A26">
        <v>227</v>
      </c>
      <c r="B26">
        <v>93</v>
      </c>
      <c r="C26">
        <v>320</v>
      </c>
      <c r="D26">
        <v>220</v>
      </c>
      <c r="E26">
        <v>175</v>
      </c>
      <c r="F26">
        <v>395</v>
      </c>
      <c r="G26">
        <v>212</v>
      </c>
      <c r="H26">
        <v>92</v>
      </c>
      <c r="I26">
        <v>304</v>
      </c>
      <c r="J26">
        <v>191</v>
      </c>
      <c r="K26">
        <v>130</v>
      </c>
      <c r="L26">
        <v>321</v>
      </c>
      <c r="M26">
        <v>410</v>
      </c>
      <c r="N26">
        <v>58</v>
      </c>
      <c r="O26">
        <v>468</v>
      </c>
      <c r="P26" s="2">
        <v>1260</v>
      </c>
      <c r="Q26">
        <v>548</v>
      </c>
      <c r="R26" s="2">
        <v>1808</v>
      </c>
    </row>
    <row r="27" spans="1:18" ht="12.75">
      <c r="A27">
        <v>223</v>
      </c>
      <c r="B27">
        <v>95</v>
      </c>
      <c r="C27">
        <v>318</v>
      </c>
      <c r="D27">
        <v>204</v>
      </c>
      <c r="E27">
        <v>153</v>
      </c>
      <c r="F27">
        <v>357</v>
      </c>
      <c r="G27">
        <v>287</v>
      </c>
      <c r="H27">
        <v>98</v>
      </c>
      <c r="I27">
        <v>385</v>
      </c>
      <c r="J27">
        <v>187</v>
      </c>
      <c r="K27">
        <v>110</v>
      </c>
      <c r="L27">
        <v>297</v>
      </c>
      <c r="M27">
        <v>446</v>
      </c>
      <c r="N27">
        <v>67</v>
      </c>
      <c r="O27">
        <v>513</v>
      </c>
      <c r="P27" s="2">
        <v>1347</v>
      </c>
      <c r="Q27">
        <v>523</v>
      </c>
      <c r="R27" s="2">
        <v>1870</v>
      </c>
    </row>
    <row r="28" spans="1:18" ht="12.75">
      <c r="A28">
        <v>235</v>
      </c>
      <c r="B28">
        <v>122</v>
      </c>
      <c r="C28">
        <v>357</v>
      </c>
      <c r="D28">
        <v>239</v>
      </c>
      <c r="E28">
        <v>187</v>
      </c>
      <c r="F28">
        <v>426</v>
      </c>
      <c r="G28">
        <v>282</v>
      </c>
      <c r="H28">
        <v>98</v>
      </c>
      <c r="I28">
        <v>380</v>
      </c>
      <c r="J28">
        <v>222</v>
      </c>
      <c r="K28">
        <v>118</v>
      </c>
      <c r="L28">
        <v>340</v>
      </c>
      <c r="M28">
        <v>393</v>
      </c>
      <c r="N28">
        <v>80</v>
      </c>
      <c r="O28">
        <v>473</v>
      </c>
      <c r="P28" s="2">
        <v>1371</v>
      </c>
      <c r="Q28">
        <v>605</v>
      </c>
      <c r="R28" s="2">
        <v>1976</v>
      </c>
    </row>
    <row r="29" spans="1:18" ht="12.75">
      <c r="A29">
        <v>218</v>
      </c>
      <c r="B29">
        <v>122</v>
      </c>
      <c r="C29">
        <v>340</v>
      </c>
      <c r="D29">
        <v>232</v>
      </c>
      <c r="E29">
        <v>170</v>
      </c>
      <c r="F29">
        <v>402</v>
      </c>
      <c r="G29">
        <v>249</v>
      </c>
      <c r="H29">
        <v>93</v>
      </c>
      <c r="I29">
        <v>342</v>
      </c>
      <c r="J29">
        <v>260</v>
      </c>
      <c r="K29">
        <v>152</v>
      </c>
      <c r="L29">
        <v>412</v>
      </c>
      <c r="M29">
        <v>377</v>
      </c>
      <c r="N29">
        <v>86</v>
      </c>
      <c r="O29">
        <v>463</v>
      </c>
      <c r="P29" s="2">
        <v>1336</v>
      </c>
      <c r="Q29">
        <v>623</v>
      </c>
      <c r="R29" s="2">
        <v>1959</v>
      </c>
    </row>
    <row r="30" spans="2:7" ht="12.75">
      <c r="B30" s="2"/>
      <c r="C30" s="2"/>
      <c r="D30" s="2"/>
      <c r="G30" s="2"/>
    </row>
    <row r="31" spans="2:7" ht="12.75">
      <c r="B31" s="2"/>
      <c r="C31" s="2"/>
      <c r="D31" s="2"/>
      <c r="G31" s="2"/>
    </row>
    <row r="32" spans="2:7" ht="12.75">
      <c r="B32" s="2"/>
      <c r="C32" s="2"/>
      <c r="D32" s="2"/>
      <c r="G32" s="2"/>
    </row>
    <row r="33" spans="2:7" ht="12.75">
      <c r="B33" s="2"/>
      <c r="C33" s="2"/>
      <c r="D33" s="2"/>
      <c r="G33" s="2"/>
    </row>
    <row r="34" spans="2:7" ht="12.75">
      <c r="B34" s="2"/>
      <c r="C34" s="2"/>
      <c r="D34" s="2"/>
      <c r="G34" s="2"/>
    </row>
    <row r="35" spans="2:7" ht="12.75">
      <c r="B35" s="2"/>
      <c r="C35" s="2"/>
      <c r="D35" s="2"/>
      <c r="G35" s="2"/>
    </row>
    <row r="36" spans="2:7" ht="12.75">
      <c r="B36" s="2"/>
      <c r="C36" s="2"/>
      <c r="D36" s="2"/>
      <c r="G36" s="2"/>
    </row>
    <row r="37" spans="2:7" ht="12.75">
      <c r="B37" s="2"/>
      <c r="C37" s="2"/>
      <c r="D37" s="2"/>
      <c r="G37" s="2"/>
    </row>
    <row r="38" spans="2:7" ht="12.75">
      <c r="B38" s="2"/>
      <c r="C38" s="2"/>
      <c r="D38" s="2"/>
      <c r="G38" s="2"/>
    </row>
    <row r="39" spans="2:7" ht="12.75">
      <c r="B39" s="2"/>
      <c r="C39" s="2"/>
      <c r="D39" s="2"/>
      <c r="G39" s="2"/>
    </row>
    <row r="40" spans="2:7" ht="12.75">
      <c r="B40" s="2"/>
      <c r="C40" s="2"/>
      <c r="D40" s="2"/>
      <c r="E40" s="2"/>
      <c r="F40" s="2"/>
      <c r="G40" s="2"/>
    </row>
    <row r="41" spans="2:7" ht="12.75">
      <c r="B41" s="2"/>
      <c r="C41" s="2"/>
      <c r="D41" s="2"/>
      <c r="G41" s="2"/>
    </row>
    <row r="42" spans="2:8" ht="12.75">
      <c r="B42" s="2"/>
      <c r="C42" s="2"/>
      <c r="D42" s="2"/>
      <c r="G42" s="2"/>
      <c r="H42" s="2"/>
    </row>
    <row r="43" spans="2:8" ht="12.75">
      <c r="B43" s="2"/>
      <c r="C43" s="2"/>
      <c r="D43" s="2"/>
      <c r="F43" s="2"/>
      <c r="G43" s="2"/>
      <c r="H43" s="2"/>
    </row>
    <row r="53" ht="12.75">
      <c r="G53" s="2"/>
    </row>
    <row r="54" ht="12.75">
      <c r="G54" s="2"/>
    </row>
    <row r="55" spans="3:7" ht="12.75">
      <c r="C55" s="2"/>
      <c r="G55" s="2"/>
    </row>
    <row r="56" spans="3:7" ht="12.75">
      <c r="C56" s="2"/>
      <c r="D56" s="2"/>
      <c r="G56" s="2"/>
    </row>
    <row r="57" spans="4:7" ht="12.75">
      <c r="D57" s="2"/>
      <c r="G57" s="2"/>
    </row>
    <row r="58" spans="3:7" ht="12.75">
      <c r="C58" s="2"/>
      <c r="D58" s="2"/>
      <c r="E58" s="2"/>
      <c r="G58" s="2"/>
    </row>
    <row r="59" spans="3:7" ht="12.75">
      <c r="C59" s="2"/>
      <c r="D59" s="2"/>
      <c r="E59" s="2"/>
      <c r="G59" s="2"/>
    </row>
    <row r="60" spans="2:7" ht="12.75">
      <c r="B60" s="2"/>
      <c r="C60" s="2"/>
      <c r="D60" s="2"/>
      <c r="E60" s="2"/>
      <c r="G60" s="2"/>
    </row>
    <row r="61" spans="2:7" ht="12.75">
      <c r="B61" s="2"/>
      <c r="C61" s="2"/>
      <c r="D61" s="2"/>
      <c r="E61" s="2"/>
      <c r="F61" s="2"/>
      <c r="G61" s="2"/>
    </row>
    <row r="62" spans="2:7" ht="12.75">
      <c r="B62" s="2"/>
      <c r="C62" s="2"/>
      <c r="D62" s="2"/>
      <c r="E62" s="2"/>
      <c r="G62" s="2"/>
    </row>
    <row r="63" spans="2:8" ht="12.75">
      <c r="B63" s="2"/>
      <c r="C63" s="2"/>
      <c r="D63" s="2"/>
      <c r="E63" s="2"/>
      <c r="G63" s="2"/>
      <c r="H63" s="2"/>
    </row>
    <row r="64" spans="2:8" ht="12.75">
      <c r="B64" s="2"/>
      <c r="C64" s="2"/>
      <c r="D64" s="2"/>
      <c r="E64" s="2"/>
      <c r="G64" s="2"/>
      <c r="H64" s="2"/>
    </row>
    <row r="65" spans="2:8" ht="12.75">
      <c r="B65" s="2"/>
      <c r="C65" s="2"/>
      <c r="D65" s="2"/>
      <c r="E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4" ht="12.75">
      <c r="B70" s="2"/>
      <c r="C70" s="2"/>
      <c r="D70" s="2"/>
    </row>
    <row r="73" spans="2:3" ht="12.75">
      <c r="B73" s="2"/>
      <c r="C73" s="2"/>
    </row>
    <row r="74" ht="12.75">
      <c r="C74" s="2"/>
    </row>
    <row r="75" spans="2:4" ht="12.75">
      <c r="B75" s="2"/>
      <c r="C75" s="2"/>
      <c r="D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3:4" ht="12.75">
      <c r="C92" s="2"/>
      <c r="D92" s="2"/>
    </row>
    <row r="93" spans="3:4" ht="12.75">
      <c r="C93" s="2"/>
      <c r="D93" s="2"/>
    </row>
    <row r="94" spans="3:4" ht="12.75">
      <c r="C94" s="2"/>
      <c r="D94" s="2"/>
    </row>
    <row r="95" spans="3:4" ht="12.75">
      <c r="C95" s="2"/>
      <c r="D95" s="2"/>
    </row>
    <row r="96" ht="12.75">
      <c r="C96" s="2"/>
    </row>
    <row r="97" ht="12.75">
      <c r="C97" s="2"/>
    </row>
    <row r="100" ht="12.75">
      <c r="C100" s="2"/>
    </row>
    <row r="101" spans="3:4" ht="12.75">
      <c r="C101" s="2"/>
      <c r="D101" s="2"/>
    </row>
    <row r="102" spans="3:4" ht="12.75">
      <c r="C102" s="2"/>
      <c r="D102" s="2"/>
    </row>
    <row r="103" spans="3:4" ht="12.75">
      <c r="C103" s="2"/>
      <c r="D103" s="2"/>
    </row>
    <row r="104" spans="3:4" ht="12.75">
      <c r="C104" s="2"/>
      <c r="D104" s="2"/>
    </row>
    <row r="105" spans="4:5" ht="12.75">
      <c r="D105" s="2"/>
      <c r="E105" s="2"/>
    </row>
    <row r="106" spans="4:5" ht="12.75"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2:6" ht="12.75">
      <c r="B117" s="2"/>
      <c r="C117" s="2"/>
      <c r="D117" s="2"/>
      <c r="E117" s="2"/>
      <c r="F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3:5" ht="12.75">
      <c r="C122" s="2"/>
      <c r="E122" s="2"/>
    </row>
    <row r="123" spans="3:5" ht="12.75">
      <c r="C123" s="2"/>
      <c r="E123" s="2"/>
    </row>
    <row r="127" spans="2:4" ht="12.75">
      <c r="B127" s="2"/>
      <c r="C127" s="2"/>
      <c r="D127" s="2"/>
    </row>
    <row r="128" spans="3:4" ht="12.75">
      <c r="C128" s="2"/>
      <c r="D128" s="2"/>
    </row>
    <row r="129" spans="2:4" ht="12.75">
      <c r="B129" s="2"/>
      <c r="C129" s="2"/>
      <c r="D129" s="2"/>
    </row>
    <row r="130" spans="3:4" ht="12.75">
      <c r="C130" s="2"/>
      <c r="D130" s="2"/>
    </row>
    <row r="131" spans="2:6" ht="12.75">
      <c r="B131" s="2"/>
      <c r="C131" s="2"/>
      <c r="D131" s="2"/>
      <c r="E131" s="2"/>
      <c r="F131" s="2"/>
    </row>
    <row r="132" spans="2:6" ht="12.75">
      <c r="B132" s="2"/>
      <c r="C132" s="2"/>
      <c r="D132" s="2"/>
      <c r="E132" s="2"/>
      <c r="F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6" ht="12.75">
      <c r="B138" s="2"/>
      <c r="C138" s="2"/>
      <c r="D138" s="2"/>
      <c r="E138" s="2"/>
      <c r="F138" s="2"/>
    </row>
    <row r="139" spans="2:6" ht="12.75">
      <c r="B139" s="2"/>
      <c r="C139" s="2"/>
      <c r="D139" s="2"/>
      <c r="E139" s="2"/>
      <c r="F139" s="2"/>
    </row>
    <row r="140" spans="2:6" ht="12.75">
      <c r="B140" s="2"/>
      <c r="C140" s="2"/>
      <c r="D140" s="2"/>
      <c r="E140" s="2"/>
      <c r="F140" s="2"/>
    </row>
    <row r="141" spans="2:6" ht="12.75">
      <c r="B141" s="2"/>
      <c r="C141" s="2"/>
      <c r="D141" s="2"/>
      <c r="E141" s="2"/>
      <c r="F141" s="2"/>
    </row>
    <row r="142" spans="2:6" ht="12.75">
      <c r="B142" s="2"/>
      <c r="C142" s="2"/>
      <c r="D142" s="2"/>
      <c r="E142" s="2"/>
      <c r="F142" s="2"/>
    </row>
    <row r="143" spans="2:6" ht="12.75">
      <c r="B143" s="2"/>
      <c r="C143" s="2"/>
      <c r="D143" s="2"/>
      <c r="E143" s="2"/>
      <c r="F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301" spans="2:6" ht="12.75">
      <c r="B301" s="2"/>
      <c r="C301" s="2"/>
      <c r="E301" s="2"/>
      <c r="F301" s="2"/>
    </row>
    <row r="322" ht="12.75">
      <c r="C32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2003-05-20T13:52:36Z</dcterms:modified>
  <cp:category/>
  <cp:version/>
  <cp:contentType/>
  <cp:contentStatus/>
</cp:coreProperties>
</file>